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IVIA MANDIRI SEJATI\LAPORAN\Lap Keuangan 2021\LK PT\LK PT OKE\LK PT 1121\"/>
    </mc:Choice>
  </mc:AlternateContent>
  <bookViews>
    <workbookView xWindow="-120" yWindow="-120" windowWidth="19440" windowHeight="11160" tabRatio="859" activeTab="1"/>
  </bookViews>
  <sheets>
    <sheet name="LLR" sheetId="11" r:id="rId1"/>
    <sheet name="Neraca" sheetId="10" r:id="rId2"/>
    <sheet name="RL PERDEPO" sheetId="9" r:id="rId3"/>
    <sheet name="NL DEPO-DEPO" sheetId="1" r:id="rId4"/>
    <sheet name="NERACA LAJUR" sheetId="2" r:id="rId5"/>
    <sheet name="AJE" sheetId="3" r:id="rId6"/>
    <sheet name="NERACA PT" sheetId="4" r:id="rId7"/>
    <sheet name="RL PT" sheetId="5" r:id="rId8"/>
    <sheet name="ARUS KAS" sheetId="6" r:id="rId9"/>
    <sheet name="CF" sheetId="14" r:id="rId10"/>
    <sheet name="BANK SEJATI 55" sheetId="7" r:id="rId11"/>
    <sheet name="BANK PUSAT PT" sheetId="8" r:id="rId12"/>
    <sheet name="RINC BANK PUSAT PT" sheetId="17" r:id="rId13"/>
    <sheet name="RINCIAN BIAYA" sheetId="12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________________aje05" hidden="1">#REF!</definedName>
    <definedName name="________________aje05" hidden="1">#REF!</definedName>
    <definedName name="_______________aje05" hidden="1">#REF!</definedName>
    <definedName name="______________aje05" hidden="1">#REF!</definedName>
    <definedName name="_____________aje05" hidden="1">#REF!</definedName>
    <definedName name="____________aje05" hidden="1">#REF!</definedName>
    <definedName name="___________aje05" hidden="1">#REF!</definedName>
    <definedName name="__________aje05" hidden="1">#REF!</definedName>
    <definedName name="_________aje05" hidden="1">#REF!</definedName>
    <definedName name="________aje05" hidden="1">#REF!</definedName>
    <definedName name="_______aje05" hidden="1">#REF!</definedName>
    <definedName name="______aje05" hidden="1">#REF!</definedName>
    <definedName name="_____aje05" hidden="1">#REF!</definedName>
    <definedName name="____aje05" hidden="1">#REF!</definedName>
    <definedName name="___aje05" hidden="1">#REF!</definedName>
    <definedName name="__123Graph_A" hidden="1">#N/A</definedName>
    <definedName name="__123Graph_AChart1" hidden="1">#N/A</definedName>
    <definedName name="__123Graph_AChart2" hidden="1">#N/A</definedName>
    <definedName name="__123Graph_ACurrent" hidden="1">#N/A</definedName>
    <definedName name="__123Graph_B" hidden="1">#REF!</definedName>
    <definedName name="__123Graph_C" hidden="1">'[1]aktdit(WP)'!#REF!</definedName>
    <definedName name="__123Graph_D" hidden="1">'[1]aktdit(WP)'!#REF!</definedName>
    <definedName name="__123Graph_E" hidden="1">'[1]aktdit(WP)'!#REF!</definedName>
    <definedName name="__123Graph_F" hidden="1">'[1]aktdit(WP)'!#REF!</definedName>
    <definedName name="__123Graph_X" hidden="1">#N/A</definedName>
    <definedName name="__123Graph_XChart1" hidden="1">#N/A</definedName>
    <definedName name="__123Graph_XChart2" hidden="1">#N/A</definedName>
    <definedName name="__123Graph_XCurrent" hidden="1">#N/A</definedName>
    <definedName name="__aje05" hidden="1">#REF!</definedName>
    <definedName name="__gab08" hidden="1">#REF!</definedName>
    <definedName name="__hu1" localSheetId="0" hidden="1">{#N/A,#N/A,FALSE,"DATA"}</definedName>
    <definedName name="__hu1" hidden="1">{#N/A,#N/A,FALSE,"DATA"}</definedName>
    <definedName name="__IntlFixup" hidden="1">TRUE</definedName>
    <definedName name="__pn2" localSheetId="5" hidden="1">#REF!</definedName>
    <definedName name="__pn2" localSheetId="8" hidden="1">#REF!</definedName>
    <definedName name="__pn2" localSheetId="0" hidden="1">#REF!</definedName>
    <definedName name="__pn2" localSheetId="1" hidden="1">#REF!</definedName>
    <definedName name="__pn2" localSheetId="13" hidden="1">#REF!</definedName>
    <definedName name="__pn2" hidden="1">#REF!</definedName>
    <definedName name="_123Graph_E" hidden="1">'[2]aktdit(WP)'!#REF!</definedName>
    <definedName name="_aje05" hidden="1">#REF!</definedName>
    <definedName name="_DD2" localSheetId="0" hidden="1">{#N/A,#N/A,FALSE,"DATA"}</definedName>
    <definedName name="_DD2" hidden="1">{#N/A,#N/A,FALSE,"DATA"}</definedName>
    <definedName name="_Dist_Bin" hidden="1">#REF!</definedName>
    <definedName name="_Dist_Values" hidden="1">#REF!</definedName>
    <definedName name="_ff3" localSheetId="0" hidden="1">{#N/A,#N/A,FALSE,"DATA"}</definedName>
    <definedName name="_ff3" hidden="1">{#N/A,#N/A,FALSE,"DATA"}</definedName>
    <definedName name="_Fill" localSheetId="5" hidden="1">#REF!</definedName>
    <definedName name="_Fill" localSheetId="8" hidden="1">#REF!</definedName>
    <definedName name="_Fill" localSheetId="0" hidden="1">#REF!</definedName>
    <definedName name="_Fill" localSheetId="1" hidden="1">#REF!</definedName>
    <definedName name="_Fill" localSheetId="13" hidden="1">#REF!</definedName>
    <definedName name="_Fill" localSheetId="2" hidden="1">#REF!</definedName>
    <definedName name="_Fill" hidden="1">#REF!</definedName>
    <definedName name="_xlnm._FilterDatabase" localSheetId="5" hidden="1">AJE!$A$3:$H$266</definedName>
    <definedName name="_xlnm._FilterDatabase" localSheetId="10" hidden="1">'BANK SEJATI 55'!$A$7:$Q$228</definedName>
    <definedName name="_xlnm._FilterDatabase" localSheetId="0" hidden="1">LLR!$A$5:$K$78</definedName>
    <definedName name="_xlnm._FilterDatabase" localSheetId="1" hidden="1">Neraca!$A$6:$G$189</definedName>
    <definedName name="_xlnm._FilterDatabase" localSheetId="4" hidden="1">'NERACA LAJUR'!$A$5:$AA$180</definedName>
    <definedName name="_xlnm._FilterDatabase" localSheetId="3" hidden="1">'NL DEPO-DEPO'!$A$5:$X$1611</definedName>
    <definedName name="_xlnm._FilterDatabase" localSheetId="2" hidden="1">'RL PERDEPO'!$E$7:$AD$8</definedName>
    <definedName name="_xlnm._FilterDatabase" localSheetId="7" hidden="1">'RL PT'!$B$42:$H$42</definedName>
    <definedName name="_xlnm._FilterDatabase" hidden="1">#REF!</definedName>
    <definedName name="_G1" localSheetId="0" hidden="1">{#N/A,#N/A,FALSE,"DATA"}</definedName>
    <definedName name="_G1" hidden="1">{#N/A,#N/A,FALSE,"DATA"}</definedName>
    <definedName name="_G11" localSheetId="0" hidden="1">{#N/A,#N/A,FALSE,"DATA"}</definedName>
    <definedName name="_G11" hidden="1">{#N/A,#N/A,FALSE,"DATA"}</definedName>
    <definedName name="_G2" localSheetId="0" hidden="1">{#N/A,#N/A,FALSE,"DATA"}</definedName>
    <definedName name="_G2" hidden="1">{#N/A,#N/A,FALSE,"DATA"}</definedName>
    <definedName name="_gab08" hidden="1">#REF!</definedName>
    <definedName name="_Key1" localSheetId="5" hidden="1">#REF!</definedName>
    <definedName name="_Key1" localSheetId="8" hidden="1">#REF!</definedName>
    <definedName name="_Key1" localSheetId="0" hidden="1">#REF!</definedName>
    <definedName name="_Key1" localSheetId="1" hidden="1">#REF!</definedName>
    <definedName name="_Key1" localSheetId="13" hidden="1">#REF!</definedName>
    <definedName name="_Key1" hidden="1">#REF!</definedName>
    <definedName name="_Key2" localSheetId="5" hidden="1">#REF!</definedName>
    <definedName name="_Key2" localSheetId="8" hidden="1">#REF!</definedName>
    <definedName name="_Key2" localSheetId="0" hidden="1">#REF!</definedName>
    <definedName name="_Key2" localSheetId="1" hidden="1">#REF!</definedName>
    <definedName name="_Key2" localSheetId="13" hidden="1">#REF!</definedName>
    <definedName name="_Key2" hidden="1">#REF!</definedName>
    <definedName name="_MatInverse_In" hidden="1">#REF!</definedName>
    <definedName name="_MatMult_A" hidden="1">#REF!</definedName>
    <definedName name="_new2" hidden="1">'[3]1106-M&amp;E'!#REF!</definedName>
    <definedName name="_Order1" localSheetId="12" hidden="1">0</definedName>
    <definedName name="_Order1" hidden="1">255</definedName>
    <definedName name="_Order2" hidden="1">255</definedName>
    <definedName name="_pn2" localSheetId="5" hidden="1">#REF!</definedName>
    <definedName name="_pn2" localSheetId="8" hidden="1">#REF!</definedName>
    <definedName name="_pn2" localSheetId="0" hidden="1">#REF!</definedName>
    <definedName name="_pn2" localSheetId="1" hidden="1">#REF!</definedName>
    <definedName name="_pn2" localSheetId="13" hidden="1">#REF!</definedName>
    <definedName name="_pn2" hidden="1">#REF!</definedName>
    <definedName name="_Regression_Out" hidden="1">#REF!</definedName>
    <definedName name="_Regression_X" hidden="1">'[4]1106-M&amp;E'!#REF!</definedName>
    <definedName name="_Regression_Y" hidden="1">#REF!</definedName>
    <definedName name="_Sort" localSheetId="5" hidden="1">#REF!</definedName>
    <definedName name="_Sort" localSheetId="8" hidden="1">#REF!</definedName>
    <definedName name="_Sort" localSheetId="0" hidden="1">#REF!</definedName>
    <definedName name="_Sort" localSheetId="1" hidden="1">#REF!</definedName>
    <definedName name="_Sort" localSheetId="13" hidden="1">#REF!</definedName>
    <definedName name="_Sort" hidden="1">#REF!</definedName>
    <definedName name="_Table1_In1" hidden="1">'[4]1105-B&amp;I-OK'!#REF!</definedName>
    <definedName name="_Table1_Out" hidden="1">'[4]1105-B&amp;I-OK'!#REF!</definedName>
    <definedName name="aaaaaaa" localSheetId="0" hidden="1">{#N/A,#N/A,FALSE,"DATA"}</definedName>
    <definedName name="aaaaaaa" hidden="1">{#N/A,#N/A,FALSE,"DATA"}</definedName>
    <definedName name="aaaaaaaaaaaaa" localSheetId="5" hidden="1">#REF!</definedName>
    <definedName name="aaaaaaaaaaaaa" localSheetId="8" hidden="1">#REF!</definedName>
    <definedName name="aaaaaaaaaaaaa" localSheetId="0" hidden="1">#REF!</definedName>
    <definedName name="aaaaaaaaaaaaa" localSheetId="1" hidden="1">#REF!</definedName>
    <definedName name="aaaaaaaaaaaaa" localSheetId="13" hidden="1">#REF!</definedName>
    <definedName name="aaaaaaaaaaaaa" hidden="1">#REF!</definedName>
    <definedName name="aaaaaaaaaaaaaa" localSheetId="0" hidden="1">{#N/A,#N/A,FALSE,"DATA"}</definedName>
    <definedName name="aaaaaaaaaaaaaa" hidden="1">{#N/A,#N/A,FALSE,"DATA"}</definedName>
    <definedName name="aaaaaaaaaaaaaaaaaaaaaaaaa" localSheetId="0" hidden="1">{#N/A,#N/A,FALSE,"DATA"}</definedName>
    <definedName name="aaaaaaaaaaaaaaaaaaaaaaaaa" hidden="1">{#N/A,#N/A,FALSE,"DATA"}</definedName>
    <definedName name="aaaaaaaaaaaaaaaaaaaaaaaaaaaaa" localSheetId="0" hidden="1">{#N/A,#N/A,FALSE,"DATA"}</definedName>
    <definedName name="aaaaaaaaaaaaaaaaaaaaaaaaaaaaa" hidden="1">{#N/A,#N/A,FALSE,"DATA"}</definedName>
    <definedName name="ac" localSheetId="0" hidden="1">{#N/A,#N/A,FALSE,"DATA"}</definedName>
    <definedName name="ac" hidden="1">{#N/A,#N/A,FALSE,"DATA"}</definedName>
    <definedName name="AJE" localSheetId="0" hidden="1">{#N/A,#N/A,FALSE,"Aging Summary";#N/A,#N/A,FALSE,"Ratio Analysis";#N/A,#N/A,FALSE,"Test 120 Day Accts";#N/A,#N/A,FALSE,"Tickmarks"}</definedName>
    <definedName name="AJE" hidden="1">{#N/A,#N/A,FALSE,"Aging Summary";#N/A,#N/A,FALSE,"Ratio Analysis";#N/A,#N/A,FALSE,"Test 120 Day Accts";#N/A,#N/A,FALSE,"Tickmarks"}</definedName>
    <definedName name="anscount" hidden="1">1</definedName>
    <definedName name="AS2DocOpenMode" hidden="1">"AS2DocumentEdit"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dad" hidden="1">#REF!</definedName>
    <definedName name="aset" hidden="1">#REF!</definedName>
    <definedName name="atkom" localSheetId="0" hidden="1">{"'TT'!$A$1:$AH$53"}</definedName>
    <definedName name="atkom" hidden="1">{"'TT'!$A$1:$AH$53"}</definedName>
    <definedName name="B.OPRSL." hidden="1">#REF!</definedName>
    <definedName name="b243xbbxnd" localSheetId="0" hidden="1">{#N/A,#N/A,FALSE,"12MFC"}</definedName>
    <definedName name="b243xbbxnd" hidden="1">{#N/A,#N/A,FALSE,"12MFC"}</definedName>
    <definedName name="bad" localSheetId="0" hidden="1">{"'TT'!$A$1:$AH$53"}</definedName>
    <definedName name="bad" hidden="1">{"'TT'!$A$1:$AH$53"}</definedName>
    <definedName name="baru" hidden="1">#REF!</definedName>
    <definedName name="BG_Del" hidden="1">15</definedName>
    <definedName name="BG_Ins" hidden="1">4</definedName>
    <definedName name="BG_Mod" hidden="1">6</definedName>
    <definedName name="bh" localSheetId="0" hidden="1">{#N/A,#N/A,FALSE,"DATA"}</definedName>
    <definedName name="bh" hidden="1">{#N/A,#N/A,FALSE,"DATA"}</definedName>
    <definedName name="bj" hidden="1">'[5]Sale-Leaseback (2)'!#REF!</definedName>
    <definedName name="BNE" hidden="1">#REF!</definedName>
    <definedName name="cashflow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2004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ashflow2004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ccccccccccccccccccc" localSheetId="0" hidden="1">{#N/A,#N/A,FALSE,"DATA"}</definedName>
    <definedName name="cccccccccccccccccccc" hidden="1">{#N/A,#N/A,FALSE,"DATA"}</definedName>
    <definedName name="cdvv" localSheetId="0" hidden="1">{"'TT'!$A$1:$AH$53"}</definedName>
    <definedName name="cdvv" hidden="1">{"'TT'!$A$1:$AH$53"}</definedName>
    <definedName name="COPY" localSheetId="0" hidden="1">{#N/A,#N/A,FALSE,"DATA"}</definedName>
    <definedName name="COPY" hidden="1">{#N/A,#N/A,FALSE,"DATA"}</definedName>
    <definedName name="Data.Dump" localSheetId="12" hidden="1">OFFSET([6]!Data.Top.Left,1,0)</definedName>
    <definedName name="Data.Dump" hidden="1">OFFSET([7]!Data.Top.Left,1,0)</definedName>
    <definedName name="ddd" localSheetId="0" hidden="1">{"'TT'!$A$1:$AH$53"}</definedName>
    <definedName name="ddd" hidden="1">{"'TT'!$A$1:$AH$53"}</definedName>
    <definedName name="DETAIL" hidden="1">#REF!</definedName>
    <definedName name="df" localSheetId="0" hidden="1">{#N/A,#N/A,FALSE,"DATA"}</definedName>
    <definedName name="df" hidden="1">{#N/A,#N/A,FALSE,"DATA"}</definedName>
    <definedName name="F" hidden="1">'[8]Sale-Leaseback (2)'!#REF!</definedName>
    <definedName name="FAS" hidden="1">#REF!</definedName>
    <definedName name="FD" localSheetId="0" hidden="1">{#N/A,#N/A,FALSE,"DATA"}</definedName>
    <definedName name="FD" hidden="1">{#N/A,#N/A,FALSE,"DATA"}</definedName>
    <definedName name="FF" localSheetId="0" hidden="1">{#N/A,#N/A,FALSE,"DATA"}</definedName>
    <definedName name="FF" hidden="1">{#N/A,#N/A,FALSE,"DATA"}</definedName>
    <definedName name="FFFF" hidden="1">#REF!</definedName>
    <definedName name="fg" localSheetId="0" hidden="1">{#N/A,#N/A,FALSE,"DATA"}</definedName>
    <definedName name="fg" hidden="1">{#N/A,#N/A,FALSE,"DATA"}</definedName>
    <definedName name="fgfjjgjgjhghjgjgjg" hidden="1">#REF!</definedName>
    <definedName name="fill" hidden="1">[9]analis!#REF!</definedName>
    <definedName name="fr" localSheetId="0" hidden="1">{#N/A,#N/A,FALSE,"DATA"}</definedName>
    <definedName name="fr" hidden="1">{#N/A,#N/A,FALSE,"DATA"}</definedName>
    <definedName name="gg_sort" hidden="1">#REF!</definedName>
    <definedName name="GLS" hidden="1">#REF!</definedName>
    <definedName name="hhdgkjd" hidden="1">#REF!</definedName>
    <definedName name="HJ" localSheetId="0" hidden="1">{#N/A,#N/A,FALSE,"DATA"}</definedName>
    <definedName name="HJ" hidden="1">{#N/A,#N/A,FALSE,"DATA"}</definedName>
    <definedName name="hjhj" localSheetId="0" hidden="1">{#N/A,#N/A,FALSE,"DATA"}</definedName>
    <definedName name="hjhj" hidden="1">{#N/A,#N/A,FALSE,"DATA"}</definedName>
    <definedName name="HTML_CodePage" hidden="1">1252</definedName>
    <definedName name="HTML_Control" localSheetId="0" hidden="1">{"'TT'!$A$1:$AH$53"}</definedName>
    <definedName name="HTML_Control" localSheetId="12" hidden="1">{"'Leverage'!$B$2:$M$418"}</definedName>
    <definedName name="HTML_Control" localSheetId="13" hidden="1">{"'Leverage'!$B$2:$M$418"}</definedName>
    <definedName name="HTML_Control" hidden="1">{"'TT'!$A$1:$AH$53"}</definedName>
    <definedName name="HTML_Description" hidden="1">""</definedName>
    <definedName name="HTML_Email" hidden="1">""</definedName>
    <definedName name="HTML_Header" localSheetId="12" hidden="1">"Leverage"</definedName>
    <definedName name="HTML_Header" localSheetId="13" hidden="1">"Leverage"</definedName>
    <definedName name="HTML_Header" hidden="1">"TT"</definedName>
    <definedName name="HTML_LastUpdate" localSheetId="12" hidden="1">"8/21/00"</definedName>
    <definedName name="HTML_LastUpdate" localSheetId="13" hidden="1">"8/21/00"</definedName>
    <definedName name="HTML_LastUpdate" hidden="1">"17 April 2000"</definedName>
    <definedName name="HTML_LineAfter" hidden="1">FALSE</definedName>
    <definedName name="HTML_LineBefore" hidden="1">FALSE</definedName>
    <definedName name="HTML_Name" localSheetId="12" hidden="1">"Frank Vickers"</definedName>
    <definedName name="HTML_Name" localSheetId="13" hidden="1">"Frank Vickers"</definedName>
    <definedName name="HTML_Name" hidden="1">"ANDREE"</definedName>
    <definedName name="HTML_OBDlg2" hidden="1">TRUE</definedName>
    <definedName name="HTML_OBDlg4" hidden="1">TRUE</definedName>
    <definedName name="HTML_OS" hidden="1">0</definedName>
    <definedName name="HTML_PathFile" localSheetId="12" hidden="1">"C:\my documents\lever.htm"</definedName>
    <definedName name="HTML_PathFile" localSheetId="13" hidden="1">"C:\my documents\lever.htm"</definedName>
    <definedName name="HTML_PathFile" hidden="1">"D:\MyHTML.htm"</definedName>
    <definedName name="HTML_Title" localSheetId="12" hidden="1">"leverage"</definedName>
    <definedName name="HTML_Title" localSheetId="13" hidden="1">"leverage"</definedName>
    <definedName name="HTML_Title" hidden="1">"TANDA TERIMA"</definedName>
    <definedName name="hu" localSheetId="0" hidden="1">{#N/A,#N/A,FALSE,"DATA"}</definedName>
    <definedName name="hu" hidden="1">{#N/A,#N/A,FALSE,"DATA"}</definedName>
    <definedName name="huy" localSheetId="0" hidden="1">{#N/A,#N/A,FALSE,"DATA"}</definedName>
    <definedName name="huy" hidden="1">{#N/A,#N/A,FALSE,"DATA"}</definedName>
    <definedName name="IK" hidden="1">'[10]Sale-Leaseback (2)'!#REF!</definedName>
    <definedName name="info" localSheetId="0" hidden="1">{#N/A,#N/A,FALSE,"DATA"}</definedName>
    <definedName name="info" hidden="1">{#N/A,#N/A,FALSE,"DATA"}</definedName>
    <definedName name="information" localSheetId="0" hidden="1">{#N/A,#N/A,FALSE,"DATA"}</definedName>
    <definedName name="information" hidden="1">{#N/A,#N/A,FALSE,"DATA"}</definedName>
    <definedName name="INFORMATIONS" localSheetId="0" hidden="1">{#N/A,#N/A,FALSE,"DATA"}</definedName>
    <definedName name="INFORMATIONS" hidden="1">{#N/A,#N/A,FALSE,"DATA"}</definedName>
    <definedName name="Investasi_new" hidden="1">#REF!</definedName>
    <definedName name="ji" localSheetId="0" hidden="1">{#N/A,#N/A,FALSE,"DATA"}</definedName>
    <definedName name="ji" hidden="1">{#N/A,#N/A,FALSE,"DATA"}</definedName>
    <definedName name="jsg34jdkllfhheue" localSheetId="0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jsg34jdkllfhheue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ki" localSheetId="0" hidden="1">{#N/A,#N/A,FALSE,"DATA"}</definedName>
    <definedName name="ki" hidden="1">{#N/A,#N/A,FALSE,"DATA"}</definedName>
    <definedName name="kiuy" localSheetId="0" hidden="1">{#N/A,#N/A,FALSE,"DATA"}</definedName>
    <definedName name="kiuy" hidden="1">{#N/A,#N/A,FALSE,"DATA"}</definedName>
    <definedName name="KJ" localSheetId="0" hidden="1">{#N/A,#N/A,FALSE,"DATA"}</definedName>
    <definedName name="KJ" hidden="1">{#N/A,#N/A,FALSE,"DATA"}</definedName>
    <definedName name="KL" localSheetId="0" hidden="1">{#N/A,#N/A,FALSE,"DATA"}</definedName>
    <definedName name="KL" hidden="1">{#N/A,#N/A,FALSE,"DATA"}</definedName>
    <definedName name="KM" hidden="1">#REF!</definedName>
    <definedName name="L" localSheetId="0" hidden="1">{#N/A,#N/A,FALSE,"DATA"}</definedName>
    <definedName name="L" hidden="1">{#N/A,#N/A,FALSE,"DATA"}</definedName>
    <definedName name="lain" hidden="1">[11]neraca!#REF!</definedName>
    <definedName name="LL" hidden="1">#REF!</definedName>
    <definedName name="LLL" hidden="1">#REF!</definedName>
    <definedName name="lo" localSheetId="0" hidden="1">{#N/A,#N/A,FALSE,"DATA"}</definedName>
    <definedName name="lo" hidden="1">{#N/A,#N/A,FALSE,"DATA"}</definedName>
    <definedName name="lop" localSheetId="0" hidden="1">{#N/A,#N/A,FALSE,"DATA"}</definedName>
    <definedName name="lop" hidden="1">{#N/A,#N/A,FALSE,"DATA"}</definedName>
    <definedName name="m" hidden="1">#REF!</definedName>
    <definedName name="MATRE" hidden="1">#REF!</definedName>
    <definedName name="mbuh" localSheetId="0" hidden="1">{#N/A,#N/A,FALSE,"DATA"}</definedName>
    <definedName name="mbuh" hidden="1">{#N/A,#N/A,FALSE,"DATA"}</definedName>
    <definedName name="mito" localSheetId="0" hidden="1">{#N/A,#N/A,FALSE,"India - 3f";#N/A,#N/A,FALSE,"India - 3";#N/A,#N/A,FALSE,"India - 4f";#N/A,#N/A,FALSE,"India - 4";#N/A,#N/A,FALSE,"Retail Spider"}</definedName>
    <definedName name="mito" hidden="1">{#N/A,#N/A,FALSE,"India - 3f";#N/A,#N/A,FALSE,"India - 3";#N/A,#N/A,FALSE,"India - 4f";#N/A,#N/A,FALSE,"India - 4";#N/A,#N/A,FALSE,"Retail Spider"}</definedName>
    <definedName name="MK" hidden="1">#REF!</definedName>
    <definedName name="new" hidden="1">'[5]Sale-Leaseback (2)'!#REF!</definedName>
    <definedName name="nn" hidden="1">#REF!</definedName>
    <definedName name="Note_1" hidden="1">#REF!</definedName>
    <definedName name="NRC" localSheetId="4">'NERACA LAJUR'!$A:$S</definedName>
    <definedName name="NRC">'NL DEPO-DEPO'!$B:$T</definedName>
    <definedName name="nrekjud" localSheetId="0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rekjud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uhdgtfsr" localSheetId="0" hidden="1">{#N/A,#N/A,FALSE,"12MFC"}</definedName>
    <definedName name="nuhdgtfsr" hidden="1">{#N/A,#N/A,FALSE,"12MFC"}</definedName>
    <definedName name="OK" localSheetId="0" hidden="1">{"'TT'!$A$1:$AH$53"}</definedName>
    <definedName name="OK" hidden="1">{"'TT'!$A$1:$AH$53"}</definedName>
    <definedName name="ol" localSheetId="0" hidden="1">{#N/A,#N/A,FALSE,"DATA"}</definedName>
    <definedName name="ol" hidden="1">{#N/A,#N/A,FALSE,"DATA"}</definedName>
    <definedName name="OO" hidden="1">#REF!</definedName>
    <definedName name="op" localSheetId="0" hidden="1">{#N/A,#N/A,FALSE,"DATA"}</definedName>
    <definedName name="op" hidden="1">{#N/A,#N/A,FALSE,"DATA"}</definedName>
    <definedName name="Ownership" localSheetId="12" hidden="1">OFFSET([6]!Data.Top.Left,1,0)</definedName>
    <definedName name="Ownership" hidden="1">OFFSET([7]!Data.Top.Left,1,0)</definedName>
    <definedName name="PAJE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AJE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EBTL" hidden="1">'[12]9707093'!#REF!</definedName>
    <definedName name="penawaran" hidden="1">[13]analis!#REF!</definedName>
    <definedName name="Penjelasan" hidden="1">#REF!</definedName>
    <definedName name="PK" hidden="1">#REF!</definedName>
    <definedName name="po" localSheetId="0" hidden="1">{#N/A,#N/A,FALSE,"DATA"}</definedName>
    <definedName name="po" hidden="1">{#N/A,#N/A,FALSE,"DATA"}</definedName>
    <definedName name="pp" hidden="1">'[14]1106-M&amp;E'!#REF!</definedName>
    <definedName name="_xlnm.Print_Area" localSheetId="4">'NERACA LAJUR'!$A$1:$S$180</definedName>
    <definedName name="_xlnm.Print_Area" localSheetId="6">'NERACA PT'!$A$2:$E$97</definedName>
    <definedName name="_xlnm.Print_Area" localSheetId="3">'NL DEPO-DEPO'!$B$1:$T$171</definedName>
    <definedName name="Project" hidden="1">#REF!</definedName>
    <definedName name="qqqqqqqqqqqqq" localSheetId="0" hidden="1">{#N/A,#N/A,FALSE,"DATA"}</definedName>
    <definedName name="qqqqqqqqqqqqq" hidden="1">{#N/A,#N/A,FALSE,"DATA"}</definedName>
    <definedName name="RASIO" localSheetId="0" hidden="1">{"'TT'!$A$1:$AH$53"}</definedName>
    <definedName name="RASIO" hidden="1">{"'TT'!$A$1:$AH$53"}</definedName>
    <definedName name="re" localSheetId="0" hidden="1">{#N/A,#N/A,FALSE,"DATA"}</definedName>
    <definedName name="re" hidden="1">{#N/A,#N/A,FALSE,"DATA"}</definedName>
    <definedName name="rela" localSheetId="0" hidden="1">{#N/A,#N/A,FALSE,"DATA"}</definedName>
    <definedName name="rela" hidden="1">{#N/A,#N/A,FALSE,"DATA"}</definedName>
    <definedName name="related" localSheetId="0" hidden="1">{#N/A,#N/A,FALSE,"DATA"}</definedName>
    <definedName name="related" hidden="1">{#N/A,#N/A,FALSE,"DATA"}</definedName>
    <definedName name="rl">'RL PERDEPO'!$C:$AD</definedName>
    <definedName name="SAPBEXrevision" hidden="1">1</definedName>
    <definedName name="SAPBEXsysID" hidden="1">"BWP"</definedName>
    <definedName name="SAPBEXwbID" hidden="1">"3ZO704Y1J4RGLW8B4ZMVE1PAG"</definedName>
    <definedName name="sel">CELL("filename")&amp;"   ~~   "&amp;TEXT(NOW(),"[$-409]dddd, dd-mmm-yyyy   &lt;hh:mm&gt; ")</definedName>
    <definedName name="TES" hidden="1">#REF!</definedName>
    <definedName name="Test" localSheetId="0" hidden="1">{#N/A,#N/A,FALSE,"DATA"}</definedName>
    <definedName name="Test" hidden="1">{#N/A,#N/A,FALSE,"DATA"}</definedName>
    <definedName name="ty" localSheetId="0" hidden="1">{#N/A,#N/A,FALSE,"DATA"}</definedName>
    <definedName name="ty" hidden="1">{#N/A,#N/A,FALSE,"DATA"}</definedName>
    <definedName name="U" localSheetId="0" hidden="1">{#N/A,#N/A,FALSE,"DATA"}</definedName>
    <definedName name="U" hidden="1">{#N/A,#N/A,FALSE,"DATA"}</definedName>
    <definedName name="ui" localSheetId="0" hidden="1">{#N/A,#N/A,FALSE,"DATA"}</definedName>
    <definedName name="ui" hidden="1">{#N/A,#N/A,FALSE,"DATA"}</definedName>
    <definedName name="UPAHA" hidden="1">#REF!</definedName>
    <definedName name="vvvvvvvvvvv" localSheetId="0" hidden="1">{#N/A,#N/A,FALSE,"DATA"}</definedName>
    <definedName name="vvvvvvvvvvv" hidden="1">{#N/A,#N/A,FALSE,"DATA"}</definedName>
    <definedName name="WA" hidden="1">'[15]aktdit(WP)'!#REF!</definedName>
    <definedName name="we" localSheetId="0" hidden="1">{#N/A,#N/A,FALSE,"DATA"}</definedName>
    <definedName name="we" hidden="1">{#N/A,#N/A,FALSE,"DATA"}</definedName>
    <definedName name="wr" localSheetId="0" hidden="1">{#N/A,#N/A,FALSE,"DATA"}</definedName>
    <definedName name="wr" hidden="1">{#N/A,#N/A,FALSE,"DATA"}</definedName>
    <definedName name="wrn.12._.Costs._.Act._.Fcast._.All." localSheetId="0" hidden="1">{#N/A,#N/A,FALSE,"Act.Fcst Costs"}</definedName>
    <definedName name="wrn.12._.Costs._.Act._.Fcast._.All." hidden="1">{#N/A,#N/A,FALSE,"Act.Fcst Costs"}</definedName>
    <definedName name="wrn.Accounts._.schedules." localSheetId="0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_.schedules." localSheetId="0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Budget._.Document.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chi._.tiÆt." localSheetId="5" hidden="1">{#N/A,#N/A,FALSE,"Chi tiÆt"}</definedName>
    <definedName name="wrn.chi._.tiÆt." localSheetId="8" hidden="1">{#N/A,#N/A,FALSE,"Chi tiÆt"}</definedName>
    <definedName name="wrn.chi._.tiÆt." localSheetId="0" hidden="1">{#N/A,#N/A,FALSE,"Chi tiÆt"}</definedName>
    <definedName name="wrn.chi._.tiÆt." localSheetId="1" hidden="1">{#N/A,#N/A,FALSE,"Chi tiÆt"}</definedName>
    <definedName name="wrn.chi._.tiÆt." localSheetId="4" hidden="1">{#N/A,#N/A,FALSE,"Chi tiÆt"}</definedName>
    <definedName name="wrn.chi._.tiÆt." localSheetId="6" hidden="1">{#N/A,#N/A,FALSE,"Chi tiÆt"}</definedName>
    <definedName name="wrn.chi._.tiÆt." localSheetId="13" hidden="1">{#N/A,#N/A,FALSE,"Chi tiÆt"}</definedName>
    <definedName name="wrn.chi._.tiÆt." hidden="1">{#N/A,#N/A,FALSE,"Chi tiÆt"}</definedName>
    <definedName name="wrn.data." localSheetId="0" hidden="1">{#N/A,#N/A,FALSE,"DATA"}</definedName>
    <definedName name="wrn.data." hidden="1">{#N/A,#N/A,FALSE,"DATA"}</definedName>
    <definedName name="wrn.Debbie._.Hawkins." localSheetId="0" hidden="1">{"Admin Costs",#N/A,FALSE,"Act.Fcst Costs"}</definedName>
    <definedName name="wrn.Debbie._.Hawkins." hidden="1">{"Admin Costs",#N/A,FALSE,"Act.Fcst Costs"}</definedName>
    <definedName name="wrn.George._.Viska." localSheetId="0" hidden="1">{#N/A,#N/A,FALSE,"Cost Report";#N/A,#N/A,FALSE,"Qtly Summ.";#N/A,#N/A,FALSE,"Mar  Qtr";#N/A,#N/A,FALSE,"Report Summary"}</definedName>
    <definedName name="wrn.George._.Viska." hidden="1">{#N/A,#N/A,FALSE,"Cost Report";#N/A,#N/A,FALSE,"Qtly Summ.";#N/A,#N/A,FALSE,"Mar  Qtr";#N/A,#N/A,FALSE,"Report Summary"}</definedName>
    <definedName name="wrn.india." localSheetId="0" hidden="1">{#N/A,#N/A,FALSE,"India - 3f";#N/A,#N/A,FALSE,"India - 3";#N/A,#N/A,FALSE,"India - 4f";#N/A,#N/A,FALSE,"India - 4";#N/A,#N/A,FALSE,"Retail Spider"}</definedName>
    <definedName name="wrn.india." hidden="1">{#N/A,#N/A,FALSE,"India - 3f";#N/A,#N/A,FALSE,"India - 3";#N/A,#N/A,FALSE,"India - 4f";#N/A,#N/A,FALSE,"India - 4";#N/A,#N/A,FALSE,"Retail Spider"}</definedName>
    <definedName name="wrn.INPUT." localSheetId="0" hidden="1">{#N/A,#N/A,FALSE,"12MFC"}</definedName>
    <definedName name="wrn.INPUT." hidden="1">{#N/A,#N/A,FALSE,"12MFC"}</definedName>
    <definedName name="wrn.Landscape._.schs." localSheetId="0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Melbourne.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onth._.Report.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urray._.Simons." localSheetId="0" hidden="1">{#N/A,#N/A,FALSE,"Cost Report";#N/A,#N/A,FALSE,"Table 2.1";#N/A,#N/A,FALSE,"Plant Statistics";"Plant Costs",#N/A,FALSE,"Cost Summary"}</definedName>
    <definedName name="wrn.Murray._.Simons." hidden="1">{#N/A,#N/A,FALSE,"Cost Report";#N/A,#N/A,FALSE,"Table 2.1";#N/A,#N/A,FALSE,"Plant Statistics";"Plant Costs",#N/A,FALSE,"Cost Summary"}</definedName>
    <definedName name="wrn.Peter._.Johnston.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Rob._.Smith." localSheetId="0" hidden="1">{#N/A,#N/A,FALSE,"Cost Report";"Geology",#N/A,FALSE,"Cost Summary";"Geolgy Recon",#N/A,FALSE,"UG Geology Rep."}</definedName>
    <definedName name="wrn.Rob._.Smith." hidden="1">{#N/A,#N/A,FALSE,"Cost Report";"Geology",#N/A,FALSE,"Cost Summary";"Geolgy Recon",#N/A,FALSE,"UG Geology Rep."}</definedName>
    <definedName name="wrn.Simon._.Wulff.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tax._.schedules." localSheetId="0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wwwwwwwwwwwww" localSheetId="5" hidden="1">#REF!</definedName>
    <definedName name="wwwwwwwwwwwwww" localSheetId="8" hidden="1">#REF!</definedName>
    <definedName name="wwwwwwwwwwwwww" localSheetId="0" hidden="1">#REF!</definedName>
    <definedName name="wwwwwwwwwwwwww" localSheetId="1" hidden="1">#REF!</definedName>
    <definedName name="wwwwwwwwwwwwww" localSheetId="13" hidden="1">#REF!</definedName>
    <definedName name="wwwwwwwwwwwwww" hidden="1">#REF!</definedName>
    <definedName name="y" hidden="1">'[16]Sale-Leaseback (2)'!#REF!</definedName>
    <definedName name="YG" localSheetId="0" hidden="1">{#N/A,#N/A,FALSE,"DATA"}</definedName>
    <definedName name="YG" hidden="1">{#N/A,#N/A,FALSE,"DATA"}</definedName>
    <definedName name="yu" localSheetId="0" hidden="1">{#N/A,#N/A,FALSE,"DATA"}</definedName>
    <definedName name="yu" hidden="1">{#N/A,#N/A,FALSE,"DATA"}</definedName>
    <definedName name="yy" hidden="1">'[16]Sale-Leaseback (2)'!#REF!</definedName>
    <definedName name="Z_2A9390B4_6B6C_4724_BC2A_8C10251343A2_.wvu.PrintArea" hidden="1" xml:space="preserve">    [17]SEM!$I$2:$W$45</definedName>
  </definedNames>
  <calcPr calcId="152511"/>
</workbook>
</file>

<file path=xl/calcChain.xml><?xml version="1.0" encoding="utf-8"?>
<calcChain xmlns="http://schemas.openxmlformats.org/spreadsheetml/2006/main">
  <c r="G73" i="17" l="1"/>
  <c r="G72" i="17"/>
  <c r="G71" i="17"/>
  <c r="G5" i="17"/>
  <c r="G61" i="17"/>
  <c r="F160" i="3" l="1"/>
  <c r="N56" i="12" l="1"/>
  <c r="K1" i="9" l="1"/>
  <c r="Y1" i="9"/>
  <c r="W1" i="9"/>
  <c r="U1" i="9"/>
  <c r="S1" i="9"/>
  <c r="Q1" i="9"/>
  <c r="O1" i="9"/>
  <c r="M1" i="9"/>
  <c r="I1" i="9"/>
  <c r="G1" i="9"/>
  <c r="E1" i="9"/>
  <c r="Y104" i="9"/>
  <c r="Y92" i="9"/>
  <c r="Y29" i="9"/>
  <c r="Y19" i="9"/>
  <c r="W104" i="9"/>
  <c r="W92" i="9"/>
  <c r="W29" i="9"/>
  <c r="W19" i="9"/>
  <c r="U104" i="9"/>
  <c r="U92" i="9"/>
  <c r="U29" i="9"/>
  <c r="U19" i="9"/>
  <c r="S104" i="9"/>
  <c r="S92" i="9"/>
  <c r="S29" i="9"/>
  <c r="S19" i="9"/>
  <c r="Q104" i="9"/>
  <c r="Q92" i="9"/>
  <c r="Q29" i="9"/>
  <c r="Q19" i="9"/>
  <c r="O104" i="9"/>
  <c r="O92" i="9"/>
  <c r="O29" i="9"/>
  <c r="O19" i="9"/>
  <c r="M104" i="9"/>
  <c r="M92" i="9"/>
  <c r="M29" i="9"/>
  <c r="M19" i="9"/>
  <c r="K104" i="9"/>
  <c r="K92" i="9"/>
  <c r="K29" i="9"/>
  <c r="K19" i="9"/>
  <c r="I104" i="9"/>
  <c r="I92" i="9"/>
  <c r="I29" i="9"/>
  <c r="I19" i="9"/>
  <c r="G104" i="9"/>
  <c r="G92" i="9"/>
  <c r="G29" i="9"/>
  <c r="G19" i="9"/>
  <c r="E104" i="9"/>
  <c r="E92" i="9"/>
  <c r="E29" i="9"/>
  <c r="E19" i="9"/>
  <c r="E30" i="9" l="1"/>
  <c r="E36" i="9" s="1"/>
  <c r="E41" i="9" s="1"/>
  <c r="E94" i="9" s="1"/>
  <c r="E106" i="9" s="1"/>
  <c r="E110" i="9" s="1"/>
  <c r="G30" i="9"/>
  <c r="G36" i="9" s="1"/>
  <c r="G41" i="9" s="1"/>
  <c r="G94" i="9" s="1"/>
  <c r="G106" i="9" s="1"/>
  <c r="G110" i="9" s="1"/>
  <c r="I30" i="9"/>
  <c r="I36" i="9" s="1"/>
  <c r="I41" i="9" s="1"/>
  <c r="I94" i="9" s="1"/>
  <c r="I106" i="9" s="1"/>
  <c r="I110" i="9" s="1"/>
  <c r="K30" i="9"/>
  <c r="K36" i="9" s="1"/>
  <c r="K41" i="9" s="1"/>
  <c r="K94" i="9" s="1"/>
  <c r="M30" i="9"/>
  <c r="M36" i="9" s="1"/>
  <c r="M41" i="9" s="1"/>
  <c r="M94" i="9" s="1"/>
  <c r="M106" i="9" s="1"/>
  <c r="M110" i="9" s="1"/>
  <c r="O30" i="9"/>
  <c r="O36" i="9" s="1"/>
  <c r="O41" i="9" s="1"/>
  <c r="O94" i="9" s="1"/>
  <c r="O106" i="9" s="1"/>
  <c r="O110" i="9" s="1"/>
  <c r="Q30" i="9"/>
  <c r="Q36" i="9" s="1"/>
  <c r="Q41" i="9" s="1"/>
  <c r="Q94" i="9" s="1"/>
  <c r="Q106" i="9" s="1"/>
  <c r="Q110" i="9" s="1"/>
  <c r="S30" i="9"/>
  <c r="S36" i="9" s="1"/>
  <c r="S41" i="9" s="1"/>
  <c r="S94" i="9" s="1"/>
  <c r="S106" i="9" s="1"/>
  <c r="S110" i="9" s="1"/>
  <c r="U30" i="9"/>
  <c r="U36" i="9" s="1"/>
  <c r="U41" i="9" s="1"/>
  <c r="U94" i="9" s="1"/>
  <c r="U106" i="9" s="1"/>
  <c r="U110" i="9" s="1"/>
  <c r="W30" i="9"/>
  <c r="W36" i="9" s="1"/>
  <c r="W41" i="9" s="1"/>
  <c r="W94" i="9" s="1"/>
  <c r="W106" i="9" s="1"/>
  <c r="W110" i="9" s="1"/>
  <c r="Y30" i="9"/>
  <c r="Y36" i="9" s="1"/>
  <c r="Y41" i="9" s="1"/>
  <c r="Y94" i="9" s="1"/>
  <c r="Y106" i="9" s="1"/>
  <c r="Y110" i="9" s="1"/>
  <c r="K106" i="9"/>
  <c r="K110" i="9" s="1"/>
  <c r="E24" i="2"/>
  <c r="F52" i="10"/>
  <c r="D52" i="10"/>
  <c r="I49" i="10"/>
  <c r="G49" i="10"/>
  <c r="F141" i="3" l="1"/>
  <c r="Q3" i="7"/>
  <c r="E78" i="3" s="1"/>
  <c r="K4" i="7" l="1"/>
  <c r="K2" i="7"/>
  <c r="G6" i="8" l="1"/>
  <c r="E228" i="7" l="1"/>
  <c r="D228" i="7"/>
  <c r="E210" i="7"/>
  <c r="D210" i="7"/>
  <c r="E171" i="7"/>
  <c r="D171" i="7"/>
  <c r="E106" i="7"/>
  <c r="D106" i="7"/>
  <c r="E26" i="7"/>
  <c r="E231" i="7" s="1"/>
  <c r="D26" i="7"/>
  <c r="D231" i="7" s="1"/>
  <c r="E232" i="7" l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5" i="7" s="1"/>
  <c r="F27" i="7" s="1"/>
  <c r="G5" i="7"/>
  <c r="E25" i="3" s="1"/>
  <c r="Q2" i="7"/>
  <c r="E77" i="3" s="1"/>
  <c r="Q5" i="7"/>
  <c r="E4" i="7"/>
  <c r="M5" i="7"/>
  <c r="M6" i="7"/>
  <c r="F28" i="7" l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7" i="7" l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I1" i="7"/>
  <c r="I2" i="7"/>
  <c r="I3" i="7"/>
  <c r="F158" i="7" l="1"/>
  <c r="F162" i="7" s="1"/>
  <c r="F163" i="7" s="1"/>
  <c r="F164" i="7" s="1"/>
  <c r="F165" i="7" s="1"/>
  <c r="F166" i="7" s="1"/>
  <c r="F167" i="7" s="1"/>
  <c r="F168" i="7" s="1"/>
  <c r="F169" i="7" s="1"/>
  <c r="F170" i="7" s="1"/>
  <c r="C6" i="7"/>
  <c r="F105" i="10"/>
  <c r="F97" i="10"/>
  <c r="F92" i="10"/>
  <c r="F88" i="10"/>
  <c r="F84" i="10"/>
  <c r="F67" i="10"/>
  <c r="F58" i="10"/>
  <c r="F47" i="10"/>
  <c r="F99" i="10" s="1"/>
  <c r="F107" i="10" s="1"/>
  <c r="F41" i="10"/>
  <c r="F35" i="10"/>
  <c r="F31" i="10"/>
  <c r="F27" i="10"/>
  <c r="F18" i="10"/>
  <c r="F14" i="10"/>
  <c r="F43" i="10" s="1"/>
  <c r="G75" i="11"/>
  <c r="G59" i="11"/>
  <c r="G10" i="11"/>
  <c r="F172" i="7" l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G61" i="11"/>
  <c r="G63" i="11" s="1"/>
  <c r="G78" i="11" s="1"/>
  <c r="AA1" i="9"/>
  <c r="F211" i="7" l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AC97" i="9"/>
  <c r="F211" i="3"/>
  <c r="H68" i="11" l="1"/>
  <c r="S166" i="2"/>
  <c r="R166" i="2"/>
  <c r="P166" i="2"/>
  <c r="O166" i="2"/>
  <c r="J166" i="2"/>
  <c r="I166" i="2"/>
  <c r="H166" i="2"/>
  <c r="G166" i="2"/>
  <c r="K166" i="2" s="1"/>
  <c r="M166" i="2" s="1"/>
  <c r="L166" i="2" l="1"/>
  <c r="N166" i="2" s="1"/>
  <c r="B210" i="3"/>
  <c r="G76" i="17" l="1"/>
  <c r="F226" i="3" l="1"/>
  <c r="E213" i="3"/>
  <c r="B220" i="3" l="1"/>
  <c r="I64" i="10" l="1"/>
  <c r="G64" i="10"/>
  <c r="K56" i="11"/>
  <c r="J56" i="11"/>
  <c r="H56" i="11"/>
  <c r="X97" i="9" l="1"/>
  <c r="T97" i="9"/>
  <c r="P97" i="9"/>
  <c r="L97" i="9"/>
  <c r="H97" i="9"/>
  <c r="Z97" i="9"/>
  <c r="V97" i="9"/>
  <c r="R97" i="9"/>
  <c r="N97" i="9"/>
  <c r="J97" i="9"/>
  <c r="F97" i="9"/>
  <c r="E80" i="14"/>
  <c r="E162" i="3" l="1"/>
  <c r="E175" i="3"/>
  <c r="M2" i="7" l="1"/>
  <c r="O4" i="7" l="1"/>
  <c r="M4" i="7"/>
  <c r="E2" i="7" l="1"/>
  <c r="E1" i="7"/>
  <c r="E5" i="7"/>
  <c r="K3" i="7" l="1"/>
  <c r="A70" i="3" l="1"/>
  <c r="M3" i="7" l="1"/>
  <c r="Q1" i="7"/>
  <c r="E76" i="3" s="1"/>
  <c r="G2" i="7" l="1"/>
  <c r="G1" i="7"/>
  <c r="G6" i="7"/>
  <c r="I5" i="7"/>
  <c r="G4" i="7"/>
  <c r="E24" i="3" s="1"/>
  <c r="G3" i="7"/>
  <c r="E6" i="7"/>
  <c r="E3" i="7"/>
  <c r="E9" i="3"/>
  <c r="Q4" i="7"/>
  <c r="O6" i="7"/>
  <c r="O5" i="7"/>
  <c r="O3" i="7"/>
  <c r="O2" i="7"/>
  <c r="O1" i="7"/>
  <c r="M1" i="7"/>
  <c r="K5" i="7"/>
  <c r="K1" i="7"/>
  <c r="I4" i="7"/>
  <c r="E95" i="3"/>
  <c r="F149" i="3"/>
  <c r="E79" i="3" l="1"/>
  <c r="F80" i="3" s="1"/>
  <c r="E182" i="3"/>
  <c r="E172" i="3" l="1"/>
  <c r="F173" i="3" s="1"/>
  <c r="B123" i="3" l="1"/>
  <c r="B228" i="3"/>
  <c r="O71" i="2" l="1"/>
  <c r="R71" i="2" s="1"/>
  <c r="N71" i="2"/>
  <c r="M71" i="2"/>
  <c r="K71" i="2"/>
  <c r="J71" i="2"/>
  <c r="H71" i="2"/>
  <c r="G71" i="2"/>
  <c r="E91" i="3" l="1"/>
  <c r="E123" i="3" l="1"/>
  <c r="F124" i="3" s="1"/>
  <c r="AC56" i="9" l="1"/>
  <c r="D94" i="9" l="1"/>
  <c r="D92" i="9"/>
  <c r="K52" i="11" l="1"/>
  <c r="J52" i="11"/>
  <c r="H52" i="11"/>
  <c r="AC28" i="9" l="1"/>
  <c r="AC27" i="9"/>
  <c r="AC26" i="9"/>
  <c r="AC25" i="9"/>
  <c r="AC24" i="9"/>
  <c r="AC23" i="9"/>
  <c r="AC22" i="9"/>
  <c r="AC21" i="9"/>
  <c r="AC20" i="9"/>
  <c r="AC18" i="9"/>
  <c r="AC17" i="9"/>
  <c r="AC16" i="9"/>
  <c r="AC15" i="9"/>
  <c r="AC14" i="9"/>
  <c r="AC13" i="9"/>
  <c r="AC12" i="9"/>
  <c r="AC11" i="9"/>
  <c r="AC34" i="9"/>
  <c r="AC33" i="9"/>
  <c r="AC32" i="9"/>
  <c r="AC39" i="9"/>
  <c r="AC91" i="9"/>
  <c r="AC90" i="9"/>
  <c r="AC89" i="9"/>
  <c r="AC88" i="9"/>
  <c r="AC87" i="9"/>
  <c r="AC86" i="9"/>
  <c r="AC85" i="9"/>
  <c r="AC84" i="9"/>
  <c r="AC83" i="9"/>
  <c r="AC82" i="9"/>
  <c r="AC81" i="9"/>
  <c r="AC80" i="9"/>
  <c r="AC79" i="9"/>
  <c r="AC78" i="9"/>
  <c r="AC77" i="9"/>
  <c r="AC76" i="9"/>
  <c r="AC75" i="9"/>
  <c r="AC74" i="9"/>
  <c r="AC73" i="9"/>
  <c r="AC72" i="9"/>
  <c r="AC71" i="9"/>
  <c r="AC70" i="9"/>
  <c r="AC69" i="9"/>
  <c r="AC68" i="9"/>
  <c r="AC67" i="9"/>
  <c r="AC66" i="9"/>
  <c r="AC65" i="9"/>
  <c r="AC64" i="9"/>
  <c r="AC63" i="9"/>
  <c r="AC62" i="9"/>
  <c r="AC61" i="9"/>
  <c r="AC60" i="9"/>
  <c r="AC59" i="9"/>
  <c r="AC58" i="9"/>
  <c r="AC57" i="9"/>
  <c r="AC55" i="9"/>
  <c r="AC54" i="9"/>
  <c r="AC53" i="9"/>
  <c r="AC52" i="9"/>
  <c r="AC51" i="9"/>
  <c r="AC50" i="9"/>
  <c r="AC49" i="9"/>
  <c r="AC48" i="9"/>
  <c r="AC47" i="9"/>
  <c r="AC46" i="9"/>
  <c r="AC45" i="9"/>
  <c r="AC44" i="9"/>
  <c r="AC100" i="9"/>
  <c r="AC99" i="9"/>
  <c r="AC96" i="9"/>
  <c r="AC108" i="9"/>
  <c r="AC103" i="9"/>
  <c r="AC102" i="9"/>
  <c r="AC101" i="9"/>
  <c r="AC98" i="9"/>
  <c r="AC38" i="9"/>
  <c r="AC1" i="9" l="1"/>
  <c r="AA104" i="9"/>
  <c r="AA29" i="9"/>
  <c r="AA92" i="9"/>
  <c r="AC104" i="9" l="1"/>
  <c r="AC29" i="9"/>
  <c r="AC92" i="9"/>
  <c r="H15" i="11" l="1"/>
  <c r="H8" i="11"/>
  <c r="I10" i="11"/>
  <c r="I59" i="11"/>
  <c r="I75" i="11"/>
  <c r="E59" i="11"/>
  <c r="I61" i="11" l="1"/>
  <c r="I63" i="11" s="1"/>
  <c r="I78" i="11" s="1"/>
  <c r="G81" i="11"/>
  <c r="F202" i="3" l="1"/>
  <c r="T104" i="9" l="1"/>
  <c r="R104" i="9"/>
  <c r="L92" i="9"/>
  <c r="L108" i="9" l="1"/>
  <c r="L102" i="9"/>
  <c r="L100" i="9"/>
  <c r="L98" i="9"/>
  <c r="L91" i="9"/>
  <c r="L89" i="9"/>
  <c r="L87" i="9"/>
  <c r="L85" i="9"/>
  <c r="L83" i="9"/>
  <c r="L81" i="9"/>
  <c r="L79" i="9"/>
  <c r="L77" i="9"/>
  <c r="L75" i="9"/>
  <c r="L73" i="9"/>
  <c r="L71" i="9"/>
  <c r="L69" i="9"/>
  <c r="L67" i="9"/>
  <c r="L65" i="9"/>
  <c r="L63" i="9"/>
  <c r="L61" i="9"/>
  <c r="L59" i="9"/>
  <c r="L57" i="9"/>
  <c r="L55" i="9"/>
  <c r="L53" i="9"/>
  <c r="L51" i="9"/>
  <c r="L49" i="9"/>
  <c r="L47" i="9"/>
  <c r="L45" i="9"/>
  <c r="L38" i="9"/>
  <c r="P92" i="9"/>
  <c r="R103" i="9"/>
  <c r="R101" i="9"/>
  <c r="R99" i="9"/>
  <c r="R96" i="9"/>
  <c r="R90" i="9"/>
  <c r="R88" i="9"/>
  <c r="R86" i="9"/>
  <c r="R84" i="9"/>
  <c r="R82" i="9"/>
  <c r="R80" i="9"/>
  <c r="R78" i="9"/>
  <c r="R76" i="9"/>
  <c r="R74" i="9"/>
  <c r="R72" i="9"/>
  <c r="R70" i="9"/>
  <c r="R68" i="9"/>
  <c r="R66" i="9"/>
  <c r="R64" i="9"/>
  <c r="R62" i="9"/>
  <c r="R60" i="9"/>
  <c r="R58" i="9"/>
  <c r="R56" i="9"/>
  <c r="R54" i="9"/>
  <c r="R52" i="9"/>
  <c r="R50" i="9"/>
  <c r="R48" i="9"/>
  <c r="R46" i="9"/>
  <c r="R44" i="9"/>
  <c r="R39" i="9"/>
  <c r="R33" i="9"/>
  <c r="R30" i="9"/>
  <c r="R28" i="9"/>
  <c r="R26" i="9"/>
  <c r="R24" i="9"/>
  <c r="R22" i="9"/>
  <c r="R20" i="9"/>
  <c r="R18" i="9"/>
  <c r="R16" i="9"/>
  <c r="R14" i="9"/>
  <c r="R12" i="9"/>
  <c r="R1" i="9" s="1"/>
  <c r="R108" i="9"/>
  <c r="R102" i="9"/>
  <c r="R98" i="9"/>
  <c r="R91" i="9"/>
  <c r="R87" i="9"/>
  <c r="R83" i="9"/>
  <c r="R79" i="9"/>
  <c r="R75" i="9"/>
  <c r="R71" i="9"/>
  <c r="R67" i="9"/>
  <c r="R63" i="9"/>
  <c r="R59" i="9"/>
  <c r="R55" i="9"/>
  <c r="R51" i="9"/>
  <c r="R47" i="9"/>
  <c r="R34" i="9"/>
  <c r="R25" i="9"/>
  <c r="R21" i="9"/>
  <c r="R17" i="9"/>
  <c r="R13" i="9"/>
  <c r="R92" i="9"/>
  <c r="T103" i="9"/>
  <c r="T101" i="9"/>
  <c r="T99" i="9"/>
  <c r="T96" i="9"/>
  <c r="T90" i="9"/>
  <c r="T88" i="9"/>
  <c r="T86" i="9"/>
  <c r="T84" i="9"/>
  <c r="T82" i="9"/>
  <c r="T80" i="9"/>
  <c r="T78" i="9"/>
  <c r="T76" i="9"/>
  <c r="T74" i="9"/>
  <c r="T72" i="9"/>
  <c r="T70" i="9"/>
  <c r="T68" i="9"/>
  <c r="T66" i="9"/>
  <c r="T64" i="9"/>
  <c r="T62" i="9"/>
  <c r="T60" i="9"/>
  <c r="T58" i="9"/>
  <c r="T56" i="9"/>
  <c r="T54" i="9"/>
  <c r="T52" i="9"/>
  <c r="T50" i="9"/>
  <c r="T48" i="9"/>
  <c r="T46" i="9"/>
  <c r="T44" i="9"/>
  <c r="T39" i="9"/>
  <c r="T33" i="9"/>
  <c r="T30" i="9"/>
  <c r="T28" i="9"/>
  <c r="T26" i="9"/>
  <c r="T24" i="9"/>
  <c r="T22" i="9"/>
  <c r="T20" i="9"/>
  <c r="T18" i="9"/>
  <c r="T16" i="9"/>
  <c r="T14" i="9"/>
  <c r="T12" i="9"/>
  <c r="T108" i="9"/>
  <c r="T102" i="9"/>
  <c r="T98" i="9"/>
  <c r="T91" i="9"/>
  <c r="T87" i="9"/>
  <c r="T83" i="9"/>
  <c r="T79" i="9"/>
  <c r="T75" i="9"/>
  <c r="T71" i="9"/>
  <c r="T67" i="9"/>
  <c r="T63" i="9"/>
  <c r="T59" i="9"/>
  <c r="T55" i="9"/>
  <c r="T51" i="9"/>
  <c r="T47" i="9"/>
  <c r="T34" i="9"/>
  <c r="T25" i="9"/>
  <c r="T21" i="9"/>
  <c r="T17" i="9"/>
  <c r="T13" i="9"/>
  <c r="T92" i="9"/>
  <c r="V103" i="9"/>
  <c r="V101" i="9"/>
  <c r="V99" i="9"/>
  <c r="V96" i="9"/>
  <c r="V90" i="9"/>
  <c r="V88" i="9"/>
  <c r="V86" i="9"/>
  <c r="V84" i="9"/>
  <c r="V82" i="9"/>
  <c r="V80" i="9"/>
  <c r="V78" i="9"/>
  <c r="V76" i="9"/>
  <c r="V74" i="9"/>
  <c r="V72" i="9"/>
  <c r="V70" i="9"/>
  <c r="V68" i="9"/>
  <c r="V66" i="9"/>
  <c r="V64" i="9"/>
  <c r="V62" i="9"/>
  <c r="V60" i="9"/>
  <c r="V58" i="9"/>
  <c r="V56" i="9"/>
  <c r="V54" i="9"/>
  <c r="V52" i="9"/>
  <c r="V50" i="9"/>
  <c r="V48" i="9"/>
  <c r="V46" i="9"/>
  <c r="V44" i="9"/>
  <c r="V39" i="9"/>
  <c r="V33" i="9"/>
  <c r="V30" i="9"/>
  <c r="V28" i="9"/>
  <c r="V26" i="9"/>
  <c r="V24" i="9"/>
  <c r="V22" i="9"/>
  <c r="V20" i="9"/>
  <c r="V108" i="9"/>
  <c r="V102" i="9"/>
  <c r="V98" i="9"/>
  <c r="V91" i="9"/>
  <c r="V87" i="9"/>
  <c r="V83" i="9"/>
  <c r="V79" i="9"/>
  <c r="V75" i="9"/>
  <c r="V71" i="9"/>
  <c r="V67" i="9"/>
  <c r="V63" i="9"/>
  <c r="V59" i="9"/>
  <c r="V55" i="9"/>
  <c r="V51" i="9"/>
  <c r="V47" i="9"/>
  <c r="V34" i="9"/>
  <c r="V25" i="9"/>
  <c r="V21" i="9"/>
  <c r="V18" i="9"/>
  <c r="V16" i="9"/>
  <c r="V14" i="9"/>
  <c r="V12" i="9"/>
  <c r="V85" i="9"/>
  <c r="V77" i="9"/>
  <c r="V69" i="9"/>
  <c r="V61" i="9"/>
  <c r="V53" i="9"/>
  <c r="V45" i="9"/>
  <c r="V32" i="9"/>
  <c r="V23" i="9"/>
  <c r="V17" i="9"/>
  <c r="V13" i="9"/>
  <c r="V92" i="9"/>
  <c r="X19" i="9"/>
  <c r="X92" i="9"/>
  <c r="Z92" i="9"/>
  <c r="L11" i="9"/>
  <c r="L13" i="9"/>
  <c r="L15" i="9"/>
  <c r="L17" i="9"/>
  <c r="L19" i="9"/>
  <c r="L21" i="9"/>
  <c r="L23" i="9"/>
  <c r="L25" i="9"/>
  <c r="L27" i="9"/>
  <c r="L29" i="9"/>
  <c r="L32" i="9"/>
  <c r="L34" i="9"/>
  <c r="L39" i="9"/>
  <c r="L46" i="9"/>
  <c r="L50" i="9"/>
  <c r="L54" i="9"/>
  <c r="L58" i="9"/>
  <c r="L62" i="9"/>
  <c r="L66" i="9"/>
  <c r="L70" i="9"/>
  <c r="L74" i="9"/>
  <c r="L78" i="9"/>
  <c r="L82" i="9"/>
  <c r="L86" i="9"/>
  <c r="L90" i="9"/>
  <c r="L96" i="9"/>
  <c r="L101" i="9"/>
  <c r="R11" i="9"/>
  <c r="R19" i="9"/>
  <c r="R27" i="9"/>
  <c r="R38" i="9"/>
  <c r="R49" i="9"/>
  <c r="R57" i="9"/>
  <c r="R65" i="9"/>
  <c r="R73" i="9"/>
  <c r="R81" i="9"/>
  <c r="R89" i="9"/>
  <c r="R100" i="9"/>
  <c r="T11" i="9"/>
  <c r="T19" i="9"/>
  <c r="T27" i="9"/>
  <c r="T38" i="9"/>
  <c r="T49" i="9"/>
  <c r="T57" i="9"/>
  <c r="T65" i="9"/>
  <c r="T73" i="9"/>
  <c r="T81" i="9"/>
  <c r="T89" i="9"/>
  <c r="T100" i="9"/>
  <c r="V11" i="9"/>
  <c r="V19" i="9"/>
  <c r="V38" i="9"/>
  <c r="V57" i="9"/>
  <c r="V73" i="9"/>
  <c r="V89" i="9"/>
  <c r="L104" i="9"/>
  <c r="N104" i="9"/>
  <c r="R29" i="9"/>
  <c r="T29" i="9"/>
  <c r="V29" i="9"/>
  <c r="V104" i="9"/>
  <c r="X29" i="9"/>
  <c r="X104" i="9"/>
  <c r="Z104" i="9"/>
  <c r="L12" i="9"/>
  <c r="L14" i="9"/>
  <c r="L16" i="9"/>
  <c r="L18" i="9"/>
  <c r="L20" i="9"/>
  <c r="L22" i="9"/>
  <c r="L24" i="9"/>
  <c r="L26" i="9"/>
  <c r="L28" i="9"/>
  <c r="L30" i="9"/>
  <c r="L33" i="9"/>
  <c r="L44" i="9"/>
  <c r="L48" i="9"/>
  <c r="L52" i="9"/>
  <c r="L56" i="9"/>
  <c r="L60" i="9"/>
  <c r="L64" i="9"/>
  <c r="L68" i="9"/>
  <c r="L72" i="9"/>
  <c r="L76" i="9"/>
  <c r="L80" i="9"/>
  <c r="L84" i="9"/>
  <c r="L88" i="9"/>
  <c r="L99" i="9"/>
  <c r="L103" i="9"/>
  <c r="R15" i="9"/>
  <c r="R23" i="9"/>
  <c r="R32" i="9"/>
  <c r="R45" i="9"/>
  <c r="R53" i="9"/>
  <c r="R61" i="9"/>
  <c r="R69" i="9"/>
  <c r="R77" i="9"/>
  <c r="R85" i="9"/>
  <c r="T15" i="9"/>
  <c r="T23" i="9"/>
  <c r="T32" i="9"/>
  <c r="T45" i="9"/>
  <c r="T53" i="9"/>
  <c r="T61" i="9"/>
  <c r="T69" i="9"/>
  <c r="T77" i="9"/>
  <c r="T85" i="9"/>
  <c r="V15" i="9"/>
  <c r="V27" i="9"/>
  <c r="V49" i="9"/>
  <c r="V65" i="9"/>
  <c r="V81" i="9"/>
  <c r="V100" i="9"/>
  <c r="F19" i="9"/>
  <c r="F104" i="9"/>
  <c r="J104" i="9"/>
  <c r="J92" i="9"/>
  <c r="F29" i="9"/>
  <c r="H19" i="9"/>
  <c r="V1" i="9" l="1"/>
  <c r="T1" i="9"/>
  <c r="L1" i="9"/>
  <c r="Z103" i="9"/>
  <c r="Z101" i="9"/>
  <c r="Z99" i="9"/>
  <c r="Z96" i="9"/>
  <c r="Z90" i="9"/>
  <c r="Z88" i="9"/>
  <c r="Z86" i="9"/>
  <c r="Z84" i="9"/>
  <c r="Z82" i="9"/>
  <c r="Z80" i="9"/>
  <c r="Z78" i="9"/>
  <c r="Z76" i="9"/>
  <c r="Z74" i="9"/>
  <c r="Z72" i="9"/>
  <c r="Z70" i="9"/>
  <c r="Z68" i="9"/>
  <c r="Z66" i="9"/>
  <c r="Z64" i="9"/>
  <c r="Z62" i="9"/>
  <c r="Z60" i="9"/>
  <c r="Z58" i="9"/>
  <c r="Z56" i="9"/>
  <c r="Z54" i="9"/>
  <c r="Z52" i="9"/>
  <c r="Z50" i="9"/>
  <c r="Z48" i="9"/>
  <c r="Z46" i="9"/>
  <c r="Z44" i="9"/>
  <c r="Z39" i="9"/>
  <c r="Z33" i="9"/>
  <c r="Z30" i="9"/>
  <c r="Z28" i="9"/>
  <c r="Z26" i="9"/>
  <c r="Z24" i="9"/>
  <c r="Z22" i="9"/>
  <c r="Z20" i="9"/>
  <c r="Z18" i="9"/>
  <c r="Z16" i="9"/>
  <c r="Z14" i="9"/>
  <c r="Z12" i="9"/>
  <c r="Z100" i="9"/>
  <c r="Z89" i="9"/>
  <c r="Z85" i="9"/>
  <c r="Z81" i="9"/>
  <c r="Z77" i="9"/>
  <c r="Z73" i="9"/>
  <c r="Z69" i="9"/>
  <c r="Z65" i="9"/>
  <c r="Z61" i="9"/>
  <c r="Z57" i="9"/>
  <c r="Z53" i="9"/>
  <c r="Z49" i="9"/>
  <c r="Z45" i="9"/>
  <c r="Z38" i="9"/>
  <c r="Z32" i="9"/>
  <c r="Z27" i="9"/>
  <c r="Z23" i="9"/>
  <c r="Z15" i="9"/>
  <c r="Z11" i="9"/>
  <c r="Z108" i="9"/>
  <c r="Z98" i="9"/>
  <c r="Z87" i="9"/>
  <c r="Z79" i="9"/>
  <c r="Z71" i="9"/>
  <c r="Z63" i="9"/>
  <c r="Z55" i="9"/>
  <c r="Z47" i="9"/>
  <c r="Z34" i="9"/>
  <c r="Z25" i="9"/>
  <c r="Z17" i="9"/>
  <c r="Z91" i="9"/>
  <c r="Z75" i="9"/>
  <c r="Z59" i="9"/>
  <c r="Z21" i="9"/>
  <c r="Z102" i="9"/>
  <c r="Z67" i="9"/>
  <c r="Z83" i="9"/>
  <c r="Z51" i="9"/>
  <c r="Z13" i="9"/>
  <c r="P103" i="9"/>
  <c r="P101" i="9"/>
  <c r="P99" i="9"/>
  <c r="P96" i="9"/>
  <c r="P90" i="9"/>
  <c r="P88" i="9"/>
  <c r="P86" i="9"/>
  <c r="P84" i="9"/>
  <c r="P82" i="9"/>
  <c r="P80" i="9"/>
  <c r="P78" i="9"/>
  <c r="P76" i="9"/>
  <c r="P74" i="9"/>
  <c r="P72" i="9"/>
  <c r="P70" i="9"/>
  <c r="P68" i="9"/>
  <c r="P66" i="9"/>
  <c r="P64" i="9"/>
  <c r="P62" i="9"/>
  <c r="P60" i="9"/>
  <c r="P58" i="9"/>
  <c r="P56" i="9"/>
  <c r="P54" i="9"/>
  <c r="P52" i="9"/>
  <c r="P50" i="9"/>
  <c r="P48" i="9"/>
  <c r="P46" i="9"/>
  <c r="P44" i="9"/>
  <c r="P39" i="9"/>
  <c r="P33" i="9"/>
  <c r="P30" i="9"/>
  <c r="P108" i="9"/>
  <c r="P102" i="9"/>
  <c r="P98" i="9"/>
  <c r="P91" i="9"/>
  <c r="P87" i="9"/>
  <c r="P83" i="9"/>
  <c r="P79" i="9"/>
  <c r="P75" i="9"/>
  <c r="P71" i="9"/>
  <c r="P67" i="9"/>
  <c r="P63" i="9"/>
  <c r="P59" i="9"/>
  <c r="P55" i="9"/>
  <c r="P51" i="9"/>
  <c r="P47" i="9"/>
  <c r="P34" i="9"/>
  <c r="P27" i="9"/>
  <c r="P25" i="9"/>
  <c r="P23" i="9"/>
  <c r="P21" i="9"/>
  <c r="P17" i="9"/>
  <c r="P15" i="9"/>
  <c r="P13" i="9"/>
  <c r="P11" i="9"/>
  <c r="P85" i="9"/>
  <c r="P77" i="9"/>
  <c r="P69" i="9"/>
  <c r="P61" i="9"/>
  <c r="P53" i="9"/>
  <c r="P45" i="9"/>
  <c r="P32" i="9"/>
  <c r="P26" i="9"/>
  <c r="P22" i="9"/>
  <c r="P18" i="9"/>
  <c r="P14" i="9"/>
  <c r="P100" i="9"/>
  <c r="P89" i="9"/>
  <c r="P81" i="9"/>
  <c r="P73" i="9"/>
  <c r="P65" i="9"/>
  <c r="P57" i="9"/>
  <c r="P49" i="9"/>
  <c r="P38" i="9"/>
  <c r="P28" i="9"/>
  <c r="P24" i="9"/>
  <c r="P20" i="9"/>
  <c r="P16" i="9"/>
  <c r="P12" i="9"/>
  <c r="N108" i="9"/>
  <c r="N102" i="9"/>
  <c r="N100" i="9"/>
  <c r="N98" i="9"/>
  <c r="N91" i="9"/>
  <c r="N89" i="9"/>
  <c r="N87" i="9"/>
  <c r="N85" i="9"/>
  <c r="N83" i="9"/>
  <c r="N81" i="9"/>
  <c r="N79" i="9"/>
  <c r="N77" i="9"/>
  <c r="N75" i="9"/>
  <c r="N73" i="9"/>
  <c r="N71" i="9"/>
  <c r="N69" i="9"/>
  <c r="N67" i="9"/>
  <c r="N65" i="9"/>
  <c r="N63" i="9"/>
  <c r="N61" i="9"/>
  <c r="N59" i="9"/>
  <c r="N57" i="9"/>
  <c r="N55" i="9"/>
  <c r="N53" i="9"/>
  <c r="N51" i="9"/>
  <c r="N49" i="9"/>
  <c r="N47" i="9"/>
  <c r="N45" i="9"/>
  <c r="N38" i="9"/>
  <c r="N34" i="9"/>
  <c r="N32" i="9"/>
  <c r="N27" i="9"/>
  <c r="N25" i="9"/>
  <c r="N23" i="9"/>
  <c r="N21" i="9"/>
  <c r="N17" i="9"/>
  <c r="N15" i="9"/>
  <c r="N13" i="9"/>
  <c r="N11" i="9"/>
  <c r="N103" i="9"/>
  <c r="N99" i="9"/>
  <c r="N88" i="9"/>
  <c r="N84" i="9"/>
  <c r="N80" i="9"/>
  <c r="N76" i="9"/>
  <c r="N72" i="9"/>
  <c r="N68" i="9"/>
  <c r="N64" i="9"/>
  <c r="N60" i="9"/>
  <c r="N56" i="9"/>
  <c r="N52" i="9"/>
  <c r="N48" i="9"/>
  <c r="N44" i="9"/>
  <c r="N30" i="9"/>
  <c r="N26" i="9"/>
  <c r="N22" i="9"/>
  <c r="N18" i="9"/>
  <c r="N14" i="9"/>
  <c r="N101" i="9"/>
  <c r="N96" i="9"/>
  <c r="N90" i="9"/>
  <c r="N86" i="9"/>
  <c r="N82" i="9"/>
  <c r="N78" i="9"/>
  <c r="N74" i="9"/>
  <c r="N70" i="9"/>
  <c r="N66" i="9"/>
  <c r="N62" i="9"/>
  <c r="N58" i="9"/>
  <c r="N54" i="9"/>
  <c r="N50" i="9"/>
  <c r="N46" i="9"/>
  <c r="N39" i="9"/>
  <c r="N33" i="9"/>
  <c r="N28" i="9"/>
  <c r="N24" i="9"/>
  <c r="N20" i="9"/>
  <c r="N16" i="9"/>
  <c r="N12" i="9"/>
  <c r="N1" i="9" s="1"/>
  <c r="L36" i="9"/>
  <c r="Z29" i="9"/>
  <c r="P29" i="9"/>
  <c r="N29" i="9"/>
  <c r="Z19" i="9"/>
  <c r="X103" i="9"/>
  <c r="X101" i="9"/>
  <c r="X99" i="9"/>
  <c r="X96" i="9"/>
  <c r="X90" i="9"/>
  <c r="X88" i="9"/>
  <c r="X86" i="9"/>
  <c r="X84" i="9"/>
  <c r="X82" i="9"/>
  <c r="X80" i="9"/>
  <c r="X78" i="9"/>
  <c r="X76" i="9"/>
  <c r="X74" i="9"/>
  <c r="X72" i="9"/>
  <c r="X70" i="9"/>
  <c r="X68" i="9"/>
  <c r="X66" i="9"/>
  <c r="X64" i="9"/>
  <c r="X62" i="9"/>
  <c r="X60" i="9"/>
  <c r="X58" i="9"/>
  <c r="X56" i="9"/>
  <c r="X54" i="9"/>
  <c r="X52" i="9"/>
  <c r="X50" i="9"/>
  <c r="X48" i="9"/>
  <c r="X46" i="9"/>
  <c r="X44" i="9"/>
  <c r="X39" i="9"/>
  <c r="X33" i="9"/>
  <c r="X30" i="9"/>
  <c r="X28" i="9"/>
  <c r="X26" i="9"/>
  <c r="X24" i="9"/>
  <c r="X22" i="9"/>
  <c r="X20" i="9"/>
  <c r="X18" i="9"/>
  <c r="X100" i="9"/>
  <c r="X89" i="9"/>
  <c r="X85" i="9"/>
  <c r="X81" i="9"/>
  <c r="X77" i="9"/>
  <c r="X73" i="9"/>
  <c r="X69" i="9"/>
  <c r="X65" i="9"/>
  <c r="X61" i="9"/>
  <c r="X57" i="9"/>
  <c r="X53" i="9"/>
  <c r="X49" i="9"/>
  <c r="X45" i="9"/>
  <c r="X38" i="9"/>
  <c r="X32" i="9"/>
  <c r="X27" i="9"/>
  <c r="X23" i="9"/>
  <c r="X16" i="9"/>
  <c r="X14" i="9"/>
  <c r="X12" i="9"/>
  <c r="X1" i="9" s="1"/>
  <c r="X108" i="9"/>
  <c r="X98" i="9"/>
  <c r="X87" i="9"/>
  <c r="X79" i="9"/>
  <c r="X71" i="9"/>
  <c r="X63" i="9"/>
  <c r="X55" i="9"/>
  <c r="X47" i="9"/>
  <c r="X34" i="9"/>
  <c r="X25" i="9"/>
  <c r="X17" i="9"/>
  <c r="X13" i="9"/>
  <c r="X102" i="9"/>
  <c r="X83" i="9"/>
  <c r="X67" i="9"/>
  <c r="X51" i="9"/>
  <c r="X15" i="9"/>
  <c r="X91" i="9"/>
  <c r="X59" i="9"/>
  <c r="X21" i="9"/>
  <c r="X75" i="9"/>
  <c r="X11" i="9"/>
  <c r="V36" i="9"/>
  <c r="T36" i="9"/>
  <c r="R36" i="9"/>
  <c r="P19" i="9"/>
  <c r="N19" i="9"/>
  <c r="N92" i="9"/>
  <c r="P104" i="9"/>
  <c r="H108" i="9"/>
  <c r="H102" i="9"/>
  <c r="H100" i="9"/>
  <c r="H98" i="9"/>
  <c r="H91" i="9"/>
  <c r="H89" i="9"/>
  <c r="H87" i="9"/>
  <c r="H85" i="9"/>
  <c r="H83" i="9"/>
  <c r="H81" i="9"/>
  <c r="H79" i="9"/>
  <c r="H77" i="9"/>
  <c r="H75" i="9"/>
  <c r="H73" i="9"/>
  <c r="H71" i="9"/>
  <c r="H69" i="9"/>
  <c r="H67" i="9"/>
  <c r="H65" i="9"/>
  <c r="H63" i="9"/>
  <c r="H61" i="9"/>
  <c r="H59" i="9"/>
  <c r="H57" i="9"/>
  <c r="H55" i="9"/>
  <c r="H53" i="9"/>
  <c r="H51" i="9"/>
  <c r="H49" i="9"/>
  <c r="H47" i="9"/>
  <c r="H45" i="9"/>
  <c r="H38" i="9"/>
  <c r="H34" i="9"/>
  <c r="H32" i="9"/>
  <c r="H27" i="9"/>
  <c r="H25" i="9"/>
  <c r="H23" i="9"/>
  <c r="H21" i="9"/>
  <c r="H17" i="9"/>
  <c r="H15" i="9"/>
  <c r="H13" i="9"/>
  <c r="H11" i="9"/>
  <c r="H103" i="9"/>
  <c r="H99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30" i="9"/>
  <c r="H26" i="9"/>
  <c r="H22" i="9"/>
  <c r="H18" i="9"/>
  <c r="H14" i="9"/>
  <c r="H101" i="9"/>
  <c r="H96" i="9"/>
  <c r="H90" i="9"/>
  <c r="H86" i="9"/>
  <c r="H82" i="9"/>
  <c r="H78" i="9"/>
  <c r="H74" i="9"/>
  <c r="H70" i="9"/>
  <c r="H66" i="9"/>
  <c r="H62" i="9"/>
  <c r="H58" i="9"/>
  <c r="H54" i="9"/>
  <c r="H50" i="9"/>
  <c r="H46" i="9"/>
  <c r="H39" i="9"/>
  <c r="H33" i="9"/>
  <c r="H28" i="9"/>
  <c r="H24" i="9"/>
  <c r="H20" i="9"/>
  <c r="H16" i="9"/>
  <c r="H12" i="9"/>
  <c r="H104" i="9"/>
  <c r="J103" i="9"/>
  <c r="J101" i="9"/>
  <c r="J99" i="9"/>
  <c r="J96" i="9"/>
  <c r="J90" i="9"/>
  <c r="J88" i="9"/>
  <c r="J86" i="9"/>
  <c r="J84" i="9"/>
  <c r="J82" i="9"/>
  <c r="J80" i="9"/>
  <c r="J78" i="9"/>
  <c r="J76" i="9"/>
  <c r="J74" i="9"/>
  <c r="J72" i="9"/>
  <c r="J70" i="9"/>
  <c r="J68" i="9"/>
  <c r="J66" i="9"/>
  <c r="J64" i="9"/>
  <c r="J62" i="9"/>
  <c r="J60" i="9"/>
  <c r="J58" i="9"/>
  <c r="J56" i="9"/>
  <c r="J54" i="9"/>
  <c r="J52" i="9"/>
  <c r="J50" i="9"/>
  <c r="J48" i="9"/>
  <c r="J46" i="9"/>
  <c r="J44" i="9"/>
  <c r="J39" i="9"/>
  <c r="J33" i="9"/>
  <c r="J30" i="9"/>
  <c r="J28" i="9"/>
  <c r="J26" i="9"/>
  <c r="J24" i="9"/>
  <c r="J22" i="9"/>
  <c r="J20" i="9"/>
  <c r="J18" i="9"/>
  <c r="J108" i="9"/>
  <c r="J102" i="9"/>
  <c r="J98" i="9"/>
  <c r="J91" i="9"/>
  <c r="J87" i="9"/>
  <c r="J83" i="9"/>
  <c r="J79" i="9"/>
  <c r="J75" i="9"/>
  <c r="J71" i="9"/>
  <c r="J67" i="9"/>
  <c r="J63" i="9"/>
  <c r="J59" i="9"/>
  <c r="J55" i="9"/>
  <c r="J51" i="9"/>
  <c r="J47" i="9"/>
  <c r="J34" i="9"/>
  <c r="J25" i="9"/>
  <c r="J21" i="9"/>
  <c r="J17" i="9"/>
  <c r="J15" i="9"/>
  <c r="J13" i="9"/>
  <c r="J11" i="9"/>
  <c r="J100" i="9"/>
  <c r="J89" i="9"/>
  <c r="J85" i="9"/>
  <c r="J81" i="9"/>
  <c r="J77" i="9"/>
  <c r="J73" i="9"/>
  <c r="J65" i="9"/>
  <c r="J57" i="9"/>
  <c r="J49" i="9"/>
  <c r="J38" i="9"/>
  <c r="J27" i="9"/>
  <c r="J19" i="9"/>
  <c r="J14" i="9"/>
  <c r="J69" i="9"/>
  <c r="J61" i="9"/>
  <c r="J53" i="9"/>
  <c r="J45" i="9"/>
  <c r="J32" i="9"/>
  <c r="J23" i="9"/>
  <c r="J16" i="9"/>
  <c r="J12" i="9"/>
  <c r="J1" i="9" s="1"/>
  <c r="J29" i="9"/>
  <c r="H29" i="9"/>
  <c r="F108" i="9"/>
  <c r="F102" i="9"/>
  <c r="F100" i="9"/>
  <c r="F98" i="9"/>
  <c r="F91" i="9"/>
  <c r="F89" i="9"/>
  <c r="F87" i="9"/>
  <c r="F85" i="9"/>
  <c r="F83" i="9"/>
  <c r="F81" i="9"/>
  <c r="F79" i="9"/>
  <c r="F77" i="9"/>
  <c r="F75" i="9"/>
  <c r="F73" i="9"/>
  <c r="F71" i="9"/>
  <c r="F69" i="9"/>
  <c r="F67" i="9"/>
  <c r="F65" i="9"/>
  <c r="F63" i="9"/>
  <c r="F61" i="9"/>
  <c r="F59" i="9"/>
  <c r="F57" i="9"/>
  <c r="F55" i="9"/>
  <c r="F53" i="9"/>
  <c r="F51" i="9"/>
  <c r="F49" i="9"/>
  <c r="F47" i="9"/>
  <c r="F45" i="9"/>
  <c r="F38" i="9"/>
  <c r="F34" i="9"/>
  <c r="F32" i="9"/>
  <c r="F27" i="9"/>
  <c r="F25" i="9"/>
  <c r="F23" i="9"/>
  <c r="F21" i="9"/>
  <c r="F17" i="9"/>
  <c r="F15" i="9"/>
  <c r="F13" i="9"/>
  <c r="F11" i="9"/>
  <c r="F10" i="9"/>
  <c r="F103" i="9"/>
  <c r="F99" i="9"/>
  <c r="F92" i="9"/>
  <c r="F88" i="9"/>
  <c r="F84" i="9"/>
  <c r="F80" i="9"/>
  <c r="F76" i="9"/>
  <c r="F72" i="9"/>
  <c r="F68" i="9"/>
  <c r="F64" i="9"/>
  <c r="F60" i="9"/>
  <c r="F56" i="9"/>
  <c r="F52" i="9"/>
  <c r="F48" i="9"/>
  <c r="F44" i="9"/>
  <c r="F30" i="9"/>
  <c r="F26" i="9"/>
  <c r="F22" i="9"/>
  <c r="F18" i="9"/>
  <c r="F14" i="9"/>
  <c r="F101" i="9"/>
  <c r="F96" i="9"/>
  <c r="F90" i="9"/>
  <c r="F86" i="9"/>
  <c r="F82" i="9"/>
  <c r="F78" i="9"/>
  <c r="F74" i="9"/>
  <c r="F70" i="9"/>
  <c r="F66" i="9"/>
  <c r="F62" i="9"/>
  <c r="F58" i="9"/>
  <c r="F54" i="9"/>
  <c r="F50" i="9"/>
  <c r="F46" i="9"/>
  <c r="F39" i="9"/>
  <c r="F33" i="9"/>
  <c r="F28" i="9"/>
  <c r="F24" i="9"/>
  <c r="F20" i="9"/>
  <c r="F16" i="9"/>
  <c r="F12" i="9"/>
  <c r="F1" i="9" l="1"/>
  <c r="H1" i="9"/>
  <c r="P1" i="9"/>
  <c r="Z1" i="9"/>
  <c r="R41" i="9"/>
  <c r="T41" i="9"/>
  <c r="V41" i="9"/>
  <c r="X36" i="9"/>
  <c r="L41" i="9"/>
  <c r="N36" i="9"/>
  <c r="P36" i="9"/>
  <c r="Z36" i="9"/>
  <c r="F36" i="9"/>
  <c r="J36" i="9"/>
  <c r="H36" i="9"/>
  <c r="Z41" i="9" l="1"/>
  <c r="P41" i="9"/>
  <c r="N41" i="9"/>
  <c r="L94" i="9"/>
  <c r="X41" i="9"/>
  <c r="V94" i="9"/>
  <c r="T94" i="9"/>
  <c r="R94" i="9"/>
  <c r="H41" i="9"/>
  <c r="J41" i="9"/>
  <c r="F41" i="9"/>
  <c r="R110" i="9" l="1"/>
  <c r="R106" i="9"/>
  <c r="T110" i="9"/>
  <c r="T106" i="9"/>
  <c r="V110" i="9"/>
  <c r="V106" i="9"/>
  <c r="X94" i="9"/>
  <c r="L110" i="9"/>
  <c r="L106" i="9"/>
  <c r="N94" i="9"/>
  <c r="P94" i="9"/>
  <c r="Z94" i="9"/>
  <c r="J94" i="9"/>
  <c r="H94" i="9"/>
  <c r="F94" i="9"/>
  <c r="Z110" i="9" l="1"/>
  <c r="Z106" i="9"/>
  <c r="P110" i="9"/>
  <c r="P106" i="9"/>
  <c r="N110" i="9"/>
  <c r="N106" i="9"/>
  <c r="X110" i="9"/>
  <c r="X106" i="9"/>
  <c r="H110" i="9"/>
  <c r="H106" i="9"/>
  <c r="J110" i="9"/>
  <c r="J106" i="9"/>
  <c r="F110" i="9"/>
  <c r="F106" i="9"/>
  <c r="E35" i="14" l="1"/>
  <c r="E36" i="14"/>
  <c r="E92" i="14"/>
  <c r="E91" i="14"/>
  <c r="E90" i="14"/>
  <c r="E89" i="14"/>
  <c r="E88" i="14"/>
  <c r="E81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B2" i="14"/>
  <c r="H14" i="11"/>
  <c r="K67" i="11"/>
  <c r="J67" i="11"/>
  <c r="H67" i="11"/>
  <c r="I61" i="10"/>
  <c r="G61" i="10"/>
  <c r="C29" i="6" l="1"/>
  <c r="E37" i="14"/>
  <c r="E45" i="14" s="1"/>
  <c r="E82" i="14"/>
  <c r="E85" i="14" s="1"/>
  <c r="E93" i="14"/>
  <c r="E95" i="14" l="1"/>
  <c r="E96" i="14" s="1"/>
  <c r="B143" i="3"/>
  <c r="A143" i="3"/>
  <c r="A151" i="3" s="1"/>
  <c r="F89" i="3" l="1"/>
  <c r="E67" i="3" l="1"/>
  <c r="S162" i="2" l="1"/>
  <c r="R162" i="2"/>
  <c r="P162" i="2"/>
  <c r="O162" i="2"/>
  <c r="N162" i="2"/>
  <c r="L162" i="2"/>
  <c r="J162" i="2"/>
  <c r="I162" i="2"/>
  <c r="H162" i="2"/>
  <c r="G162" i="2"/>
  <c r="K162" i="2" l="1"/>
  <c r="M162" i="2" s="1"/>
  <c r="I104" i="3"/>
  <c r="E116" i="3" l="1"/>
  <c r="E108" i="3"/>
  <c r="E102" i="3"/>
  <c r="F103" i="3" s="1"/>
  <c r="E120" i="3" l="1"/>
  <c r="E117" i="3"/>
  <c r="E97" i="3"/>
  <c r="E111" i="3"/>
  <c r="G113" i="3" s="1"/>
  <c r="E107" i="3" l="1"/>
  <c r="F109" i="3" s="1"/>
  <c r="H6" i="8" l="1"/>
  <c r="H7" i="8"/>
  <c r="E204" i="3" l="1"/>
  <c r="J38" i="2"/>
  <c r="N38" i="2"/>
  <c r="M38" i="2"/>
  <c r="H38" i="2"/>
  <c r="G38" i="2"/>
  <c r="I38" i="2" l="1"/>
  <c r="K38" i="2" s="1"/>
  <c r="O38" i="2" s="1"/>
  <c r="R38" i="2" s="1"/>
  <c r="L38" i="2"/>
  <c r="P38" i="2" s="1"/>
  <c r="S38" i="2" s="1"/>
  <c r="I38" i="10" l="1"/>
  <c r="G38" i="10"/>
  <c r="F229" i="3" l="1"/>
  <c r="B207" i="3" l="1"/>
  <c r="B3" i="8" l="1"/>
  <c r="B2" i="8"/>
  <c r="B196" i="3" l="1"/>
  <c r="B193" i="3"/>
  <c r="B182" i="3"/>
  <c r="B179" i="3"/>
  <c r="B155" i="3"/>
  <c r="A155" i="3"/>
  <c r="A162" i="3" s="1"/>
  <c r="B151" i="3"/>
  <c r="B126" i="3"/>
  <c r="B120" i="3"/>
  <c r="B114" i="3"/>
  <c r="B111" i="3"/>
  <c r="B105" i="3"/>
  <c r="B100" i="3"/>
  <c r="B91" i="3"/>
  <c r="B82" i="3"/>
  <c r="B76" i="3"/>
  <c r="B73" i="3"/>
  <c r="B67" i="3"/>
  <c r="B63" i="3"/>
  <c r="I79" i="10" l="1"/>
  <c r="G79" i="10"/>
  <c r="F118" i="3" l="1"/>
  <c r="J75" i="2"/>
  <c r="F71" i="3" l="1"/>
  <c r="B70" i="3"/>
  <c r="F68" i="3"/>
  <c r="G10" i="3" l="1"/>
  <c r="I69" i="2" l="1"/>
  <c r="J69" i="2"/>
  <c r="I70" i="2"/>
  <c r="J72" i="2"/>
  <c r="I74" i="2"/>
  <c r="J74" i="2"/>
  <c r="I75" i="2"/>
  <c r="I76" i="2"/>
  <c r="J76" i="2"/>
  <c r="I77" i="2"/>
  <c r="J77" i="2"/>
  <c r="I78" i="2"/>
  <c r="J78" i="2"/>
  <c r="I79" i="2"/>
  <c r="J79" i="2"/>
  <c r="I80" i="2"/>
  <c r="J80" i="2"/>
  <c r="I81" i="2"/>
  <c r="J81" i="2"/>
  <c r="S169" i="2"/>
  <c r="R169" i="2"/>
  <c r="P169" i="2"/>
  <c r="O169" i="2"/>
  <c r="N169" i="2"/>
  <c r="L169" i="2"/>
  <c r="J169" i="2"/>
  <c r="H169" i="2"/>
  <c r="G169" i="2"/>
  <c r="F112" i="3"/>
  <c r="F121" i="3"/>
  <c r="F127" i="3"/>
  <c r="F92" i="3"/>
  <c r="H162" i="3"/>
  <c r="F180" i="3"/>
  <c r="F58" i="3"/>
  <c r="F191" i="3"/>
  <c r="F194" i="3"/>
  <c r="E196" i="3"/>
  <c r="F208" i="3" l="1"/>
  <c r="E151" i="3" l="1"/>
  <c r="I73" i="2" l="1"/>
  <c r="F74" i="3" l="1"/>
  <c r="P31" i="2" l="1"/>
  <c r="S31" i="2" s="1"/>
  <c r="N31" i="2"/>
  <c r="M31" i="2"/>
  <c r="L31" i="2"/>
  <c r="I31" i="2"/>
  <c r="H31" i="2"/>
  <c r="G31" i="2"/>
  <c r="J31" i="2"/>
  <c r="K31" i="2" l="1"/>
  <c r="O31" i="2" s="1"/>
  <c r="R31" i="2" l="1"/>
  <c r="B60" i="3" l="1"/>
  <c r="H8" i="7" l="1"/>
  <c r="I8" i="7" s="1"/>
  <c r="O1609" i="1" l="1"/>
  <c r="N1609" i="1"/>
  <c r="O46" i="2"/>
  <c r="R46" i="2" s="1"/>
  <c r="N46" i="2"/>
  <c r="M46" i="2"/>
  <c r="K46" i="2"/>
  <c r="J46" i="2"/>
  <c r="I46" i="2"/>
  <c r="H46" i="2"/>
  <c r="G46" i="2"/>
  <c r="G1609" i="1"/>
  <c r="F1609" i="1"/>
  <c r="C5" i="7"/>
  <c r="C5" i="5"/>
  <c r="D1" i="3"/>
  <c r="C6" i="9"/>
  <c r="A1" i="11"/>
  <c r="A3" i="11"/>
  <c r="A3" i="12" s="1"/>
  <c r="A2" i="1"/>
  <c r="AG109" i="9" l="1"/>
  <c r="AH109" i="9" s="1"/>
  <c r="AG107" i="9"/>
  <c r="AH107" i="9" s="1"/>
  <c r="AG104" i="9"/>
  <c r="AH104" i="9" s="1"/>
  <c r="AG93" i="9"/>
  <c r="AH93" i="9" s="1"/>
  <c r="AG43" i="9"/>
  <c r="AH43" i="9" s="1"/>
  <c r="AG40" i="9"/>
  <c r="AH40" i="9" s="1"/>
  <c r="AG36" i="9"/>
  <c r="AG31" i="9"/>
  <c r="AH31" i="9" s="1"/>
  <c r="AG25" i="9"/>
  <c r="AH25" i="9" s="1"/>
  <c r="AG15" i="9"/>
  <c r="AH15" i="9" s="1"/>
  <c r="AG108" i="9"/>
  <c r="AH108" i="9" s="1"/>
  <c r="AG105" i="9"/>
  <c r="AH105" i="9" s="1"/>
  <c r="AG95" i="9"/>
  <c r="AH95" i="9" s="1"/>
  <c r="AG86" i="9"/>
  <c r="AH86" i="9" s="1"/>
  <c r="AG42" i="9"/>
  <c r="AH42" i="9" s="1"/>
  <c r="AG37" i="9"/>
  <c r="AH37" i="9" s="1"/>
  <c r="AG35" i="9"/>
  <c r="AH35" i="9" s="1"/>
  <c r="AG29" i="9"/>
  <c r="AH29" i="9" s="1"/>
  <c r="AG19" i="9"/>
  <c r="C19" i="12"/>
  <c r="C18" i="12"/>
  <c r="C20" i="12"/>
  <c r="M55" i="12"/>
  <c r="K55" i="12"/>
  <c r="I55" i="12"/>
  <c r="G55" i="12"/>
  <c r="E55" i="12"/>
  <c r="C55" i="12"/>
  <c r="L54" i="12"/>
  <c r="J54" i="12"/>
  <c r="H54" i="12"/>
  <c r="F54" i="12"/>
  <c r="D54" i="12"/>
  <c r="M53" i="12"/>
  <c r="K53" i="12"/>
  <c r="I53" i="12"/>
  <c r="G53" i="12"/>
  <c r="E53" i="12"/>
  <c r="C53" i="12"/>
  <c r="L52" i="12"/>
  <c r="J52" i="12"/>
  <c r="H52" i="12"/>
  <c r="F52" i="12"/>
  <c r="D52" i="12"/>
  <c r="M51" i="12"/>
  <c r="K51" i="12"/>
  <c r="I51" i="12"/>
  <c r="G51" i="12"/>
  <c r="E51" i="12"/>
  <c r="C51" i="12"/>
  <c r="L50" i="12"/>
  <c r="J50" i="12"/>
  <c r="H50" i="12"/>
  <c r="F50" i="12"/>
  <c r="D50" i="12"/>
  <c r="M49" i="12"/>
  <c r="K49" i="12"/>
  <c r="J55" i="12"/>
  <c r="F55" i="12"/>
  <c r="M54" i="12"/>
  <c r="I54" i="12"/>
  <c r="E54" i="12"/>
  <c r="L53" i="12"/>
  <c r="H53" i="12"/>
  <c r="D53" i="12"/>
  <c r="K52" i="12"/>
  <c r="G52" i="12"/>
  <c r="C52" i="12"/>
  <c r="J51" i="12"/>
  <c r="F51" i="12"/>
  <c r="M50" i="12"/>
  <c r="I50" i="12"/>
  <c r="E50" i="12"/>
  <c r="L49" i="12"/>
  <c r="I49" i="12"/>
  <c r="G49" i="12"/>
  <c r="E49" i="12"/>
  <c r="C49" i="12"/>
  <c r="L48" i="12"/>
  <c r="J48" i="12"/>
  <c r="H48" i="12"/>
  <c r="F48" i="12"/>
  <c r="D48" i="12"/>
  <c r="M47" i="12"/>
  <c r="K47" i="12"/>
  <c r="I47" i="12"/>
  <c r="G47" i="12"/>
  <c r="E47" i="12"/>
  <c r="C47" i="12"/>
  <c r="L46" i="12"/>
  <c r="J46" i="12"/>
  <c r="H46" i="12"/>
  <c r="F46" i="12"/>
  <c r="D46" i="12"/>
  <c r="M45" i="12"/>
  <c r="K45" i="12"/>
  <c r="I45" i="12"/>
  <c r="G45" i="12"/>
  <c r="E45" i="12"/>
  <c r="C45" i="12"/>
  <c r="L44" i="12"/>
  <c r="J44" i="12"/>
  <c r="H44" i="12"/>
  <c r="F44" i="12"/>
  <c r="D44" i="12"/>
  <c r="M43" i="12"/>
  <c r="K43" i="12"/>
  <c r="I43" i="12"/>
  <c r="G43" i="12"/>
  <c r="E43" i="12"/>
  <c r="C43" i="12"/>
  <c r="L42" i="12"/>
  <c r="J42" i="12"/>
  <c r="H42" i="12"/>
  <c r="F42" i="12"/>
  <c r="D42" i="12"/>
  <c r="M41" i="12"/>
  <c r="H55" i="12"/>
  <c r="K54" i="12"/>
  <c r="C54" i="12"/>
  <c r="F53" i="12"/>
  <c r="I52" i="12"/>
  <c r="L51" i="12"/>
  <c r="D51" i="12"/>
  <c r="G50" i="12"/>
  <c r="J49" i="12"/>
  <c r="F49" i="12"/>
  <c r="M48" i="12"/>
  <c r="I48" i="12"/>
  <c r="E48" i="12"/>
  <c r="L47" i="12"/>
  <c r="H47" i="12"/>
  <c r="D47" i="12"/>
  <c r="K46" i="12"/>
  <c r="G46" i="12"/>
  <c r="C46" i="12"/>
  <c r="J45" i="12"/>
  <c r="F45" i="12"/>
  <c r="M44" i="12"/>
  <c r="I44" i="12"/>
  <c r="E44" i="12"/>
  <c r="L43" i="12"/>
  <c r="H43" i="12"/>
  <c r="D43" i="12"/>
  <c r="K42" i="12"/>
  <c r="G42" i="12"/>
  <c r="C42" i="12"/>
  <c r="K41" i="12"/>
  <c r="I41" i="12"/>
  <c r="G41" i="12"/>
  <c r="E41" i="12"/>
  <c r="C41" i="12"/>
  <c r="L40" i="12"/>
  <c r="J40" i="12"/>
  <c r="H40" i="12"/>
  <c r="F40" i="12"/>
  <c r="D40" i="12"/>
  <c r="M39" i="12"/>
  <c r="K39" i="12"/>
  <c r="I39" i="12"/>
  <c r="G39" i="12"/>
  <c r="E39" i="12"/>
  <c r="C39" i="12"/>
  <c r="L38" i="12"/>
  <c r="J38" i="12"/>
  <c r="H38" i="12"/>
  <c r="F38" i="12"/>
  <c r="D38" i="12"/>
  <c r="M37" i="12"/>
  <c r="K37" i="12"/>
  <c r="I37" i="12"/>
  <c r="G37" i="12"/>
  <c r="E37" i="12"/>
  <c r="C37" i="12"/>
  <c r="L55" i="12"/>
  <c r="D55" i="12"/>
  <c r="G54" i="12"/>
  <c r="J53" i="12"/>
  <c r="M52" i="12"/>
  <c r="E52" i="12"/>
  <c r="H51" i="12"/>
  <c r="K50" i="12"/>
  <c r="C50" i="12"/>
  <c r="H49" i="12"/>
  <c r="D49" i="12"/>
  <c r="K48" i="12"/>
  <c r="G48" i="12"/>
  <c r="C48" i="12"/>
  <c r="J47" i="12"/>
  <c r="F47" i="12"/>
  <c r="M46" i="12"/>
  <c r="I46" i="12"/>
  <c r="E46" i="12"/>
  <c r="L45" i="12"/>
  <c r="H45" i="12"/>
  <c r="D45" i="12"/>
  <c r="K44" i="12"/>
  <c r="G44" i="12"/>
  <c r="C44" i="12"/>
  <c r="J43" i="12"/>
  <c r="F43" i="12"/>
  <c r="M42" i="12"/>
  <c r="I42" i="12"/>
  <c r="E42" i="12"/>
  <c r="L41" i="12"/>
  <c r="J41" i="12"/>
  <c r="H41" i="12"/>
  <c r="F41" i="12"/>
  <c r="D41" i="12"/>
  <c r="M40" i="12"/>
  <c r="K40" i="12"/>
  <c r="I40" i="12"/>
  <c r="G40" i="12"/>
  <c r="E40" i="12"/>
  <c r="C40" i="12"/>
  <c r="L39" i="12"/>
  <c r="J39" i="12"/>
  <c r="H39" i="12"/>
  <c r="F39" i="12"/>
  <c r="D39" i="12"/>
  <c r="M38" i="12"/>
  <c r="K38" i="12"/>
  <c r="I38" i="12"/>
  <c r="G38" i="12"/>
  <c r="E38" i="12"/>
  <c r="C38" i="12"/>
  <c r="L37" i="12"/>
  <c r="J37" i="12"/>
  <c r="H37" i="12"/>
  <c r="F37" i="12"/>
  <c r="D37" i="12"/>
  <c r="Q49" i="12"/>
  <c r="M36" i="12"/>
  <c r="K36" i="12"/>
  <c r="I36" i="12"/>
  <c r="G36" i="12"/>
  <c r="E36" i="12"/>
  <c r="C36" i="12"/>
  <c r="L35" i="12"/>
  <c r="J35" i="12"/>
  <c r="H35" i="12"/>
  <c r="F35" i="12"/>
  <c r="D35" i="12"/>
  <c r="M34" i="12"/>
  <c r="K34" i="12"/>
  <c r="I34" i="12"/>
  <c r="G34" i="12"/>
  <c r="E34" i="12"/>
  <c r="C34" i="12"/>
  <c r="L33" i="12"/>
  <c r="J33" i="12"/>
  <c r="H33" i="12"/>
  <c r="F33" i="12"/>
  <c r="D33" i="12"/>
  <c r="M32" i="12"/>
  <c r="K32" i="12"/>
  <c r="I32" i="12"/>
  <c r="G32" i="12"/>
  <c r="E32" i="12"/>
  <c r="C32" i="12"/>
  <c r="L31" i="12"/>
  <c r="J31" i="12"/>
  <c r="H31" i="12"/>
  <c r="F31" i="12"/>
  <c r="D31" i="12"/>
  <c r="M30" i="12"/>
  <c r="K30" i="12"/>
  <c r="I30" i="12"/>
  <c r="G30" i="12"/>
  <c r="E30" i="12"/>
  <c r="C30" i="12"/>
  <c r="L29" i="12"/>
  <c r="J29" i="12"/>
  <c r="H29" i="12"/>
  <c r="F29" i="12"/>
  <c r="D29" i="12"/>
  <c r="M28" i="12"/>
  <c r="K28" i="12"/>
  <c r="I28" i="12"/>
  <c r="G28" i="12"/>
  <c r="E28" i="12"/>
  <c r="C28" i="12"/>
  <c r="L27" i="12"/>
  <c r="J27" i="12"/>
  <c r="H27" i="12"/>
  <c r="F27" i="12"/>
  <c r="D27" i="12"/>
  <c r="M26" i="12"/>
  <c r="K26" i="12"/>
  <c r="I26" i="12"/>
  <c r="G26" i="12"/>
  <c r="E26" i="12"/>
  <c r="C26" i="12"/>
  <c r="L25" i="12"/>
  <c r="J25" i="12"/>
  <c r="H25" i="12"/>
  <c r="F25" i="12"/>
  <c r="D25" i="12"/>
  <c r="M24" i="12"/>
  <c r="K24" i="12"/>
  <c r="I24" i="12"/>
  <c r="G24" i="12"/>
  <c r="E24" i="12"/>
  <c r="C24" i="12"/>
  <c r="L23" i="12"/>
  <c r="J23" i="12"/>
  <c r="H23" i="12"/>
  <c r="F23" i="12"/>
  <c r="D23" i="12"/>
  <c r="M22" i="12"/>
  <c r="K22" i="12"/>
  <c r="I22" i="12"/>
  <c r="G22" i="12"/>
  <c r="E22" i="12"/>
  <c r="C22" i="12"/>
  <c r="L21" i="12"/>
  <c r="J21" i="12"/>
  <c r="H21" i="12"/>
  <c r="F21" i="12"/>
  <c r="D21" i="12"/>
  <c r="M20" i="12"/>
  <c r="K20" i="12"/>
  <c r="I20" i="12"/>
  <c r="G20" i="12"/>
  <c r="E20" i="12"/>
  <c r="L19" i="12"/>
  <c r="J19" i="12"/>
  <c r="H19" i="12"/>
  <c r="F19" i="12"/>
  <c r="D19" i="12"/>
  <c r="M18" i="12"/>
  <c r="K18" i="12"/>
  <c r="I18" i="12"/>
  <c r="G18" i="12"/>
  <c r="E18" i="12"/>
  <c r="L17" i="12"/>
  <c r="J17" i="12"/>
  <c r="H17" i="12"/>
  <c r="F17" i="12"/>
  <c r="D17" i="12"/>
  <c r="M16" i="12"/>
  <c r="K16" i="12"/>
  <c r="I16" i="12"/>
  <c r="G16" i="12"/>
  <c r="E16" i="12"/>
  <c r="C16" i="12"/>
  <c r="L15" i="12"/>
  <c r="J15" i="12"/>
  <c r="H15" i="12"/>
  <c r="F15" i="12"/>
  <c r="D15" i="12"/>
  <c r="M14" i="12"/>
  <c r="K14" i="12"/>
  <c r="I14" i="12"/>
  <c r="G14" i="12"/>
  <c r="E14" i="12"/>
  <c r="C14" i="12"/>
  <c r="L13" i="12"/>
  <c r="J13" i="12"/>
  <c r="H13" i="12"/>
  <c r="F13" i="12"/>
  <c r="D13" i="12"/>
  <c r="M12" i="12"/>
  <c r="K12" i="12"/>
  <c r="I12" i="12"/>
  <c r="G12" i="12"/>
  <c r="E12" i="12"/>
  <c r="C12" i="12"/>
  <c r="L11" i="12"/>
  <c r="J11" i="12"/>
  <c r="H11" i="12"/>
  <c r="F11" i="12"/>
  <c r="D11" i="12"/>
  <c r="M10" i="12"/>
  <c r="L36" i="12"/>
  <c r="J36" i="12"/>
  <c r="H36" i="12"/>
  <c r="F36" i="12"/>
  <c r="D36" i="12"/>
  <c r="M35" i="12"/>
  <c r="K35" i="12"/>
  <c r="I35" i="12"/>
  <c r="G35" i="12"/>
  <c r="E35" i="12"/>
  <c r="C35" i="12"/>
  <c r="L34" i="12"/>
  <c r="J34" i="12"/>
  <c r="H34" i="12"/>
  <c r="F34" i="12"/>
  <c r="D34" i="12"/>
  <c r="M33" i="12"/>
  <c r="K33" i="12"/>
  <c r="I33" i="12"/>
  <c r="G33" i="12"/>
  <c r="E33" i="12"/>
  <c r="C33" i="12"/>
  <c r="L32" i="12"/>
  <c r="J32" i="12"/>
  <c r="H32" i="12"/>
  <c r="F32" i="12"/>
  <c r="D32" i="12"/>
  <c r="M31" i="12"/>
  <c r="K31" i="12"/>
  <c r="I31" i="12"/>
  <c r="G31" i="12"/>
  <c r="E31" i="12"/>
  <c r="C31" i="12"/>
  <c r="L30" i="12"/>
  <c r="J30" i="12"/>
  <c r="H30" i="12"/>
  <c r="F30" i="12"/>
  <c r="D30" i="12"/>
  <c r="M29" i="12"/>
  <c r="K29" i="12"/>
  <c r="I29" i="12"/>
  <c r="G29" i="12"/>
  <c r="E29" i="12"/>
  <c r="C29" i="12"/>
  <c r="L28" i="12"/>
  <c r="J28" i="12"/>
  <c r="H28" i="12"/>
  <c r="F28" i="12"/>
  <c r="D28" i="12"/>
  <c r="M27" i="12"/>
  <c r="K27" i="12"/>
  <c r="I27" i="12"/>
  <c r="G27" i="12"/>
  <c r="E27" i="12"/>
  <c r="C27" i="12"/>
  <c r="L26" i="12"/>
  <c r="J26" i="12"/>
  <c r="H26" i="12"/>
  <c r="F26" i="12"/>
  <c r="D26" i="12"/>
  <c r="M25" i="12"/>
  <c r="K25" i="12"/>
  <c r="I25" i="12"/>
  <c r="G25" i="12"/>
  <c r="E25" i="12"/>
  <c r="C25" i="12"/>
  <c r="L24" i="12"/>
  <c r="J24" i="12"/>
  <c r="H24" i="12"/>
  <c r="F24" i="12"/>
  <c r="D24" i="12"/>
  <c r="M23" i="12"/>
  <c r="K23" i="12"/>
  <c r="I23" i="12"/>
  <c r="G23" i="12"/>
  <c r="E23" i="12"/>
  <c r="C23" i="12"/>
  <c r="L22" i="12"/>
  <c r="J22" i="12"/>
  <c r="H22" i="12"/>
  <c r="F22" i="12"/>
  <c r="D22" i="12"/>
  <c r="M21" i="12"/>
  <c r="K21" i="12"/>
  <c r="I21" i="12"/>
  <c r="G21" i="12"/>
  <c r="E21" i="12"/>
  <c r="C21" i="12"/>
  <c r="L20" i="12"/>
  <c r="J20" i="12"/>
  <c r="H20" i="12"/>
  <c r="F20" i="12"/>
  <c r="D20" i="12"/>
  <c r="M19" i="12"/>
  <c r="K19" i="12"/>
  <c r="I19" i="12"/>
  <c r="G19" i="12"/>
  <c r="E19" i="12"/>
  <c r="L18" i="12"/>
  <c r="J18" i="12"/>
  <c r="H18" i="12"/>
  <c r="F18" i="12"/>
  <c r="D18" i="12"/>
  <c r="M17" i="12"/>
  <c r="K17" i="12"/>
  <c r="I17" i="12"/>
  <c r="G17" i="12"/>
  <c r="E17" i="12"/>
  <c r="C17" i="12"/>
  <c r="L16" i="12"/>
  <c r="J16" i="12"/>
  <c r="H16" i="12"/>
  <c r="F16" i="12"/>
  <c r="D16" i="12"/>
  <c r="M15" i="12"/>
  <c r="K15" i="12"/>
  <c r="I15" i="12"/>
  <c r="G15" i="12"/>
  <c r="E15" i="12"/>
  <c r="C15" i="12"/>
  <c r="L14" i="12"/>
  <c r="J14" i="12"/>
  <c r="H14" i="12"/>
  <c r="F14" i="12"/>
  <c r="D14" i="12"/>
  <c r="M13" i="12"/>
  <c r="K13" i="12"/>
  <c r="I13" i="12"/>
  <c r="G13" i="12"/>
  <c r="E13" i="12"/>
  <c r="C13" i="12"/>
  <c r="L12" i="12"/>
  <c r="J12" i="12"/>
  <c r="H12" i="12"/>
  <c r="F12" i="12"/>
  <c r="D12" i="12"/>
  <c r="M11" i="12"/>
  <c r="K11" i="12"/>
  <c r="I11" i="12"/>
  <c r="G11" i="12"/>
  <c r="E11" i="12"/>
  <c r="C11" i="12"/>
  <c r="K10" i="12"/>
  <c r="I10" i="12"/>
  <c r="G10" i="12"/>
  <c r="E10" i="12"/>
  <c r="C10" i="12"/>
  <c r="L9" i="12"/>
  <c r="J9" i="12"/>
  <c r="H9" i="12"/>
  <c r="F9" i="12"/>
  <c r="D9" i="12"/>
  <c r="M8" i="12"/>
  <c r="K8" i="12"/>
  <c r="I8" i="12"/>
  <c r="G8" i="12"/>
  <c r="E8" i="12"/>
  <c r="C8" i="12"/>
  <c r="L7" i="12"/>
  <c r="J7" i="12"/>
  <c r="H7" i="12"/>
  <c r="F7" i="12"/>
  <c r="D7" i="12"/>
  <c r="M6" i="12"/>
  <c r="K6" i="12"/>
  <c r="I6" i="12"/>
  <c r="G6" i="12"/>
  <c r="E6" i="12"/>
  <c r="C6" i="12"/>
  <c r="L10" i="12"/>
  <c r="J10" i="12"/>
  <c r="H10" i="12"/>
  <c r="F10" i="12"/>
  <c r="D10" i="12"/>
  <c r="M9" i="12"/>
  <c r="K9" i="12"/>
  <c r="I9" i="12"/>
  <c r="G9" i="12"/>
  <c r="E9" i="12"/>
  <c r="C9" i="12"/>
  <c r="L8" i="12"/>
  <c r="J8" i="12"/>
  <c r="H8" i="12"/>
  <c r="F8" i="12"/>
  <c r="D8" i="12"/>
  <c r="M7" i="12"/>
  <c r="K7" i="12"/>
  <c r="I7" i="12"/>
  <c r="G7" i="12"/>
  <c r="E7" i="12"/>
  <c r="C7" i="12"/>
  <c r="L6" i="12"/>
  <c r="J6" i="12"/>
  <c r="H6" i="12"/>
  <c r="F6" i="12"/>
  <c r="D6" i="12"/>
  <c r="N1610" i="1"/>
  <c r="L46" i="2"/>
  <c r="P46" i="2" s="1"/>
  <c r="O18" i="12" l="1"/>
  <c r="O16" i="12"/>
  <c r="D56" i="12"/>
  <c r="H56" i="12"/>
  <c r="L56" i="12"/>
  <c r="E56" i="12"/>
  <c r="I56" i="12"/>
  <c r="M56" i="12"/>
  <c r="F56" i="12"/>
  <c r="J56" i="12"/>
  <c r="C56" i="12"/>
  <c r="G56" i="12"/>
  <c r="K56" i="12"/>
  <c r="O49" i="12"/>
  <c r="R49" i="12" s="1"/>
  <c r="S46" i="2"/>
  <c r="B213" i="3" l="1"/>
  <c r="B190" i="3"/>
  <c r="B201" i="3"/>
  <c r="B231" i="3"/>
  <c r="B186" i="3"/>
  <c r="B57" i="3"/>
  <c r="B175" i="3"/>
  <c r="B171" i="3"/>
  <c r="B162" i="3"/>
  <c r="B94" i="3"/>
  <c r="B130" i="3"/>
  <c r="B54" i="3"/>
  <c r="B51" i="3"/>
  <c r="B48" i="3"/>
  <c r="B45" i="3"/>
  <c r="B42" i="3"/>
  <c r="B39" i="3"/>
  <c r="B36" i="3"/>
  <c r="B31" i="3"/>
  <c r="B28" i="3"/>
  <c r="B21" i="3"/>
  <c r="B18" i="3"/>
  <c r="B15" i="3"/>
  <c r="B12" i="3"/>
  <c r="B9" i="3"/>
  <c r="E75" i="11" l="1"/>
  <c r="K73" i="11"/>
  <c r="H73" i="11"/>
  <c r="H72" i="11"/>
  <c r="K71" i="11"/>
  <c r="H71" i="11"/>
  <c r="K70" i="11"/>
  <c r="H70" i="11"/>
  <c r="K69" i="11"/>
  <c r="H69" i="11"/>
  <c r="K57" i="11"/>
  <c r="J57" i="11"/>
  <c r="H57" i="11"/>
  <c r="K55" i="11"/>
  <c r="J55" i="11"/>
  <c r="H55" i="11"/>
  <c r="H54" i="11"/>
  <c r="K53" i="11"/>
  <c r="J53" i="11"/>
  <c r="H53" i="11"/>
  <c r="K51" i="11"/>
  <c r="J51" i="11"/>
  <c r="H51" i="11"/>
  <c r="K50" i="11"/>
  <c r="J50" i="11"/>
  <c r="H50" i="11"/>
  <c r="K49" i="11"/>
  <c r="J49" i="11"/>
  <c r="H49" i="11"/>
  <c r="K48" i="11"/>
  <c r="J48" i="11"/>
  <c r="H48" i="11"/>
  <c r="K47" i="11"/>
  <c r="J47" i="11"/>
  <c r="H47" i="11"/>
  <c r="K46" i="11"/>
  <c r="J46" i="11"/>
  <c r="H46" i="11"/>
  <c r="K45" i="11"/>
  <c r="J45" i="11"/>
  <c r="H45" i="11"/>
  <c r="K44" i="11"/>
  <c r="J44" i="11"/>
  <c r="H44" i="11"/>
  <c r="K43" i="11"/>
  <c r="J43" i="11"/>
  <c r="H43" i="11"/>
  <c r="K42" i="11"/>
  <c r="J42" i="11"/>
  <c r="H42" i="11"/>
  <c r="K41" i="11"/>
  <c r="J41" i="11"/>
  <c r="H41" i="11"/>
  <c r="K40" i="11"/>
  <c r="J40" i="11"/>
  <c r="H40" i="11"/>
  <c r="K39" i="11"/>
  <c r="J39" i="11"/>
  <c r="H39" i="11"/>
  <c r="K38" i="11"/>
  <c r="J38" i="11"/>
  <c r="H38" i="11"/>
  <c r="K37" i="11"/>
  <c r="J37" i="11"/>
  <c r="H37" i="11"/>
  <c r="K36" i="11"/>
  <c r="J36" i="11"/>
  <c r="H36" i="11"/>
  <c r="K35" i="11"/>
  <c r="J35" i="11"/>
  <c r="H35" i="11"/>
  <c r="K34" i="11"/>
  <c r="J34" i="11"/>
  <c r="H34" i="11"/>
  <c r="K33" i="11"/>
  <c r="J33" i="11"/>
  <c r="H33" i="11"/>
  <c r="K32" i="11"/>
  <c r="J32" i="11"/>
  <c r="H32" i="11"/>
  <c r="K31" i="11"/>
  <c r="J31" i="11"/>
  <c r="H31" i="11"/>
  <c r="K30" i="11"/>
  <c r="J30" i="11"/>
  <c r="H30" i="11"/>
  <c r="K29" i="11"/>
  <c r="J29" i="11"/>
  <c r="H29" i="11"/>
  <c r="K28" i="11"/>
  <c r="J28" i="11"/>
  <c r="H28" i="11"/>
  <c r="K27" i="11"/>
  <c r="J27" i="11"/>
  <c r="H27" i="11"/>
  <c r="K26" i="11"/>
  <c r="J26" i="11"/>
  <c r="H26" i="11"/>
  <c r="K25" i="11"/>
  <c r="J25" i="11"/>
  <c r="H25" i="11"/>
  <c r="K24" i="11"/>
  <c r="J24" i="11"/>
  <c r="H24" i="11"/>
  <c r="K23" i="11"/>
  <c r="J23" i="11"/>
  <c r="H23" i="11"/>
  <c r="K22" i="11"/>
  <c r="J22" i="11"/>
  <c r="H22" i="11"/>
  <c r="K21" i="11"/>
  <c r="J21" i="11"/>
  <c r="H21" i="11"/>
  <c r="K20" i="11"/>
  <c r="J20" i="11"/>
  <c r="H20" i="11"/>
  <c r="K19" i="11"/>
  <c r="J19" i="11"/>
  <c r="H19" i="11"/>
  <c r="K18" i="11"/>
  <c r="J18" i="11"/>
  <c r="H18" i="11"/>
  <c r="K17" i="11"/>
  <c r="J17" i="11"/>
  <c r="H17" i="11"/>
  <c r="K12" i="11"/>
  <c r="J12" i="11"/>
  <c r="H12" i="11"/>
  <c r="E10" i="11"/>
  <c r="E61" i="11" s="1"/>
  <c r="E63" i="11" s="1"/>
  <c r="K8" i="11"/>
  <c r="J8" i="11"/>
  <c r="H105" i="10"/>
  <c r="D105" i="10"/>
  <c r="I103" i="10"/>
  <c r="G103" i="10"/>
  <c r="I102" i="10"/>
  <c r="G102" i="10"/>
  <c r="I101" i="10"/>
  <c r="H97" i="10"/>
  <c r="D97" i="10"/>
  <c r="I96" i="10"/>
  <c r="I94" i="10"/>
  <c r="G94" i="10"/>
  <c r="H92" i="10"/>
  <c r="D92" i="10"/>
  <c r="I91" i="10"/>
  <c r="I90" i="10"/>
  <c r="G90" i="10"/>
  <c r="D88" i="10"/>
  <c r="H88" i="10"/>
  <c r="I88" i="10" s="1"/>
  <c r="G86" i="10"/>
  <c r="H84" i="10"/>
  <c r="D84" i="10"/>
  <c r="I83" i="10"/>
  <c r="G81" i="10"/>
  <c r="I80" i="10"/>
  <c r="G80" i="10"/>
  <c r="I78" i="10"/>
  <c r="G78" i="10"/>
  <c r="I77" i="10"/>
  <c r="G77" i="10"/>
  <c r="I76" i="10"/>
  <c r="G76" i="10"/>
  <c r="I75" i="10"/>
  <c r="G75" i="10"/>
  <c r="G74" i="10"/>
  <c r="I73" i="10"/>
  <c r="G73" i="10"/>
  <c r="I72" i="10"/>
  <c r="G72" i="10"/>
  <c r="I71" i="10"/>
  <c r="G71" i="10"/>
  <c r="I70" i="10"/>
  <c r="G70" i="10"/>
  <c r="G69" i="10"/>
  <c r="E69" i="10"/>
  <c r="H67" i="10"/>
  <c r="D67" i="10"/>
  <c r="I65" i="10"/>
  <c r="G65" i="10"/>
  <c r="I63" i="10"/>
  <c r="G63" i="10"/>
  <c r="I62" i="10"/>
  <c r="G62" i="10"/>
  <c r="I60" i="10"/>
  <c r="G60" i="10"/>
  <c r="H58" i="10"/>
  <c r="D58" i="10"/>
  <c r="I56" i="10"/>
  <c r="G56" i="10"/>
  <c r="I55" i="10"/>
  <c r="G55" i="10"/>
  <c r="I54" i="10"/>
  <c r="G54" i="10"/>
  <c r="H52" i="10"/>
  <c r="I51" i="10"/>
  <c r="I50" i="10"/>
  <c r="G50" i="10"/>
  <c r="H47" i="10"/>
  <c r="D47" i="10"/>
  <c r="I45" i="10"/>
  <c r="G45" i="10"/>
  <c r="H41" i="10"/>
  <c r="D41" i="10"/>
  <c r="I39" i="10"/>
  <c r="G39" i="10"/>
  <c r="I37" i="10"/>
  <c r="G37" i="10"/>
  <c r="H35" i="10"/>
  <c r="D35" i="10"/>
  <c r="I33" i="10"/>
  <c r="G33" i="10"/>
  <c r="H31" i="10"/>
  <c r="D31" i="10"/>
  <c r="I29" i="10"/>
  <c r="G29" i="10"/>
  <c r="H27" i="10"/>
  <c r="D27" i="10"/>
  <c r="I25" i="10"/>
  <c r="G25" i="10"/>
  <c r="I24" i="10"/>
  <c r="G24" i="10"/>
  <c r="I23" i="10"/>
  <c r="G23" i="10"/>
  <c r="I22" i="10"/>
  <c r="G22" i="10"/>
  <c r="I21" i="10"/>
  <c r="G21" i="10"/>
  <c r="I20" i="10"/>
  <c r="G20" i="10"/>
  <c r="H18" i="10"/>
  <c r="D18" i="10"/>
  <c r="I16" i="10"/>
  <c r="G16" i="10"/>
  <c r="H14" i="10"/>
  <c r="D14" i="10"/>
  <c r="I12" i="10"/>
  <c r="G12" i="10"/>
  <c r="I11" i="10"/>
  <c r="G11" i="10"/>
  <c r="I10" i="10"/>
  <c r="G10" i="10"/>
  <c r="I9" i="10"/>
  <c r="G9" i="10"/>
  <c r="I8" i="10"/>
  <c r="G8" i="10"/>
  <c r="I7" i="10"/>
  <c r="G7" i="10"/>
  <c r="D99" i="10" l="1"/>
  <c r="D107" i="10" s="1"/>
  <c r="I27" i="10"/>
  <c r="G31" i="10"/>
  <c r="I35" i="10"/>
  <c r="G41" i="10"/>
  <c r="I47" i="10"/>
  <c r="G58" i="10"/>
  <c r="I67" i="10"/>
  <c r="G88" i="10"/>
  <c r="I92" i="10"/>
  <c r="I97" i="10"/>
  <c r="H10" i="11"/>
  <c r="H43" i="10"/>
  <c r="I18" i="10"/>
  <c r="G27" i="10"/>
  <c r="I31" i="10"/>
  <c r="G35" i="10"/>
  <c r="G52" i="10"/>
  <c r="G67" i="10"/>
  <c r="G84" i="10"/>
  <c r="G97" i="10"/>
  <c r="G105" i="10"/>
  <c r="I105" i="10"/>
  <c r="J59" i="11"/>
  <c r="H75" i="11"/>
  <c r="I52" i="10"/>
  <c r="I41" i="10"/>
  <c r="I58" i="10"/>
  <c r="I84" i="10"/>
  <c r="G92" i="10"/>
  <c r="K10" i="11"/>
  <c r="G47" i="10"/>
  <c r="D43" i="10"/>
  <c r="K59" i="11"/>
  <c r="H59" i="11"/>
  <c r="J70" i="11"/>
  <c r="J73" i="11"/>
  <c r="J10" i="11"/>
  <c r="J69" i="11"/>
  <c r="J71" i="11"/>
  <c r="K75" i="11"/>
  <c r="H99" i="10"/>
  <c r="H107" i="10" s="1"/>
  <c r="I14" i="10"/>
  <c r="G18" i="10"/>
  <c r="I86" i="10"/>
  <c r="G14" i="10"/>
  <c r="F108" i="10" l="1"/>
  <c r="D108" i="10"/>
  <c r="G99" i="10"/>
  <c r="I43" i="10"/>
  <c r="H108" i="10"/>
  <c r="H61" i="11"/>
  <c r="J75" i="11"/>
  <c r="K61" i="11"/>
  <c r="J63" i="11"/>
  <c r="J61" i="11"/>
  <c r="G43" i="10"/>
  <c r="G107" i="10"/>
  <c r="I107" i="10"/>
  <c r="I99" i="10"/>
  <c r="K63" i="11" l="1"/>
  <c r="E78" i="11"/>
  <c r="H63" i="11"/>
  <c r="H78" i="11" l="1"/>
  <c r="E81" i="11"/>
  <c r="K78" i="11"/>
  <c r="J78" i="11"/>
  <c r="L10" i="9" l="1"/>
  <c r="T10" i="9"/>
  <c r="X10" i="9" l="1"/>
  <c r="N10" i="9"/>
  <c r="H10" i="9"/>
  <c r="P10" i="9"/>
  <c r="Z10" i="9" l="1"/>
  <c r="R10" i="9"/>
  <c r="J10" i="9"/>
  <c r="V10" i="9"/>
  <c r="G1610" i="1" l="1"/>
  <c r="G1611" i="1" s="1"/>
  <c r="H1609" i="1"/>
  <c r="I1609" i="1"/>
  <c r="J1609" i="1"/>
  <c r="K1609" i="1"/>
  <c r="L1609" i="1"/>
  <c r="M1609" i="1"/>
  <c r="M1611" i="1" s="1"/>
  <c r="P1609" i="1"/>
  <c r="P1611" i="1" s="1"/>
  <c r="Q1609" i="1"/>
  <c r="S1609" i="1"/>
  <c r="S1611" i="1" s="1"/>
  <c r="T1609" i="1"/>
  <c r="F1611" i="1"/>
  <c r="L1611" i="1" l="1"/>
  <c r="T1610" i="1"/>
  <c r="T1611" i="1" s="1"/>
  <c r="Q1610" i="1"/>
  <c r="Q1611" i="1" s="1"/>
  <c r="N1611" i="1"/>
  <c r="J1610" i="1"/>
  <c r="J1611" i="1" s="1"/>
  <c r="H1610" i="1"/>
  <c r="H1611" i="1" s="1"/>
  <c r="O1611" i="1"/>
  <c r="I1611" i="1"/>
  <c r="K1611" i="1"/>
  <c r="O59" i="2" l="1"/>
  <c r="R59" i="2" s="1"/>
  <c r="N59" i="2"/>
  <c r="M59" i="2"/>
  <c r="K59" i="2"/>
  <c r="J59" i="2"/>
  <c r="I59" i="2"/>
  <c r="H59" i="2"/>
  <c r="G59" i="2"/>
  <c r="L59" i="2" l="1"/>
  <c r="P59" i="2" s="1"/>
  <c r="S59" i="2" s="1"/>
  <c r="S174" i="2"/>
  <c r="R174" i="2"/>
  <c r="P174" i="2"/>
  <c r="O174" i="2"/>
  <c r="N174" i="2"/>
  <c r="L174" i="2"/>
  <c r="J174" i="2"/>
  <c r="I174" i="2"/>
  <c r="H174" i="2"/>
  <c r="G174" i="2"/>
  <c r="O41" i="2"/>
  <c r="R41" i="2" s="1"/>
  <c r="N41" i="2"/>
  <c r="M41" i="2"/>
  <c r="K41" i="2"/>
  <c r="I41" i="2"/>
  <c r="H41" i="2"/>
  <c r="G41" i="2"/>
  <c r="O52" i="2"/>
  <c r="R52" i="2" s="1"/>
  <c r="N52" i="2"/>
  <c r="M52" i="2"/>
  <c r="K52" i="2"/>
  <c r="H52" i="2"/>
  <c r="G52" i="2"/>
  <c r="J52" i="2"/>
  <c r="K174" i="2" l="1"/>
  <c r="M174" i="2" s="1"/>
  <c r="S161" i="2"/>
  <c r="R161" i="2"/>
  <c r="P161" i="2"/>
  <c r="O161" i="2"/>
  <c r="N161" i="2"/>
  <c r="L161" i="2"/>
  <c r="J161" i="2"/>
  <c r="I161" i="2"/>
  <c r="H161" i="2"/>
  <c r="G161" i="2"/>
  <c r="S160" i="2"/>
  <c r="R160" i="2"/>
  <c r="P160" i="2"/>
  <c r="O160" i="2"/>
  <c r="N160" i="2"/>
  <c r="L160" i="2"/>
  <c r="J160" i="2"/>
  <c r="I160" i="2"/>
  <c r="H160" i="2"/>
  <c r="G160" i="2"/>
  <c r="K160" i="2" l="1"/>
  <c r="M160" i="2" s="1"/>
  <c r="K161" i="2"/>
  <c r="M161" i="2" s="1"/>
  <c r="G7" i="8" l="1"/>
  <c r="G9" i="8" l="1"/>
  <c r="O72" i="2"/>
  <c r="R72" i="2" s="1"/>
  <c r="N72" i="2"/>
  <c r="M72" i="2"/>
  <c r="K72" i="2"/>
  <c r="H72" i="2"/>
  <c r="G72" i="2"/>
  <c r="I169" i="2" l="1"/>
  <c r="K169" i="2" s="1"/>
  <c r="M169" i="2" s="1"/>
  <c r="E5" i="3" l="1"/>
  <c r="F6" i="3" l="1"/>
  <c r="O47" i="2"/>
  <c r="R47" i="2" s="1"/>
  <c r="N47" i="2"/>
  <c r="M47" i="2"/>
  <c r="K47" i="2"/>
  <c r="J47" i="2"/>
  <c r="I47" i="2"/>
  <c r="H47" i="2"/>
  <c r="G47" i="2"/>
  <c r="O45" i="2"/>
  <c r="R45" i="2" s="1"/>
  <c r="N45" i="2"/>
  <c r="M45" i="2"/>
  <c r="K45" i="2"/>
  <c r="J45" i="2"/>
  <c r="I45" i="2"/>
  <c r="H45" i="2"/>
  <c r="G45" i="2"/>
  <c r="O44" i="2"/>
  <c r="R44" i="2" s="1"/>
  <c r="N44" i="2"/>
  <c r="M44" i="2"/>
  <c r="K44" i="2"/>
  <c r="J44" i="2"/>
  <c r="I44" i="2"/>
  <c r="H44" i="2"/>
  <c r="G44" i="2"/>
  <c r="O43" i="2"/>
  <c r="R43" i="2" s="1"/>
  <c r="N43" i="2"/>
  <c r="M43" i="2"/>
  <c r="K43" i="2"/>
  <c r="J43" i="2"/>
  <c r="I43" i="2"/>
  <c r="H43" i="2"/>
  <c r="G43" i="2"/>
  <c r="O42" i="2"/>
  <c r="R42" i="2" s="1"/>
  <c r="N42" i="2"/>
  <c r="M42" i="2"/>
  <c r="K42" i="2"/>
  <c r="J42" i="2"/>
  <c r="H42" i="2"/>
  <c r="G42" i="2"/>
  <c r="J70" i="2" l="1"/>
  <c r="L43" i="2"/>
  <c r="P43" i="2" s="1"/>
  <c r="L44" i="2"/>
  <c r="P44" i="2" s="1"/>
  <c r="L45" i="2"/>
  <c r="P45" i="2" s="1"/>
  <c r="L47" i="2"/>
  <c r="P47" i="2" s="1"/>
  <c r="S47" i="2" l="1"/>
  <c r="S44" i="2"/>
  <c r="S45" i="2"/>
  <c r="S43" i="2"/>
  <c r="A9" i="3" l="1"/>
  <c r="P26" i="2"/>
  <c r="S26" i="2" s="1"/>
  <c r="N26" i="2"/>
  <c r="M26" i="2"/>
  <c r="L26" i="2"/>
  <c r="I26" i="2"/>
  <c r="H26" i="2"/>
  <c r="G26" i="2"/>
  <c r="J26" i="2" l="1"/>
  <c r="A12" i="3"/>
  <c r="A15" i="3" s="1"/>
  <c r="A18" i="3" s="1"/>
  <c r="P32" i="2"/>
  <c r="S32" i="2" s="1"/>
  <c r="N32" i="2"/>
  <c r="M32" i="2"/>
  <c r="L32" i="2"/>
  <c r="J32" i="2"/>
  <c r="I32" i="2"/>
  <c r="H32" i="2"/>
  <c r="G32" i="2"/>
  <c r="K26" i="2" l="1"/>
  <c r="O26" i="2" s="1"/>
  <c r="R26" i="2" s="1"/>
  <c r="A21" i="3"/>
  <c r="K32" i="2"/>
  <c r="O32" i="2" s="1"/>
  <c r="A28" i="3" l="1"/>
  <c r="A31" i="3" s="1"/>
  <c r="A36" i="3" s="1"/>
  <c r="A39" i="3" s="1"/>
  <c r="A42" i="3" s="1"/>
  <c r="A45" i="3" s="1"/>
  <c r="A48" i="3" s="1"/>
  <c r="A51" i="3" s="1"/>
  <c r="A54" i="3" s="1"/>
  <c r="A57" i="3" s="1"/>
  <c r="A60" i="3" s="1"/>
  <c r="A63" i="3" s="1"/>
  <c r="A73" i="3" s="1"/>
  <c r="A76" i="3" s="1"/>
  <c r="A82" i="3" s="1"/>
  <c r="A91" i="3" s="1"/>
  <c r="A94" i="3" s="1"/>
  <c r="A100" i="3" s="1"/>
  <c r="A105" i="3" s="1"/>
  <c r="A111" i="3" s="1"/>
  <c r="A114" i="3" s="1"/>
  <c r="A120" i="3" s="1"/>
  <c r="A123" i="3" s="1"/>
  <c r="A126" i="3" s="1"/>
  <c r="R32" i="2"/>
  <c r="A171" i="3" l="1"/>
  <c r="A175" i="3" s="1"/>
  <c r="J168" i="2"/>
  <c r="I168" i="2"/>
  <c r="I3" i="2"/>
  <c r="A179" i="3" l="1"/>
  <c r="A182" i="3" s="1"/>
  <c r="A186" i="3" s="1"/>
  <c r="A193" i="3" s="1"/>
  <c r="A196" i="3" s="1"/>
  <c r="A201" i="3" s="1"/>
  <c r="A207" i="3" s="1"/>
  <c r="A210" i="3" s="1"/>
  <c r="A213" i="3" s="1"/>
  <c r="J68" i="2"/>
  <c r="I68" i="2"/>
  <c r="J67" i="2"/>
  <c r="J66" i="2"/>
  <c r="J65" i="2"/>
  <c r="J64" i="2"/>
  <c r="I64" i="2"/>
  <c r="J63" i="2"/>
  <c r="I63" i="2"/>
  <c r="J62" i="2"/>
  <c r="I62" i="2"/>
  <c r="J61" i="2"/>
  <c r="I61" i="2"/>
  <c r="J60" i="2"/>
  <c r="I60" i="2"/>
  <c r="J58" i="2"/>
  <c r="I58" i="2"/>
  <c r="J57" i="2"/>
  <c r="J56" i="2"/>
  <c r="J55" i="2"/>
  <c r="I55" i="2"/>
  <c r="J54" i="2"/>
  <c r="J51" i="2"/>
  <c r="J50" i="2"/>
  <c r="J49" i="2"/>
  <c r="I49" i="2"/>
  <c r="J48" i="2"/>
  <c r="J39" i="2"/>
  <c r="J37" i="2"/>
  <c r="I37" i="2"/>
  <c r="J36" i="2"/>
  <c r="I36" i="2"/>
  <c r="J35" i="2"/>
  <c r="I35" i="2"/>
  <c r="J34" i="2"/>
  <c r="I34" i="2"/>
  <c r="J33" i="2"/>
  <c r="I33" i="2"/>
  <c r="J30" i="2"/>
  <c r="I30" i="2"/>
  <c r="J29" i="2"/>
  <c r="I29" i="2"/>
  <c r="J28" i="2"/>
  <c r="I28" i="2"/>
  <c r="J27" i="2"/>
  <c r="I27" i="2"/>
  <c r="J25" i="2"/>
  <c r="I25" i="2"/>
  <c r="J24" i="2"/>
  <c r="J23" i="2"/>
  <c r="I23" i="2"/>
  <c r="J22" i="2"/>
  <c r="I22" i="2"/>
  <c r="J21" i="2"/>
  <c r="I21" i="2"/>
  <c r="I20" i="2"/>
  <c r="J17" i="2"/>
  <c r="I17" i="2"/>
  <c r="J16" i="2"/>
  <c r="I16" i="2"/>
  <c r="J15" i="2"/>
  <c r="I15" i="2"/>
  <c r="J14" i="2"/>
  <c r="I14" i="2"/>
  <c r="J13" i="2"/>
  <c r="I13" i="2"/>
  <c r="J12" i="2"/>
  <c r="I12" i="2"/>
  <c r="K73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11" i="2"/>
  <c r="I11" i="2"/>
  <c r="A220" i="3" l="1"/>
  <c r="A228" i="3" s="1"/>
  <c r="A231" i="3" s="1"/>
  <c r="F232" i="3"/>
  <c r="J53" i="2"/>
  <c r="J73" i="2" l="1"/>
  <c r="I19" i="2" l="1"/>
  <c r="P7" i="2"/>
  <c r="S7" i="2" s="1"/>
  <c r="P8" i="2"/>
  <c r="S8" i="2" s="1"/>
  <c r="P9" i="2"/>
  <c r="S9" i="2" s="1"/>
  <c r="P10" i="2"/>
  <c r="S10" i="2" s="1"/>
  <c r="P11" i="2"/>
  <c r="S11" i="2" s="1"/>
  <c r="P12" i="2"/>
  <c r="S12" i="2" s="1"/>
  <c r="P13" i="2"/>
  <c r="S13" i="2" s="1"/>
  <c r="P14" i="2"/>
  <c r="S14" i="2" s="1"/>
  <c r="P15" i="2"/>
  <c r="S15" i="2" s="1"/>
  <c r="P16" i="2"/>
  <c r="S16" i="2" s="1"/>
  <c r="P17" i="2"/>
  <c r="S17" i="2" s="1"/>
  <c r="P18" i="2"/>
  <c r="S18" i="2" s="1"/>
  <c r="P19" i="2"/>
  <c r="S19" i="2" s="1"/>
  <c r="P20" i="2"/>
  <c r="S20" i="2" s="1"/>
  <c r="P21" i="2"/>
  <c r="S21" i="2" s="1"/>
  <c r="P22" i="2"/>
  <c r="S22" i="2" s="1"/>
  <c r="P23" i="2"/>
  <c r="S23" i="2" s="1"/>
  <c r="P24" i="2"/>
  <c r="S24" i="2" s="1"/>
  <c r="P25" i="2"/>
  <c r="S25" i="2" s="1"/>
  <c r="P27" i="2"/>
  <c r="S27" i="2" s="1"/>
  <c r="P28" i="2"/>
  <c r="S28" i="2" s="1"/>
  <c r="P29" i="2"/>
  <c r="S29" i="2" s="1"/>
  <c r="P30" i="2"/>
  <c r="S30" i="2" s="1"/>
  <c r="P33" i="2"/>
  <c r="S33" i="2" s="1"/>
  <c r="P34" i="2"/>
  <c r="S34" i="2" s="1"/>
  <c r="P35" i="2"/>
  <c r="S35" i="2" s="1"/>
  <c r="P36" i="2"/>
  <c r="S36" i="2" s="1"/>
  <c r="P37" i="2"/>
  <c r="S37" i="2" s="1"/>
  <c r="O39" i="2"/>
  <c r="R39" i="2" s="1"/>
  <c r="O40" i="2"/>
  <c r="R40" i="2" s="1"/>
  <c r="O48" i="2"/>
  <c r="R48" i="2" s="1"/>
  <c r="O49" i="2"/>
  <c r="R49" i="2" s="1"/>
  <c r="O50" i="2"/>
  <c r="R50" i="2" s="1"/>
  <c r="O51" i="2"/>
  <c r="R51" i="2" s="1"/>
  <c r="O53" i="2"/>
  <c r="R53" i="2" s="1"/>
  <c r="O54" i="2"/>
  <c r="R54" i="2" s="1"/>
  <c r="O55" i="2"/>
  <c r="R55" i="2" s="1"/>
  <c r="O56" i="2"/>
  <c r="R56" i="2" s="1"/>
  <c r="O57" i="2"/>
  <c r="R57" i="2" s="1"/>
  <c r="O58" i="2"/>
  <c r="R58" i="2" s="1"/>
  <c r="O60" i="2"/>
  <c r="R60" i="2" s="1"/>
  <c r="O61" i="2"/>
  <c r="R61" i="2" s="1"/>
  <c r="P62" i="2"/>
  <c r="S62" i="2" s="1"/>
  <c r="O73" i="2"/>
  <c r="R73" i="2" s="1"/>
  <c r="O63" i="2"/>
  <c r="R63" i="2" s="1"/>
  <c r="O64" i="2"/>
  <c r="R64" i="2" s="1"/>
  <c r="O65" i="2"/>
  <c r="R65" i="2" s="1"/>
  <c r="O66" i="2"/>
  <c r="R66" i="2" s="1"/>
  <c r="O67" i="2"/>
  <c r="R67" i="2" s="1"/>
  <c r="O68" i="2"/>
  <c r="R68" i="2" s="1"/>
  <c r="O69" i="2"/>
  <c r="R69" i="2" s="1"/>
  <c r="O70" i="2"/>
  <c r="R70" i="2" s="1"/>
  <c r="O74" i="2"/>
  <c r="R74" i="2" s="1"/>
  <c r="O75" i="2"/>
  <c r="R75" i="2" s="1"/>
  <c r="O76" i="2"/>
  <c r="R76" i="2" s="1"/>
  <c r="O77" i="2"/>
  <c r="P77" i="2"/>
  <c r="R77" i="2"/>
  <c r="S77" i="2"/>
  <c r="O78" i="2"/>
  <c r="P78" i="2"/>
  <c r="R78" i="2"/>
  <c r="S78" i="2"/>
  <c r="O79" i="2"/>
  <c r="P79" i="2"/>
  <c r="R79" i="2"/>
  <c r="S79" i="2"/>
  <c r="O80" i="2"/>
  <c r="P80" i="2"/>
  <c r="R80" i="2"/>
  <c r="S80" i="2"/>
  <c r="O81" i="2"/>
  <c r="P81" i="2"/>
  <c r="R81" i="2"/>
  <c r="S81" i="2"/>
  <c r="O82" i="2"/>
  <c r="P82" i="2"/>
  <c r="R82" i="2"/>
  <c r="S82" i="2"/>
  <c r="O83" i="2"/>
  <c r="P83" i="2"/>
  <c r="R83" i="2"/>
  <c r="S83" i="2"/>
  <c r="O84" i="2"/>
  <c r="P84" i="2"/>
  <c r="R84" i="2"/>
  <c r="S84" i="2"/>
  <c r="O85" i="2"/>
  <c r="P85" i="2"/>
  <c r="R85" i="2"/>
  <c r="S85" i="2"/>
  <c r="O86" i="2"/>
  <c r="P86" i="2"/>
  <c r="R86" i="2"/>
  <c r="S86" i="2"/>
  <c r="O87" i="2"/>
  <c r="P87" i="2"/>
  <c r="R87" i="2"/>
  <c r="S87" i="2"/>
  <c r="O88" i="2"/>
  <c r="P88" i="2"/>
  <c r="R88" i="2"/>
  <c r="S88" i="2"/>
  <c r="O89" i="2"/>
  <c r="P89" i="2"/>
  <c r="R89" i="2"/>
  <c r="S89" i="2"/>
  <c r="O90" i="2"/>
  <c r="P90" i="2"/>
  <c r="R90" i="2"/>
  <c r="S90" i="2"/>
  <c r="O91" i="2"/>
  <c r="P91" i="2"/>
  <c r="R91" i="2"/>
  <c r="S91" i="2"/>
  <c r="O92" i="2"/>
  <c r="P92" i="2"/>
  <c r="R92" i="2"/>
  <c r="S92" i="2"/>
  <c r="O93" i="2"/>
  <c r="P93" i="2"/>
  <c r="R93" i="2"/>
  <c r="S93" i="2"/>
  <c r="O94" i="2"/>
  <c r="P94" i="2"/>
  <c r="R94" i="2"/>
  <c r="S94" i="2"/>
  <c r="O95" i="2"/>
  <c r="P95" i="2"/>
  <c r="R95" i="2"/>
  <c r="S95" i="2"/>
  <c r="O96" i="2"/>
  <c r="P96" i="2"/>
  <c r="R96" i="2"/>
  <c r="S96" i="2"/>
  <c r="O97" i="2"/>
  <c r="P97" i="2"/>
  <c r="R97" i="2"/>
  <c r="S97" i="2"/>
  <c r="O98" i="2"/>
  <c r="P98" i="2"/>
  <c r="R98" i="2"/>
  <c r="S98" i="2"/>
  <c r="O99" i="2"/>
  <c r="P99" i="2"/>
  <c r="R99" i="2"/>
  <c r="S99" i="2"/>
  <c r="O100" i="2"/>
  <c r="P100" i="2"/>
  <c r="R100" i="2"/>
  <c r="S100" i="2"/>
  <c r="O101" i="2"/>
  <c r="P101" i="2"/>
  <c r="R101" i="2"/>
  <c r="S101" i="2"/>
  <c r="O102" i="2"/>
  <c r="P102" i="2"/>
  <c r="R102" i="2"/>
  <c r="S102" i="2"/>
  <c r="O103" i="2"/>
  <c r="P103" i="2"/>
  <c r="R103" i="2"/>
  <c r="S103" i="2"/>
  <c r="O104" i="2"/>
  <c r="P104" i="2"/>
  <c r="R104" i="2"/>
  <c r="S104" i="2"/>
  <c r="O105" i="2"/>
  <c r="P105" i="2"/>
  <c r="R105" i="2"/>
  <c r="S105" i="2"/>
  <c r="O106" i="2"/>
  <c r="P106" i="2"/>
  <c r="R106" i="2"/>
  <c r="S106" i="2"/>
  <c r="O107" i="2"/>
  <c r="P107" i="2"/>
  <c r="R107" i="2"/>
  <c r="S107" i="2"/>
  <c r="O108" i="2"/>
  <c r="P108" i="2"/>
  <c r="R108" i="2"/>
  <c r="S108" i="2"/>
  <c r="O109" i="2"/>
  <c r="P109" i="2"/>
  <c r="R109" i="2"/>
  <c r="S109" i="2"/>
  <c r="O110" i="2"/>
  <c r="P110" i="2"/>
  <c r="R110" i="2"/>
  <c r="S110" i="2"/>
  <c r="O111" i="2"/>
  <c r="P111" i="2"/>
  <c r="R111" i="2"/>
  <c r="S111" i="2"/>
  <c r="O112" i="2"/>
  <c r="P112" i="2"/>
  <c r="R112" i="2"/>
  <c r="S112" i="2"/>
  <c r="O113" i="2"/>
  <c r="P113" i="2"/>
  <c r="R113" i="2"/>
  <c r="S113" i="2"/>
  <c r="O114" i="2"/>
  <c r="P114" i="2"/>
  <c r="R114" i="2"/>
  <c r="S114" i="2"/>
  <c r="O115" i="2"/>
  <c r="P115" i="2"/>
  <c r="R115" i="2"/>
  <c r="S115" i="2"/>
  <c r="O116" i="2"/>
  <c r="P116" i="2"/>
  <c r="R116" i="2"/>
  <c r="S116" i="2"/>
  <c r="O117" i="2"/>
  <c r="P117" i="2"/>
  <c r="R117" i="2"/>
  <c r="S117" i="2"/>
  <c r="O118" i="2"/>
  <c r="P118" i="2"/>
  <c r="R118" i="2"/>
  <c r="S118" i="2"/>
  <c r="O119" i="2"/>
  <c r="P119" i="2"/>
  <c r="R119" i="2"/>
  <c r="S119" i="2"/>
  <c r="O120" i="2"/>
  <c r="P120" i="2"/>
  <c r="R120" i="2"/>
  <c r="S120" i="2"/>
  <c r="O121" i="2"/>
  <c r="P121" i="2"/>
  <c r="R121" i="2"/>
  <c r="S121" i="2"/>
  <c r="O122" i="2"/>
  <c r="P122" i="2"/>
  <c r="R122" i="2"/>
  <c r="S122" i="2"/>
  <c r="O123" i="2"/>
  <c r="P123" i="2"/>
  <c r="R123" i="2"/>
  <c r="S123" i="2"/>
  <c r="O124" i="2"/>
  <c r="P124" i="2"/>
  <c r="R124" i="2"/>
  <c r="S124" i="2"/>
  <c r="O125" i="2"/>
  <c r="P125" i="2"/>
  <c r="R125" i="2"/>
  <c r="S125" i="2"/>
  <c r="O126" i="2"/>
  <c r="P126" i="2"/>
  <c r="R126" i="2"/>
  <c r="S126" i="2"/>
  <c r="O127" i="2"/>
  <c r="P127" i="2"/>
  <c r="R127" i="2"/>
  <c r="S127" i="2"/>
  <c r="O128" i="2"/>
  <c r="P128" i="2"/>
  <c r="R128" i="2"/>
  <c r="S128" i="2"/>
  <c r="O129" i="2"/>
  <c r="P129" i="2"/>
  <c r="R129" i="2"/>
  <c r="S129" i="2"/>
  <c r="O130" i="2"/>
  <c r="P130" i="2"/>
  <c r="R130" i="2"/>
  <c r="S130" i="2"/>
  <c r="O131" i="2"/>
  <c r="P131" i="2"/>
  <c r="R131" i="2"/>
  <c r="S131" i="2"/>
  <c r="O132" i="2"/>
  <c r="P132" i="2"/>
  <c r="R132" i="2"/>
  <c r="S132" i="2"/>
  <c r="O133" i="2"/>
  <c r="P133" i="2"/>
  <c r="R133" i="2"/>
  <c r="S133" i="2"/>
  <c r="O134" i="2"/>
  <c r="P134" i="2"/>
  <c r="R134" i="2"/>
  <c r="S134" i="2"/>
  <c r="O135" i="2"/>
  <c r="P135" i="2"/>
  <c r="R135" i="2"/>
  <c r="S135" i="2"/>
  <c r="O136" i="2"/>
  <c r="P136" i="2"/>
  <c r="R136" i="2"/>
  <c r="S136" i="2"/>
  <c r="O137" i="2"/>
  <c r="P137" i="2"/>
  <c r="R137" i="2"/>
  <c r="S137" i="2"/>
  <c r="O138" i="2"/>
  <c r="P138" i="2"/>
  <c r="R138" i="2"/>
  <c r="S138" i="2"/>
  <c r="O139" i="2"/>
  <c r="P139" i="2"/>
  <c r="R139" i="2"/>
  <c r="S139" i="2"/>
  <c r="O140" i="2"/>
  <c r="P140" i="2"/>
  <c r="R140" i="2"/>
  <c r="S140" i="2"/>
  <c r="O141" i="2"/>
  <c r="P141" i="2"/>
  <c r="R141" i="2"/>
  <c r="S141" i="2"/>
  <c r="O142" i="2"/>
  <c r="P142" i="2"/>
  <c r="R142" i="2"/>
  <c r="S142" i="2"/>
  <c r="O143" i="2"/>
  <c r="P143" i="2"/>
  <c r="R143" i="2"/>
  <c r="S143" i="2"/>
  <c r="O144" i="2"/>
  <c r="P144" i="2"/>
  <c r="R144" i="2"/>
  <c r="S144" i="2"/>
  <c r="O145" i="2"/>
  <c r="P145" i="2"/>
  <c r="R145" i="2"/>
  <c r="S145" i="2"/>
  <c r="O146" i="2"/>
  <c r="P146" i="2"/>
  <c r="R146" i="2"/>
  <c r="S146" i="2"/>
  <c r="O147" i="2"/>
  <c r="P147" i="2"/>
  <c r="R147" i="2"/>
  <c r="S147" i="2"/>
  <c r="O148" i="2"/>
  <c r="P148" i="2"/>
  <c r="R148" i="2"/>
  <c r="S148" i="2"/>
  <c r="O149" i="2"/>
  <c r="P149" i="2"/>
  <c r="R149" i="2"/>
  <c r="S149" i="2"/>
  <c r="O150" i="2"/>
  <c r="P150" i="2"/>
  <c r="R150" i="2"/>
  <c r="S150" i="2"/>
  <c r="O151" i="2"/>
  <c r="P151" i="2"/>
  <c r="R151" i="2"/>
  <c r="S151" i="2"/>
  <c r="O152" i="2"/>
  <c r="P152" i="2"/>
  <c r="R152" i="2"/>
  <c r="S152" i="2"/>
  <c r="O153" i="2"/>
  <c r="P153" i="2"/>
  <c r="R153" i="2"/>
  <c r="S153" i="2"/>
  <c r="O154" i="2"/>
  <c r="P154" i="2"/>
  <c r="R154" i="2"/>
  <c r="S154" i="2"/>
  <c r="O155" i="2"/>
  <c r="P155" i="2"/>
  <c r="R155" i="2"/>
  <c r="S155" i="2"/>
  <c r="O156" i="2"/>
  <c r="P156" i="2"/>
  <c r="R156" i="2"/>
  <c r="S156" i="2"/>
  <c r="O157" i="2"/>
  <c r="P157" i="2"/>
  <c r="R157" i="2"/>
  <c r="S157" i="2"/>
  <c r="O158" i="2"/>
  <c r="P158" i="2"/>
  <c r="R158" i="2"/>
  <c r="S158" i="2"/>
  <c r="O159" i="2"/>
  <c r="P159" i="2"/>
  <c r="R159" i="2"/>
  <c r="S159" i="2"/>
  <c r="O163" i="2"/>
  <c r="P163" i="2"/>
  <c r="R163" i="2"/>
  <c r="S163" i="2"/>
  <c r="O164" i="2"/>
  <c r="P164" i="2"/>
  <c r="R164" i="2"/>
  <c r="S164" i="2"/>
  <c r="O165" i="2"/>
  <c r="P165" i="2"/>
  <c r="R165" i="2"/>
  <c r="S165" i="2"/>
  <c r="O167" i="2"/>
  <c r="P167" i="2"/>
  <c r="R167" i="2"/>
  <c r="S167" i="2"/>
  <c r="O168" i="2"/>
  <c r="P168" i="2"/>
  <c r="R168" i="2"/>
  <c r="S168" i="2"/>
  <c r="O170" i="2"/>
  <c r="P170" i="2"/>
  <c r="R170" i="2"/>
  <c r="S170" i="2"/>
  <c r="O171" i="2"/>
  <c r="P171" i="2"/>
  <c r="R171" i="2"/>
  <c r="S171" i="2"/>
  <c r="O172" i="2"/>
  <c r="P172" i="2"/>
  <c r="R172" i="2"/>
  <c r="S172" i="2"/>
  <c r="O173" i="2"/>
  <c r="P173" i="2"/>
  <c r="R173" i="2"/>
  <c r="S173" i="2"/>
  <c r="O175" i="2"/>
  <c r="P175" i="2"/>
  <c r="R175" i="2"/>
  <c r="S175" i="2"/>
  <c r="O176" i="2"/>
  <c r="P176" i="2"/>
  <c r="R176" i="2"/>
  <c r="S176" i="2"/>
  <c r="O177" i="2"/>
  <c r="P177" i="2"/>
  <c r="R177" i="2"/>
  <c r="S177" i="2"/>
  <c r="J177" i="2"/>
  <c r="I177" i="2"/>
  <c r="J176" i="2"/>
  <c r="I176" i="2"/>
  <c r="J175" i="2"/>
  <c r="I175" i="2"/>
  <c r="J173" i="2"/>
  <c r="I173" i="2"/>
  <c r="J172" i="2"/>
  <c r="J171" i="2"/>
  <c r="I171" i="2"/>
  <c r="J170" i="2"/>
  <c r="I170" i="2"/>
  <c r="J167" i="2"/>
  <c r="I167" i="2"/>
  <c r="J165" i="2"/>
  <c r="I165" i="2"/>
  <c r="J164" i="2"/>
  <c r="I164" i="2"/>
  <c r="J163" i="2"/>
  <c r="I163" i="2"/>
  <c r="J159" i="2"/>
  <c r="I159" i="2"/>
  <c r="J158" i="2"/>
  <c r="I158" i="2"/>
  <c r="J157" i="2"/>
  <c r="I157" i="2"/>
  <c r="J156" i="2"/>
  <c r="I156" i="2"/>
  <c r="J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10" i="2"/>
  <c r="I10" i="2"/>
  <c r="J9" i="2"/>
  <c r="I9" i="2"/>
  <c r="J8" i="2"/>
  <c r="I8" i="2"/>
  <c r="J7" i="2"/>
  <c r="I7" i="2"/>
  <c r="I6" i="2"/>
  <c r="J19" i="2" l="1"/>
  <c r="J6" i="2"/>
  <c r="A3" i="6" l="1"/>
  <c r="B3" i="4"/>
  <c r="A2" i="2"/>
  <c r="D158" i="3" s="1"/>
  <c r="D159" i="3" l="1"/>
  <c r="D138" i="3"/>
  <c r="D77" i="3"/>
  <c r="D148" i="3"/>
  <c r="D146" i="3"/>
  <c r="D144" i="3"/>
  <c r="D147" i="3"/>
  <c r="D145" i="3"/>
  <c r="D78" i="3"/>
  <c r="D76" i="3"/>
  <c r="D157" i="3"/>
  <c r="D155" i="3"/>
  <c r="D156" i="3"/>
  <c r="D136" i="3"/>
  <c r="D134" i="3"/>
  <c r="D132" i="3"/>
  <c r="D130" i="3"/>
  <c r="D135" i="3"/>
  <c r="D133" i="3"/>
  <c r="D131" i="3"/>
  <c r="D137" i="3"/>
  <c r="D143" i="3"/>
  <c r="D63" i="14"/>
  <c r="F63" i="14" s="1"/>
  <c r="D60" i="14"/>
  <c r="F60" i="14" s="1"/>
  <c r="B3" i="14"/>
  <c r="I135" i="2"/>
  <c r="H177" i="2" l="1"/>
  <c r="G177" i="2"/>
  <c r="H176" i="2"/>
  <c r="G176" i="2"/>
  <c r="H175" i="2"/>
  <c r="G175" i="2"/>
  <c r="H173" i="2"/>
  <c r="G173" i="2"/>
  <c r="H172" i="2"/>
  <c r="G172" i="2"/>
  <c r="H171" i="2"/>
  <c r="G171" i="2"/>
  <c r="H170" i="2"/>
  <c r="G170" i="2"/>
  <c r="H168" i="2"/>
  <c r="G168" i="2"/>
  <c r="H167" i="2"/>
  <c r="G167" i="2"/>
  <c r="H165" i="2"/>
  <c r="G165" i="2"/>
  <c r="H164" i="2"/>
  <c r="G164" i="2"/>
  <c r="H163" i="2"/>
  <c r="G163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73" i="2"/>
  <c r="G73" i="2"/>
  <c r="H62" i="2"/>
  <c r="G62" i="2"/>
  <c r="H61" i="2"/>
  <c r="G61" i="2"/>
  <c r="H60" i="2"/>
  <c r="G60" i="2"/>
  <c r="H58" i="2"/>
  <c r="G58" i="2"/>
  <c r="H57" i="2"/>
  <c r="G57" i="2"/>
  <c r="H56" i="2"/>
  <c r="G56" i="2"/>
  <c r="H55" i="2"/>
  <c r="G55" i="2"/>
  <c r="H54" i="2"/>
  <c r="G54" i="2"/>
  <c r="H53" i="2"/>
  <c r="G53" i="2"/>
  <c r="H51" i="2"/>
  <c r="G51" i="2"/>
  <c r="H50" i="2"/>
  <c r="G50" i="2"/>
  <c r="H49" i="2"/>
  <c r="G49" i="2"/>
  <c r="H48" i="2"/>
  <c r="G48" i="2"/>
  <c r="H40" i="2"/>
  <c r="G40" i="2"/>
  <c r="H39" i="2"/>
  <c r="G39" i="2"/>
  <c r="H37" i="2"/>
  <c r="G37" i="2"/>
  <c r="H36" i="2"/>
  <c r="G36" i="2"/>
  <c r="H35" i="2"/>
  <c r="G35" i="2"/>
  <c r="H34" i="2"/>
  <c r="G34" i="2"/>
  <c r="H33" i="2"/>
  <c r="G33" i="2"/>
  <c r="H30" i="2"/>
  <c r="G30" i="2"/>
  <c r="H29" i="2"/>
  <c r="G29" i="2"/>
  <c r="H28" i="2"/>
  <c r="G28" i="2"/>
  <c r="H27" i="2"/>
  <c r="G27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F178" i="2"/>
  <c r="N177" i="2"/>
  <c r="L177" i="2"/>
  <c r="N176" i="2"/>
  <c r="L176" i="2"/>
  <c r="N175" i="2"/>
  <c r="L175" i="2"/>
  <c r="N173" i="2"/>
  <c r="L173" i="2"/>
  <c r="N172" i="2"/>
  <c r="L172" i="2"/>
  <c r="M171" i="2"/>
  <c r="K171" i="2"/>
  <c r="M170" i="2"/>
  <c r="K170" i="2"/>
  <c r="M168" i="2"/>
  <c r="K168" i="2"/>
  <c r="M167" i="2"/>
  <c r="K167" i="2"/>
  <c r="M165" i="2"/>
  <c r="K165" i="2"/>
  <c r="M164" i="2"/>
  <c r="K164" i="2"/>
  <c r="N163" i="2"/>
  <c r="L163" i="2"/>
  <c r="N159" i="2"/>
  <c r="L159" i="2"/>
  <c r="N158" i="2"/>
  <c r="L158" i="2"/>
  <c r="N157" i="2"/>
  <c r="L157" i="2"/>
  <c r="N156" i="2"/>
  <c r="L156" i="2"/>
  <c r="N155" i="2"/>
  <c r="L155" i="2"/>
  <c r="N154" i="2"/>
  <c r="L154" i="2"/>
  <c r="N153" i="2"/>
  <c r="L153" i="2"/>
  <c r="N152" i="2"/>
  <c r="L152" i="2"/>
  <c r="N151" i="2"/>
  <c r="L151" i="2"/>
  <c r="N150" i="2"/>
  <c r="L150" i="2"/>
  <c r="N149" i="2"/>
  <c r="L149" i="2"/>
  <c r="N148" i="2"/>
  <c r="L148" i="2"/>
  <c r="N147" i="2"/>
  <c r="L147" i="2"/>
  <c r="N146" i="2"/>
  <c r="L146" i="2"/>
  <c r="N145" i="2"/>
  <c r="L145" i="2"/>
  <c r="N144" i="2"/>
  <c r="L144" i="2"/>
  <c r="N143" i="2"/>
  <c r="L143" i="2"/>
  <c r="N142" i="2"/>
  <c r="L142" i="2"/>
  <c r="N141" i="2"/>
  <c r="L141" i="2"/>
  <c r="N140" i="2"/>
  <c r="L140" i="2"/>
  <c r="N139" i="2"/>
  <c r="L139" i="2"/>
  <c r="N138" i="2"/>
  <c r="L138" i="2"/>
  <c r="N137" i="2"/>
  <c r="L137" i="2"/>
  <c r="N136" i="2"/>
  <c r="L136" i="2"/>
  <c r="N135" i="2"/>
  <c r="L135" i="2"/>
  <c r="N134" i="2"/>
  <c r="L134" i="2"/>
  <c r="N133" i="2"/>
  <c r="L133" i="2"/>
  <c r="N132" i="2"/>
  <c r="L132" i="2"/>
  <c r="N131" i="2"/>
  <c r="L131" i="2"/>
  <c r="N130" i="2"/>
  <c r="L130" i="2"/>
  <c r="N129" i="2"/>
  <c r="L129" i="2"/>
  <c r="N128" i="2"/>
  <c r="L128" i="2"/>
  <c r="N127" i="2"/>
  <c r="L127" i="2"/>
  <c r="N126" i="2"/>
  <c r="L126" i="2"/>
  <c r="N125" i="2"/>
  <c r="L125" i="2"/>
  <c r="N124" i="2"/>
  <c r="L124" i="2"/>
  <c r="N123" i="2"/>
  <c r="L123" i="2"/>
  <c r="N122" i="2"/>
  <c r="L122" i="2"/>
  <c r="N121" i="2"/>
  <c r="L121" i="2"/>
  <c r="N120" i="2"/>
  <c r="L120" i="2"/>
  <c r="N119" i="2"/>
  <c r="L119" i="2"/>
  <c r="N118" i="2"/>
  <c r="L118" i="2"/>
  <c r="N117" i="2"/>
  <c r="L117" i="2"/>
  <c r="N116" i="2"/>
  <c r="L116" i="2"/>
  <c r="N115" i="2"/>
  <c r="L115" i="2"/>
  <c r="N114" i="2"/>
  <c r="L114" i="2"/>
  <c r="N113" i="2"/>
  <c r="L113" i="2"/>
  <c r="N112" i="2"/>
  <c r="L112" i="2"/>
  <c r="N111" i="2"/>
  <c r="L111" i="2"/>
  <c r="N110" i="2"/>
  <c r="L110" i="2"/>
  <c r="N109" i="2"/>
  <c r="L109" i="2"/>
  <c r="N108" i="2"/>
  <c r="L108" i="2"/>
  <c r="N107" i="2"/>
  <c r="L107" i="2"/>
  <c r="N106" i="2"/>
  <c r="L106" i="2"/>
  <c r="N105" i="2"/>
  <c r="L105" i="2"/>
  <c r="N104" i="2"/>
  <c r="L104" i="2"/>
  <c r="N103" i="2"/>
  <c r="L103" i="2"/>
  <c r="N102" i="2"/>
  <c r="L102" i="2"/>
  <c r="N101" i="2"/>
  <c r="L101" i="2"/>
  <c r="N100" i="2"/>
  <c r="L100" i="2"/>
  <c r="N99" i="2"/>
  <c r="L99" i="2"/>
  <c r="N98" i="2"/>
  <c r="L98" i="2"/>
  <c r="N97" i="2"/>
  <c r="L97" i="2"/>
  <c r="N96" i="2"/>
  <c r="L96" i="2"/>
  <c r="N95" i="2"/>
  <c r="L95" i="2"/>
  <c r="N94" i="2"/>
  <c r="L94" i="2"/>
  <c r="N93" i="2"/>
  <c r="L93" i="2"/>
  <c r="N92" i="2"/>
  <c r="L92" i="2"/>
  <c r="M91" i="2"/>
  <c r="K91" i="2"/>
  <c r="M90" i="2"/>
  <c r="K90" i="2"/>
  <c r="M89" i="2"/>
  <c r="K89" i="2"/>
  <c r="N88" i="2"/>
  <c r="L88" i="2"/>
  <c r="N87" i="2"/>
  <c r="L87" i="2"/>
  <c r="N86" i="2"/>
  <c r="L86" i="2"/>
  <c r="N85" i="2"/>
  <c r="L85" i="2"/>
  <c r="N84" i="2"/>
  <c r="L84" i="2"/>
  <c r="N83" i="2"/>
  <c r="L83" i="2"/>
  <c r="N82" i="2"/>
  <c r="L82" i="2"/>
  <c r="N81" i="2"/>
  <c r="L81" i="2"/>
  <c r="M80" i="2"/>
  <c r="K80" i="2"/>
  <c r="M79" i="2"/>
  <c r="K79" i="2"/>
  <c r="M78" i="2"/>
  <c r="K78" i="2"/>
  <c r="N77" i="2"/>
  <c r="L77" i="2"/>
  <c r="N76" i="2"/>
  <c r="M76" i="2"/>
  <c r="K76" i="2"/>
  <c r="N75" i="2"/>
  <c r="M75" i="2"/>
  <c r="K75" i="2"/>
  <c r="N74" i="2"/>
  <c r="M74" i="2"/>
  <c r="K74" i="2"/>
  <c r="N70" i="2"/>
  <c r="M70" i="2"/>
  <c r="K70" i="2"/>
  <c r="N69" i="2"/>
  <c r="M69" i="2"/>
  <c r="K69" i="2"/>
  <c r="N68" i="2"/>
  <c r="M68" i="2"/>
  <c r="K68" i="2"/>
  <c r="N67" i="2"/>
  <c r="M67" i="2"/>
  <c r="K67" i="2"/>
  <c r="N66" i="2"/>
  <c r="M66" i="2"/>
  <c r="K66" i="2"/>
  <c r="N65" i="2"/>
  <c r="M65" i="2"/>
  <c r="K65" i="2"/>
  <c r="N64" i="2"/>
  <c r="M64" i="2"/>
  <c r="K64" i="2"/>
  <c r="N63" i="2"/>
  <c r="M63" i="2"/>
  <c r="K63" i="2"/>
  <c r="N73" i="2"/>
  <c r="M73" i="2"/>
  <c r="N62" i="2"/>
  <c r="M62" i="2"/>
  <c r="L62" i="2"/>
  <c r="N61" i="2"/>
  <c r="M61" i="2"/>
  <c r="K61" i="2"/>
  <c r="N60" i="2"/>
  <c r="M60" i="2"/>
  <c r="K60" i="2"/>
  <c r="N58" i="2"/>
  <c r="M58" i="2"/>
  <c r="K58" i="2"/>
  <c r="N57" i="2"/>
  <c r="M57" i="2"/>
  <c r="K57" i="2"/>
  <c r="N56" i="2"/>
  <c r="M56" i="2"/>
  <c r="K56" i="2"/>
  <c r="N55" i="2"/>
  <c r="M55" i="2"/>
  <c r="K55" i="2"/>
  <c r="N54" i="2"/>
  <c r="M54" i="2"/>
  <c r="K54" i="2"/>
  <c r="N53" i="2"/>
  <c r="M53" i="2"/>
  <c r="K53" i="2"/>
  <c r="N51" i="2"/>
  <c r="M51" i="2"/>
  <c r="K51" i="2"/>
  <c r="N50" i="2"/>
  <c r="M50" i="2"/>
  <c r="K50" i="2"/>
  <c r="N49" i="2"/>
  <c r="M49" i="2"/>
  <c r="K49" i="2"/>
  <c r="N48" i="2"/>
  <c r="M48" i="2"/>
  <c r="K48" i="2"/>
  <c r="N40" i="2"/>
  <c r="M40" i="2"/>
  <c r="K40" i="2"/>
  <c r="N39" i="2"/>
  <c r="M39" i="2"/>
  <c r="K39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0" i="2"/>
  <c r="M30" i="2"/>
  <c r="L30" i="2"/>
  <c r="N29" i="2"/>
  <c r="M29" i="2"/>
  <c r="L29" i="2"/>
  <c r="N28" i="2"/>
  <c r="M28" i="2"/>
  <c r="L28" i="2"/>
  <c r="N27" i="2"/>
  <c r="M27" i="2"/>
  <c r="L27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P6" i="2"/>
  <c r="N6" i="2"/>
  <c r="M6" i="2"/>
  <c r="L6" i="2"/>
  <c r="L60" i="2" l="1"/>
  <c r="P60" i="2" s="1"/>
  <c r="S60" i="2" s="1"/>
  <c r="K177" i="2"/>
  <c r="M177" i="2" s="1"/>
  <c r="K176" i="2"/>
  <c r="M176" i="2" s="1"/>
  <c r="L76" i="2"/>
  <c r="H178" i="2"/>
  <c r="H180" i="2" s="1"/>
  <c r="E178" i="2"/>
  <c r="L70" i="2"/>
  <c r="P70" i="2" s="1"/>
  <c r="K27" i="2"/>
  <c r="O27" i="2" s="1"/>
  <c r="R27" i="2" s="1"/>
  <c r="K33" i="2"/>
  <c r="O33" i="2" s="1"/>
  <c r="R33" i="2" s="1"/>
  <c r="K37" i="2"/>
  <c r="O37" i="2" s="1"/>
  <c r="L58" i="2"/>
  <c r="P58" i="2" s="1"/>
  <c r="S58" i="2" s="1"/>
  <c r="L61" i="2"/>
  <c r="P61" i="2" s="1"/>
  <c r="S61" i="2" s="1"/>
  <c r="L79" i="2"/>
  <c r="N79" i="2" s="1"/>
  <c r="L55" i="2"/>
  <c r="P55" i="2" s="1"/>
  <c r="S55" i="2" s="1"/>
  <c r="L78" i="2"/>
  <c r="N78" i="2" s="1"/>
  <c r="L80" i="2"/>
  <c r="N80" i="2" s="1"/>
  <c r="K7" i="2"/>
  <c r="O7" i="2" s="1"/>
  <c r="R7" i="2" s="1"/>
  <c r="K8" i="2"/>
  <c r="O8" i="2" s="1"/>
  <c r="R8" i="2" s="1"/>
  <c r="K9" i="2"/>
  <c r="O9" i="2" s="1"/>
  <c r="R9" i="2" s="1"/>
  <c r="K10" i="2"/>
  <c r="O10" i="2" s="1"/>
  <c r="R10" i="2" s="1"/>
  <c r="K11" i="2"/>
  <c r="O11" i="2" s="1"/>
  <c r="R11" i="2" s="1"/>
  <c r="K12" i="2"/>
  <c r="O12" i="2" s="1"/>
  <c r="R12" i="2" s="1"/>
  <c r="K13" i="2"/>
  <c r="O13" i="2" s="1"/>
  <c r="R13" i="2" s="1"/>
  <c r="K14" i="2"/>
  <c r="O14" i="2" s="1"/>
  <c r="R14" i="2" s="1"/>
  <c r="K15" i="2"/>
  <c r="O15" i="2" s="1"/>
  <c r="R15" i="2" s="1"/>
  <c r="K16" i="2"/>
  <c r="O16" i="2" s="1"/>
  <c r="R16" i="2" s="1"/>
  <c r="K17" i="2"/>
  <c r="O17" i="2" s="1"/>
  <c r="R17" i="2" s="1"/>
  <c r="K19" i="2"/>
  <c r="K21" i="2"/>
  <c r="O21" i="2" s="1"/>
  <c r="K22" i="2"/>
  <c r="O22" i="2" s="1"/>
  <c r="R22" i="2" s="1"/>
  <c r="K23" i="2"/>
  <c r="O23" i="2" s="1"/>
  <c r="R23" i="2" s="1"/>
  <c r="K25" i="2"/>
  <c r="O25" i="2" s="1"/>
  <c r="R25" i="2" s="1"/>
  <c r="K29" i="2"/>
  <c r="O29" i="2" s="1"/>
  <c r="R29" i="2" s="1"/>
  <c r="K35" i="2"/>
  <c r="O35" i="2" s="1"/>
  <c r="R35" i="2" s="1"/>
  <c r="K62" i="2"/>
  <c r="O62" i="2" s="1"/>
  <c r="R62" i="2" s="1"/>
  <c r="L73" i="2"/>
  <c r="P73" i="2" s="1"/>
  <c r="S73" i="2" s="1"/>
  <c r="L63" i="2"/>
  <c r="P63" i="2" s="1"/>
  <c r="S63" i="2" s="1"/>
  <c r="L64" i="2"/>
  <c r="P64" i="2" s="1"/>
  <c r="S64" i="2" s="1"/>
  <c r="L68" i="2"/>
  <c r="P68" i="2" s="1"/>
  <c r="S68" i="2" s="1"/>
  <c r="L75" i="2"/>
  <c r="P75" i="2" s="1"/>
  <c r="K77" i="2"/>
  <c r="M77" i="2" s="1"/>
  <c r="K81" i="2"/>
  <c r="M81" i="2" s="1"/>
  <c r="K83" i="2"/>
  <c r="M83" i="2" s="1"/>
  <c r="K84" i="2"/>
  <c r="M84" i="2" s="1"/>
  <c r="K85" i="2"/>
  <c r="M85" i="2" s="1"/>
  <c r="K87" i="2"/>
  <c r="M87" i="2" s="1"/>
  <c r="K88" i="2"/>
  <c r="M88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V90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6" i="2"/>
  <c r="M156" i="2" s="1"/>
  <c r="K157" i="2"/>
  <c r="M157" i="2" s="1"/>
  <c r="K158" i="2"/>
  <c r="M158" i="2" s="1"/>
  <c r="K159" i="2"/>
  <c r="M159" i="2" s="1"/>
  <c r="K163" i="2"/>
  <c r="M163" i="2" s="1"/>
  <c r="K173" i="2"/>
  <c r="M173" i="2" s="1"/>
  <c r="K175" i="2"/>
  <c r="M175" i="2" s="1"/>
  <c r="G178" i="2"/>
  <c r="K6" i="2"/>
  <c r="K28" i="2"/>
  <c r="O28" i="2" s="1"/>
  <c r="R28" i="2" s="1"/>
  <c r="K30" i="2"/>
  <c r="O30" i="2" s="1"/>
  <c r="R30" i="2" s="1"/>
  <c r="K34" i="2"/>
  <c r="O34" i="2" s="1"/>
  <c r="R34" i="2" s="1"/>
  <c r="K36" i="2"/>
  <c r="O36" i="2" s="1"/>
  <c r="R36" i="2" s="1"/>
  <c r="L49" i="2"/>
  <c r="P49" i="2" s="1"/>
  <c r="S49" i="2" s="1"/>
  <c r="S6" i="2"/>
  <c r="L69" i="2"/>
  <c r="P69" i="2" s="1"/>
  <c r="S69" i="2" s="1"/>
  <c r="L74" i="2"/>
  <c r="P74" i="2" s="1"/>
  <c r="S74" i="2" s="1"/>
  <c r="K82" i="2"/>
  <c r="M82" i="2" s="1"/>
  <c r="K86" i="2"/>
  <c r="M86" i="2" s="1"/>
  <c r="L89" i="2"/>
  <c r="N89" i="2" s="1"/>
  <c r="L90" i="2"/>
  <c r="N90" i="2" s="1"/>
  <c r="L91" i="2"/>
  <c r="N91" i="2" s="1"/>
  <c r="L164" i="2"/>
  <c r="N164" i="2" s="1"/>
  <c r="L165" i="2"/>
  <c r="N165" i="2" s="1"/>
  <c r="L167" i="2"/>
  <c r="N167" i="2" s="1"/>
  <c r="L168" i="2"/>
  <c r="N168" i="2" s="1"/>
  <c r="L170" i="2"/>
  <c r="N170" i="2" s="1"/>
  <c r="L171" i="2"/>
  <c r="N171" i="2" s="1"/>
  <c r="V83" i="2" l="1"/>
  <c r="F33" i="5"/>
  <c r="R37" i="2"/>
  <c r="V86" i="2"/>
  <c r="V87" i="2"/>
  <c r="V84" i="2"/>
  <c r="V89" i="2"/>
  <c r="V80" i="2"/>
  <c r="V79" i="2"/>
  <c r="F20" i="5" s="1"/>
  <c r="AG20" i="9" s="1"/>
  <c r="AH20" i="9" s="1"/>
  <c r="V88" i="2"/>
  <c r="V85" i="2"/>
  <c r="V82" i="2"/>
  <c r="V78" i="2"/>
  <c r="S70" i="2"/>
  <c r="O19" i="2"/>
  <c r="R19" i="2" s="1"/>
  <c r="R21" i="2"/>
  <c r="E180" i="2"/>
  <c r="F179" i="2"/>
  <c r="F180" i="2" s="1"/>
  <c r="N178" i="2"/>
  <c r="N180" i="2" s="1"/>
  <c r="O6" i="2"/>
  <c r="G179" i="2"/>
  <c r="G180" i="2" s="1"/>
  <c r="Q31" i="12" l="1"/>
  <c r="AG34" i="9"/>
  <c r="AH34" i="9" s="1"/>
  <c r="C17" i="11"/>
  <c r="F17" i="11" s="1"/>
  <c r="O31" i="12"/>
  <c r="R6" i="2"/>
  <c r="R31" i="12" l="1"/>
  <c r="E33" i="3"/>
  <c r="E42" i="3"/>
  <c r="F43" i="3" s="1"/>
  <c r="E94" i="3"/>
  <c r="F98" i="3" s="1"/>
  <c r="E45" i="3"/>
  <c r="E54" i="3"/>
  <c r="E36" i="3"/>
  <c r="F37" i="3" s="1"/>
  <c r="E15" i="3"/>
  <c r="E18" i="3"/>
  <c r="F19" i="3" s="1"/>
  <c r="E60" i="3"/>
  <c r="E23" i="3"/>
  <c r="I67" i="2" s="1"/>
  <c r="L67" i="2" s="1"/>
  <c r="P67" i="2" s="1"/>
  <c r="E22" i="3"/>
  <c r="I66" i="2" s="1"/>
  <c r="L66" i="2" s="1"/>
  <c r="P66" i="2" s="1"/>
  <c r="E21" i="3"/>
  <c r="E48" i="3"/>
  <c r="F49" i="3" s="1"/>
  <c r="E63" i="3"/>
  <c r="E28" i="3"/>
  <c r="F29" i="3" s="1"/>
  <c r="E31" i="3"/>
  <c r="E51" i="3"/>
  <c r="F52" i="3" s="1"/>
  <c r="F34" i="3" l="1"/>
  <c r="I65" i="2"/>
  <c r="L65" i="2" s="1"/>
  <c r="P65" i="2" s="1"/>
  <c r="S65" i="2" s="1"/>
  <c r="F26" i="3"/>
  <c r="E238" i="3"/>
  <c r="F238" i="3" s="1"/>
  <c r="E39" i="3"/>
  <c r="F40" i="3" s="1"/>
  <c r="J40" i="2" s="1"/>
  <c r="C2" i="7"/>
  <c r="I72" i="2"/>
  <c r="L72" i="2" s="1"/>
  <c r="P72" i="2" s="1"/>
  <c r="I71" i="2"/>
  <c r="L71" i="2" s="1"/>
  <c r="P71" i="2" s="1"/>
  <c r="I115" i="2"/>
  <c r="K115" i="2" s="1"/>
  <c r="M115" i="2" s="1"/>
  <c r="I39" i="2"/>
  <c r="S66" i="2"/>
  <c r="F16" i="3"/>
  <c r="I50" i="2"/>
  <c r="L50" i="2" s="1"/>
  <c r="P50" i="2" s="1"/>
  <c r="G34" i="3"/>
  <c r="I51" i="2"/>
  <c r="L51" i="2" s="1"/>
  <c r="P51" i="2" s="1"/>
  <c r="F64" i="3"/>
  <c r="I155" i="2"/>
  <c r="K155" i="2" s="1"/>
  <c r="M155" i="2" s="1"/>
  <c r="S67" i="2"/>
  <c r="F61" i="3"/>
  <c r="I52" i="2"/>
  <c r="L52" i="2" s="1"/>
  <c r="P52" i="2" s="1"/>
  <c r="F10" i="3"/>
  <c r="I54" i="2"/>
  <c r="L54" i="2" s="1"/>
  <c r="P54" i="2" s="1"/>
  <c r="I57" i="2"/>
  <c r="L57" i="2" s="1"/>
  <c r="P57" i="2" s="1"/>
  <c r="I48" i="2"/>
  <c r="L48" i="2" s="1"/>
  <c r="P48" i="2" s="1"/>
  <c r="I56" i="2"/>
  <c r="L56" i="2" s="1"/>
  <c r="P56" i="2" s="1"/>
  <c r="F13" i="3"/>
  <c r="F55" i="3"/>
  <c r="I24" i="2"/>
  <c r="F46" i="3"/>
  <c r="I53" i="2"/>
  <c r="I42" i="2"/>
  <c r="L42" i="2" s="1"/>
  <c r="P42" i="2" s="1"/>
  <c r="I40" i="2"/>
  <c r="S72" i="2" l="1"/>
  <c r="I18" i="2"/>
  <c r="S71" i="2"/>
  <c r="L53" i="2"/>
  <c r="P53" i="2" s="1"/>
  <c r="S53" i="2" s="1"/>
  <c r="L40" i="2"/>
  <c r="P40" i="2" s="1"/>
  <c r="K24" i="2"/>
  <c r="O24" i="2" s="1"/>
  <c r="R24" i="2" s="1"/>
  <c r="L39" i="2"/>
  <c r="P39" i="2" s="1"/>
  <c r="S39" i="2" s="1"/>
  <c r="J18" i="2"/>
  <c r="S48" i="2"/>
  <c r="S54" i="2"/>
  <c r="J20" i="2"/>
  <c r="K20" i="2" s="1"/>
  <c r="O20" i="2" s="1"/>
  <c r="S52" i="2"/>
  <c r="S50" i="2"/>
  <c r="S42" i="2"/>
  <c r="S56" i="2"/>
  <c r="S57" i="2"/>
  <c r="S51" i="2"/>
  <c r="K18" i="2" l="1"/>
  <c r="R20" i="2"/>
  <c r="S40" i="2"/>
  <c r="D79" i="3" l="1"/>
  <c r="D139" i="3"/>
  <c r="D140" i="3"/>
  <c r="O18" i="2"/>
  <c r="R18" i="2" s="1"/>
  <c r="R178" i="2" s="1"/>
  <c r="O178" i="2" l="1"/>
  <c r="O180" i="2" s="1"/>
  <c r="O41" i="12"/>
  <c r="O15" i="12"/>
  <c r="O46" i="12"/>
  <c r="O10" i="12"/>
  <c r="O25" i="12"/>
  <c r="O45" i="12"/>
  <c r="O43" i="12"/>
  <c r="O30" i="12"/>
  <c r="O44" i="12"/>
  <c r="O36" i="12"/>
  <c r="O35" i="12"/>
  <c r="O23" i="12"/>
  <c r="O48" i="12"/>
  <c r="O22" i="12"/>
  <c r="O13" i="12"/>
  <c r="O42" i="12"/>
  <c r="O37" i="12"/>
  <c r="O27" i="12"/>
  <c r="O55" i="12"/>
  <c r="O8" i="12"/>
  <c r="O53" i="12"/>
  <c r="O40" i="12"/>
  <c r="O52" i="12"/>
  <c r="O33" i="12"/>
  <c r="O11" i="12"/>
  <c r="O7" i="12"/>
  <c r="O51" i="12"/>
  <c r="O14" i="12"/>
  <c r="O54" i="12"/>
  <c r="O20" i="12"/>
  <c r="O32" i="12"/>
  <c r="O24" i="12"/>
  <c r="O26" i="12"/>
  <c r="O29" i="12"/>
  <c r="O19" i="12"/>
  <c r="O39" i="12"/>
  <c r="O47" i="12"/>
  <c r="O34" i="12"/>
  <c r="O21" i="12"/>
  <c r="O28" i="12"/>
  <c r="O9" i="12"/>
  <c r="O12" i="12"/>
  <c r="O38" i="12"/>
  <c r="O50" i="12"/>
  <c r="O17" i="12"/>
  <c r="R180" i="2"/>
  <c r="O6" i="12" l="1"/>
  <c r="O56" i="12" l="1"/>
  <c r="E17" i="4" l="1"/>
  <c r="AC10" i="9" l="1"/>
  <c r="AA19" i="9"/>
  <c r="AA30" i="9" s="1"/>
  <c r="AB10" i="9" l="1"/>
  <c r="AB97" i="9"/>
  <c r="AA36" i="9"/>
  <c r="AB19" i="9"/>
  <c r="AB66" i="9"/>
  <c r="AB79" i="9"/>
  <c r="AB108" i="9"/>
  <c r="AB28" i="9"/>
  <c r="AB53" i="9"/>
  <c r="AB70" i="9"/>
  <c r="AB83" i="9"/>
  <c r="AB29" i="9"/>
  <c r="AB33" i="9"/>
  <c r="AB57" i="9"/>
  <c r="AB58" i="9"/>
  <c r="AB96" i="9"/>
  <c r="AB45" i="9"/>
  <c r="AB75" i="9"/>
  <c r="AB24" i="9"/>
  <c r="AB74" i="9"/>
  <c r="AB11" i="9"/>
  <c r="AB61" i="9"/>
  <c r="AB91" i="9"/>
  <c r="AB48" i="9"/>
  <c r="AB50" i="9"/>
  <c r="AB84" i="9"/>
  <c r="AB27" i="9"/>
  <c r="AB67" i="9"/>
  <c r="AB16" i="9"/>
  <c r="AB18" i="9"/>
  <c r="AB99" i="9"/>
  <c r="AB81" i="9"/>
  <c r="AB76" i="9"/>
  <c r="AB59" i="9"/>
  <c r="AB82" i="9"/>
  <c r="AB21" i="9"/>
  <c r="AB69" i="9"/>
  <c r="AB14" i="9"/>
  <c r="AB56" i="9"/>
  <c r="AB90" i="9"/>
  <c r="AB77" i="9"/>
  <c r="AB64" i="9"/>
  <c r="AB55" i="9"/>
  <c r="AB46" i="9"/>
  <c r="AB23" i="9"/>
  <c r="AB103" i="9"/>
  <c r="AB26" i="9"/>
  <c r="AB47" i="9"/>
  <c r="AB68" i="9"/>
  <c r="AB85" i="9"/>
  <c r="AB92" i="9"/>
  <c r="AB30" i="9"/>
  <c r="AB51" i="9"/>
  <c r="AB72" i="9"/>
  <c r="AB89" i="9"/>
  <c r="AB13" i="9"/>
  <c r="AB71" i="9"/>
  <c r="AB20" i="9"/>
  <c r="AB62" i="9"/>
  <c r="AB101" i="9"/>
  <c r="AB49" i="9"/>
  <c r="AB87" i="9"/>
  <c r="AB44" i="9"/>
  <c r="AB78" i="9"/>
  <c r="AB15" i="9"/>
  <c r="AB65" i="9"/>
  <c r="AB63" i="9"/>
  <c r="AB12" i="9"/>
  <c r="AB54" i="9"/>
  <c r="AB88" i="9"/>
  <c r="AB34" i="9"/>
  <c r="AB60" i="9"/>
  <c r="AB38" i="9"/>
  <c r="AB39" i="9"/>
  <c r="AB17" i="9"/>
  <c r="AB102" i="9"/>
  <c r="AB100" i="9"/>
  <c r="AB52" i="9"/>
  <c r="AB86" i="9"/>
  <c r="AB25" i="9"/>
  <c r="AB73" i="9"/>
  <c r="AB32" i="9"/>
  <c r="AB22" i="9"/>
  <c r="AB104" i="9"/>
  <c r="AB98" i="9"/>
  <c r="AB80" i="9"/>
  <c r="AC30" i="9"/>
  <c r="AD97" i="9" s="1"/>
  <c r="AC19" i="9"/>
  <c r="AH19" i="9" s="1"/>
  <c r="AB1" i="9" l="1"/>
  <c r="AD10" i="9"/>
  <c r="AD19" i="9"/>
  <c r="AD23" i="9"/>
  <c r="AD57" i="9"/>
  <c r="AD51" i="9"/>
  <c r="AD58" i="9"/>
  <c r="AD26" i="9"/>
  <c r="AD81" i="9"/>
  <c r="AD75" i="9"/>
  <c r="AD82" i="9"/>
  <c r="AD72" i="9"/>
  <c r="AD64" i="9"/>
  <c r="AD29" i="9"/>
  <c r="AD13" i="9"/>
  <c r="AD39" i="9"/>
  <c r="AD59" i="9"/>
  <c r="AD56" i="9"/>
  <c r="AD79" i="9"/>
  <c r="AD68" i="9"/>
  <c r="AD92" i="9"/>
  <c r="AD98" i="9"/>
  <c r="AD99" i="9"/>
  <c r="AD80" i="9"/>
  <c r="AD100" i="9"/>
  <c r="AD22" i="9"/>
  <c r="AD49" i="9"/>
  <c r="AD50" i="9"/>
  <c r="AD69" i="9"/>
  <c r="AD14" i="9"/>
  <c r="AD60" i="9"/>
  <c r="AD86" i="9"/>
  <c r="AD74" i="9"/>
  <c r="AD108" i="9"/>
  <c r="AD85" i="9"/>
  <c r="AD83" i="9"/>
  <c r="AD54" i="9"/>
  <c r="AD38" i="9"/>
  <c r="AD17" i="9"/>
  <c r="AD46" i="9"/>
  <c r="AD70" i="9"/>
  <c r="AD55" i="9"/>
  <c r="AD67" i="9"/>
  <c r="AD96" i="9"/>
  <c r="AD89" i="9"/>
  <c r="AD62" i="9"/>
  <c r="AD52" i="9"/>
  <c r="AD25" i="9"/>
  <c r="AD53" i="9"/>
  <c r="AD87" i="9"/>
  <c r="AD76" i="9"/>
  <c r="AD30" i="9"/>
  <c r="AD77" i="9"/>
  <c r="AD71" i="9"/>
  <c r="AD48" i="9"/>
  <c r="AD32" i="9"/>
  <c r="AD33" i="9"/>
  <c r="AD65" i="9"/>
  <c r="AD66" i="9"/>
  <c r="AD11" i="9"/>
  <c r="AD78" i="9"/>
  <c r="AD28" i="9"/>
  <c r="AD20" i="9"/>
  <c r="AD12" i="9"/>
  <c r="AD88" i="9"/>
  <c r="AD101" i="9"/>
  <c r="AD84" i="9"/>
  <c r="AD27" i="9"/>
  <c r="AD34" i="9"/>
  <c r="AD18" i="9"/>
  <c r="AD47" i="9"/>
  <c r="AD15" i="9"/>
  <c r="AD61" i="9"/>
  <c r="AD73" i="9"/>
  <c r="AD103" i="9"/>
  <c r="AD102" i="9"/>
  <c r="AD90" i="9"/>
  <c r="AD91" i="9"/>
  <c r="AD44" i="9"/>
  <c r="AD45" i="9"/>
  <c r="AD63" i="9"/>
  <c r="AD104" i="9"/>
  <c r="AD21" i="9"/>
  <c r="AD24" i="9"/>
  <c r="AD16" i="9"/>
  <c r="AB36" i="9"/>
  <c r="AC36" i="9"/>
  <c r="AH36" i="9" s="1"/>
  <c r="AA41" i="9"/>
  <c r="AD36" i="9" l="1"/>
  <c r="AB41" i="9"/>
  <c r="AC41" i="9"/>
  <c r="AA94" i="9"/>
  <c r="AD41" i="9" l="1"/>
  <c r="AB94" i="9"/>
  <c r="AC94" i="9"/>
  <c r="AA106" i="9"/>
  <c r="AD94" i="9" l="1"/>
  <c r="AA110" i="9"/>
  <c r="AB106" i="9"/>
  <c r="AC106" i="9"/>
  <c r="AD106" i="9" l="1"/>
  <c r="AC110" i="9"/>
  <c r="AB110" i="9"/>
  <c r="AD110" i="9" l="1"/>
  <c r="E237" i="3"/>
  <c r="E239" i="3" s="1"/>
  <c r="E234" i="3"/>
  <c r="F187" i="3"/>
  <c r="F234" i="3" s="1"/>
  <c r="I172" i="2"/>
  <c r="I178" i="2" s="1"/>
  <c r="F235" i="3" l="1"/>
  <c r="K172" i="2"/>
  <c r="J41" i="2"/>
  <c r="J178" i="2" l="1"/>
  <c r="L41" i="2"/>
  <c r="K178" i="2"/>
  <c r="K180" i="2" s="1"/>
  <c r="M172" i="2"/>
  <c r="M178" i="2" s="1"/>
  <c r="M179" i="2" l="1"/>
  <c r="L178" i="2"/>
  <c r="L180" i="2" s="1"/>
  <c r="P41" i="2"/>
  <c r="J180" i="2"/>
  <c r="I179" i="2"/>
  <c r="I180" i="2" s="1"/>
  <c r="S41" i="2" l="1"/>
  <c r="P76" i="2"/>
  <c r="A178" i="2"/>
  <c r="D51" i="4" s="1"/>
  <c r="M180" i="2"/>
  <c r="D50" i="14" l="1"/>
  <c r="F50" i="14" s="1"/>
  <c r="C21" i="6" s="1"/>
  <c r="S75" i="2"/>
  <c r="S76" i="2"/>
  <c r="D91" i="4"/>
  <c r="D29" i="4"/>
  <c r="D68" i="4"/>
  <c r="F13" i="5"/>
  <c r="D74" i="4"/>
  <c r="D25" i="4"/>
  <c r="D15" i="4"/>
  <c r="D16" i="4"/>
  <c r="D19" i="4"/>
  <c r="D18" i="4"/>
  <c r="D69" i="4"/>
  <c r="D31" i="4"/>
  <c r="D12" i="4"/>
  <c r="D79" i="4"/>
  <c r="D32" i="4"/>
  <c r="D62" i="4"/>
  <c r="D80" i="4"/>
  <c r="D78" i="4"/>
  <c r="D90" i="4"/>
  <c r="D66" i="4"/>
  <c r="D60" i="4"/>
  <c r="D75" i="4"/>
  <c r="D27" i="4"/>
  <c r="D28" i="4"/>
  <c r="D59" i="4"/>
  <c r="D36" i="4"/>
  <c r="D70" i="4"/>
  <c r="F79" i="5"/>
  <c r="D55" i="4"/>
  <c r="D26" i="4"/>
  <c r="D22" i="4"/>
  <c r="D13" i="4"/>
  <c r="D76" i="4"/>
  <c r="D65" i="4"/>
  <c r="D11" i="4"/>
  <c r="F83" i="5"/>
  <c r="F90" i="5"/>
  <c r="D77" i="4"/>
  <c r="D57" i="4"/>
  <c r="D64" i="4"/>
  <c r="D54" i="4"/>
  <c r="D56" i="4"/>
  <c r="D53" i="4"/>
  <c r="D10" i="4"/>
  <c r="F43" i="5"/>
  <c r="D24" i="4"/>
  <c r="D37" i="4"/>
  <c r="D8" i="4"/>
  <c r="D89" i="4"/>
  <c r="D52" i="4"/>
  <c r="D30" i="4"/>
  <c r="D14" i="4"/>
  <c r="D20" i="4"/>
  <c r="D73" i="4"/>
  <c r="D63" i="4"/>
  <c r="D9" i="4"/>
  <c r="F106" i="5"/>
  <c r="F66" i="5"/>
  <c r="F108" i="5"/>
  <c r="F96" i="5"/>
  <c r="F63" i="5"/>
  <c r="F84" i="5"/>
  <c r="F49" i="5"/>
  <c r="F68" i="5"/>
  <c r="F80" i="5"/>
  <c r="F71" i="5"/>
  <c r="F61" i="5"/>
  <c r="D72" i="4"/>
  <c r="D34" i="4"/>
  <c r="D61" i="4"/>
  <c r="F57" i="5"/>
  <c r="D35" i="4"/>
  <c r="D88" i="4"/>
  <c r="F75" i="5"/>
  <c r="F64" i="5"/>
  <c r="F73" i="5"/>
  <c r="F85" i="5"/>
  <c r="D67" i="4"/>
  <c r="D58" i="4"/>
  <c r="F22" i="5"/>
  <c r="F25" i="5"/>
  <c r="F26" i="5"/>
  <c r="F109" i="5"/>
  <c r="F56" i="5"/>
  <c r="F52" i="5"/>
  <c r="F110" i="5"/>
  <c r="F46" i="5"/>
  <c r="F74" i="5"/>
  <c r="F47" i="5"/>
  <c r="F89" i="5"/>
  <c r="F51" i="5"/>
  <c r="F67" i="5"/>
  <c r="F62" i="5"/>
  <c r="F81" i="5"/>
  <c r="F65" i="5"/>
  <c r="F107" i="5"/>
  <c r="F87" i="5"/>
  <c r="F77" i="5"/>
  <c r="F53" i="5"/>
  <c r="F86" i="5"/>
  <c r="F70" i="5"/>
  <c r="F92" i="5"/>
  <c r="F54" i="5"/>
  <c r="F72" i="5"/>
  <c r="D71" i="4"/>
  <c r="F59" i="5"/>
  <c r="D33" i="4"/>
  <c r="F76" i="5"/>
  <c r="F58" i="5"/>
  <c r="F91" i="5"/>
  <c r="F45" i="5"/>
  <c r="F69" i="5"/>
  <c r="F48" i="5"/>
  <c r="D50" i="4"/>
  <c r="C49" i="10" s="1"/>
  <c r="E49" i="10" s="1"/>
  <c r="D87" i="4"/>
  <c r="D21" i="4"/>
  <c r="F44" i="5"/>
  <c r="F97" i="5"/>
  <c r="F94" i="5"/>
  <c r="F50" i="5"/>
  <c r="F37" i="5"/>
  <c r="F105" i="5"/>
  <c r="F88" i="5"/>
  <c r="F38" i="5"/>
  <c r="F27" i="5"/>
  <c r="F82" i="5"/>
  <c r="F95" i="5"/>
  <c r="F14" i="5"/>
  <c r="F60" i="5"/>
  <c r="F21" i="5"/>
  <c r="F16" i="5"/>
  <c r="D23" i="4"/>
  <c r="F17" i="5"/>
  <c r="F78" i="5"/>
  <c r="F55" i="5"/>
  <c r="F12" i="5"/>
  <c r="F93" i="5"/>
  <c r="F24" i="5"/>
  <c r="F104" i="5"/>
  <c r="F23" i="5"/>
  <c r="F15" i="5"/>
  <c r="F103" i="5"/>
  <c r="D7" i="4"/>
  <c r="F18" i="5"/>
  <c r="D49" i="4"/>
  <c r="D17" i="4"/>
  <c r="F11" i="5"/>
  <c r="P178" i="2"/>
  <c r="S178" i="2" l="1"/>
  <c r="S179" i="2" s="1"/>
  <c r="S180" i="2" s="1"/>
  <c r="AG10" i="9"/>
  <c r="AH10" i="9" s="1"/>
  <c r="F19" i="5"/>
  <c r="D81" i="4"/>
  <c r="C45" i="10"/>
  <c r="D48" i="14"/>
  <c r="D31" i="6"/>
  <c r="C7" i="10"/>
  <c r="D38" i="4"/>
  <c r="D7" i="14"/>
  <c r="AG14" i="9"/>
  <c r="AH14" i="9" s="1"/>
  <c r="AG97" i="9"/>
  <c r="AH97" i="9" s="1"/>
  <c r="AG90" i="9"/>
  <c r="AH90" i="9" s="1"/>
  <c r="Q53" i="12"/>
  <c r="R53" i="12" s="1"/>
  <c r="C56" i="11"/>
  <c r="AG17" i="9"/>
  <c r="AH17" i="9" s="1"/>
  <c r="AG16" i="9"/>
  <c r="AH16" i="9" s="1"/>
  <c r="AG28" i="9"/>
  <c r="AH28" i="9" s="1"/>
  <c r="AG69" i="9"/>
  <c r="AH69" i="9" s="1"/>
  <c r="Q32" i="12"/>
  <c r="R32" i="12" s="1"/>
  <c r="C52" i="11"/>
  <c r="AG38" i="9"/>
  <c r="AH38" i="9" s="1"/>
  <c r="C14" i="11"/>
  <c r="P179" i="2"/>
  <c r="P180" i="2" s="1"/>
  <c r="D17" i="14"/>
  <c r="F17" i="14" s="1"/>
  <c r="F17" i="4"/>
  <c r="H227" i="7"/>
  <c r="I227" i="7" s="1"/>
  <c r="C11" i="10"/>
  <c r="E11" i="10" s="1"/>
  <c r="J186" i="3"/>
  <c r="AG18" i="9"/>
  <c r="AH18" i="9" s="1"/>
  <c r="AG96" i="9"/>
  <c r="AH96" i="9" s="1"/>
  <c r="C67" i="11"/>
  <c r="F111" i="5"/>
  <c r="AG23" i="9"/>
  <c r="AH23" i="9" s="1"/>
  <c r="AG24" i="9"/>
  <c r="AH24" i="9" s="1"/>
  <c r="AG11" i="9"/>
  <c r="AH11" i="9" s="1"/>
  <c r="F32" i="5"/>
  <c r="D23" i="14"/>
  <c r="F23" i="14" s="1"/>
  <c r="C20" i="10"/>
  <c r="AG21" i="9"/>
  <c r="AH21" i="9" s="1"/>
  <c r="F28" i="5"/>
  <c r="AG13" i="9"/>
  <c r="AH13" i="9" s="1"/>
  <c r="AG39" i="9"/>
  <c r="AH39" i="9" s="1"/>
  <c r="C15" i="11"/>
  <c r="AG98" i="9"/>
  <c r="AH98" i="9" s="1"/>
  <c r="C68" i="11"/>
  <c r="D21" i="14"/>
  <c r="F21" i="14" s="1"/>
  <c r="C11" i="6" s="1"/>
  <c r="C16" i="10"/>
  <c r="D49" i="14"/>
  <c r="F49" i="14" s="1"/>
  <c r="C20" i="6" s="1"/>
  <c r="C50" i="10"/>
  <c r="C52" i="10" s="1"/>
  <c r="AG61" i="9"/>
  <c r="AH61" i="9" s="1"/>
  <c r="C38" i="11"/>
  <c r="Q23" i="12"/>
  <c r="R23" i="12" s="1"/>
  <c r="AG88" i="9"/>
  <c r="AH88" i="9" s="1"/>
  <c r="Q51" i="12"/>
  <c r="R51" i="12" s="1"/>
  <c r="AG65" i="9"/>
  <c r="AH65" i="9" s="1"/>
  <c r="Q27" i="12"/>
  <c r="R27" i="12" s="1"/>
  <c r="C44" i="11"/>
  <c r="AG55" i="9"/>
  <c r="AH55" i="9" s="1"/>
  <c r="C29" i="11"/>
  <c r="Q17" i="12"/>
  <c r="R17" i="12" s="1"/>
  <c r="AG78" i="9"/>
  <c r="AH78" i="9" s="1"/>
  <c r="Q41" i="12"/>
  <c r="R41" i="12" s="1"/>
  <c r="C41" i="11"/>
  <c r="Q52" i="12"/>
  <c r="R52" i="12" s="1"/>
  <c r="AG89" i="9"/>
  <c r="AH89" i="9" s="1"/>
  <c r="C55" i="11"/>
  <c r="AG84" i="9"/>
  <c r="AH84" i="9" s="1"/>
  <c r="Q47" i="12"/>
  <c r="R47" i="12" s="1"/>
  <c r="C50" i="11"/>
  <c r="AG80" i="9"/>
  <c r="AH80" i="9" s="1"/>
  <c r="Q43" i="12"/>
  <c r="R43" i="12" s="1"/>
  <c r="C45" i="11"/>
  <c r="AG100" i="9"/>
  <c r="AH100" i="9" s="1"/>
  <c r="C70" i="11"/>
  <c r="F70" i="11" s="1"/>
  <c r="AG66" i="9"/>
  <c r="AH66" i="9" s="1"/>
  <c r="Q28" i="12"/>
  <c r="R28" i="12" s="1"/>
  <c r="C47" i="11"/>
  <c r="AG59" i="9"/>
  <c r="AH59" i="9" s="1"/>
  <c r="Q21" i="12"/>
  <c r="R21" i="12" s="1"/>
  <c r="C36" i="11"/>
  <c r="AG70" i="9"/>
  <c r="AH70" i="9" s="1"/>
  <c r="Q33" i="12"/>
  <c r="R33" i="12" s="1"/>
  <c r="C53" i="11"/>
  <c r="AG63" i="9"/>
  <c r="AH63" i="9" s="1"/>
  <c r="Q25" i="12"/>
  <c r="R25" i="12" s="1"/>
  <c r="C43" i="11"/>
  <c r="AG103" i="9"/>
  <c r="AH103" i="9" s="1"/>
  <c r="C73" i="11"/>
  <c r="AG52" i="9"/>
  <c r="AH52" i="9" s="1"/>
  <c r="Q14" i="12"/>
  <c r="R14" i="12" s="1"/>
  <c r="C26" i="11"/>
  <c r="AG27" i="9"/>
  <c r="AH27" i="9" s="1"/>
  <c r="AG22" i="9"/>
  <c r="AH22" i="9" s="1"/>
  <c r="C94" i="10"/>
  <c r="D68" i="14"/>
  <c r="F68" i="14" s="1"/>
  <c r="AG79" i="9"/>
  <c r="AH79" i="9" s="1"/>
  <c r="C42" i="11"/>
  <c r="Q42" i="12"/>
  <c r="R42" i="12" s="1"/>
  <c r="AG64" i="9"/>
  <c r="AH64" i="9" s="1"/>
  <c r="Q26" i="12"/>
  <c r="R26" i="12" s="1"/>
  <c r="C37" i="10"/>
  <c r="D34" i="14"/>
  <c r="F34" i="14" s="1"/>
  <c r="D54" i="14"/>
  <c r="F54" i="14" s="1"/>
  <c r="C70" i="10"/>
  <c r="D73" i="14"/>
  <c r="F73" i="14" s="1"/>
  <c r="C60" i="10"/>
  <c r="AG77" i="9"/>
  <c r="AH77" i="9" s="1"/>
  <c r="Q40" i="12"/>
  <c r="R40" i="12" s="1"/>
  <c r="C40" i="11"/>
  <c r="AG60" i="9"/>
  <c r="AH60" i="9" s="1"/>
  <c r="C37" i="11"/>
  <c r="Q22" i="12"/>
  <c r="R22" i="12" s="1"/>
  <c r="AG67" i="9"/>
  <c r="AH67" i="9" s="1"/>
  <c r="Q29" i="12"/>
  <c r="R29" i="12" s="1"/>
  <c r="C48" i="11"/>
  <c r="AG71" i="9"/>
  <c r="AH71" i="9" s="1"/>
  <c r="Q34" i="12"/>
  <c r="R34" i="12" s="1"/>
  <c r="C57" i="11"/>
  <c r="AG58" i="9"/>
  <c r="AH58" i="9" s="1"/>
  <c r="Q20" i="12"/>
  <c r="R20" i="12" s="1"/>
  <c r="C35" i="11"/>
  <c r="D9" i="14"/>
  <c r="F9" i="14" s="1"/>
  <c r="C9" i="10"/>
  <c r="E9" i="10" s="1"/>
  <c r="C61" i="10"/>
  <c r="E61" i="10" s="1"/>
  <c r="D74" i="14"/>
  <c r="F74" i="14" s="1"/>
  <c r="D14" i="14"/>
  <c r="F14" i="14" s="1"/>
  <c r="C75" i="10"/>
  <c r="E75" i="10" s="1"/>
  <c r="D56" i="14"/>
  <c r="F56" i="14" s="1"/>
  <c r="D8" i="14"/>
  <c r="F8" i="14" s="1"/>
  <c r="C8" i="10"/>
  <c r="E8" i="10" s="1"/>
  <c r="D24" i="14"/>
  <c r="F24" i="14" s="1"/>
  <c r="C21" i="10"/>
  <c r="E21" i="10" s="1"/>
  <c r="C10" i="10"/>
  <c r="E10" i="10" s="1"/>
  <c r="D10" i="14"/>
  <c r="F10" i="14" s="1"/>
  <c r="C79" i="10"/>
  <c r="E79" i="10" s="1"/>
  <c r="D61" i="14"/>
  <c r="F61" i="14" s="1"/>
  <c r="C81" i="10"/>
  <c r="E81" i="10" s="1"/>
  <c r="D65" i="14"/>
  <c r="F65" i="14" s="1"/>
  <c r="C55" i="10"/>
  <c r="E55" i="10" s="1"/>
  <c r="D78" i="14"/>
  <c r="F78" i="14" s="1"/>
  <c r="AG83" i="9"/>
  <c r="AH83" i="9" s="1"/>
  <c r="Q46" i="12"/>
  <c r="R46" i="12" s="1"/>
  <c r="D66" i="14"/>
  <c r="F66" i="14" s="1"/>
  <c r="D13" i="14"/>
  <c r="F13" i="14" s="1"/>
  <c r="C23" i="10"/>
  <c r="E23" i="10" s="1"/>
  <c r="D25" i="14"/>
  <c r="F25" i="14" s="1"/>
  <c r="AG81" i="9"/>
  <c r="AH81" i="9" s="1"/>
  <c r="Q44" i="12"/>
  <c r="R44" i="12" s="1"/>
  <c r="C38" i="10"/>
  <c r="E38" i="10" s="1"/>
  <c r="D35" i="14"/>
  <c r="F35" i="14" s="1"/>
  <c r="C25" i="10"/>
  <c r="E25" i="10" s="1"/>
  <c r="D27" i="14"/>
  <c r="F27" i="14" s="1"/>
  <c r="D76" i="14"/>
  <c r="F76" i="14" s="1"/>
  <c r="C63" i="10"/>
  <c r="E63" i="10" s="1"/>
  <c r="C90" i="10"/>
  <c r="D67" i="14"/>
  <c r="F67" i="14" s="1"/>
  <c r="C18" i="6" s="1"/>
  <c r="C56" i="10"/>
  <c r="E56" i="10" s="1"/>
  <c r="E78" i="4"/>
  <c r="D79" i="14"/>
  <c r="F79" i="14" s="1"/>
  <c r="C74" i="10"/>
  <c r="E74" i="10" s="1"/>
  <c r="D55" i="14"/>
  <c r="F55" i="14" s="1"/>
  <c r="D80" i="14"/>
  <c r="F80" i="14" s="1"/>
  <c r="C64" i="10"/>
  <c r="E64" i="10" s="1"/>
  <c r="D30" i="14"/>
  <c r="F30" i="14" s="1"/>
  <c r="E18" i="4"/>
  <c r="G10" i="8"/>
  <c r="C12" i="10"/>
  <c r="E12" i="10" s="1"/>
  <c r="D18" i="14"/>
  <c r="F18" i="14" s="1"/>
  <c r="D16" i="14"/>
  <c r="F16" i="14" s="1"/>
  <c r="C22" i="10"/>
  <c r="E22" i="10" s="1"/>
  <c r="AG12" i="9"/>
  <c r="AH12" i="9" s="1"/>
  <c r="I37" i="5"/>
  <c r="D28" i="14"/>
  <c r="F28" i="14" s="1"/>
  <c r="AG45" i="9"/>
  <c r="AH45" i="9" s="1"/>
  <c r="Q7" i="12"/>
  <c r="R7" i="12" s="1"/>
  <c r="C18" i="11"/>
  <c r="D92" i="4"/>
  <c r="C101" i="10"/>
  <c r="D88" i="14"/>
  <c r="AG48" i="9"/>
  <c r="AH48" i="9" s="1"/>
  <c r="Q10" i="12"/>
  <c r="R10" i="12" s="1"/>
  <c r="C22" i="11"/>
  <c r="AG46" i="9"/>
  <c r="AH46" i="9" s="1"/>
  <c r="Q8" i="12"/>
  <c r="R8" i="12" s="1"/>
  <c r="C19" i="11"/>
  <c r="C28" i="11"/>
  <c r="AG54" i="9"/>
  <c r="AH54" i="9" s="1"/>
  <c r="Q16" i="12"/>
  <c r="R16" i="12" s="1"/>
  <c r="D32" i="14"/>
  <c r="F32" i="14" s="1"/>
  <c r="C15" i="6" s="1"/>
  <c r="C29" i="10"/>
  <c r="D72" i="14"/>
  <c r="F72" i="14" s="1"/>
  <c r="C54" i="10"/>
  <c r="Q13" i="12"/>
  <c r="R13" i="12" s="1"/>
  <c r="AG51" i="9"/>
  <c r="AH51" i="9" s="1"/>
  <c r="C25" i="11"/>
  <c r="AG62" i="9"/>
  <c r="AH62" i="9" s="1"/>
  <c r="Q24" i="12"/>
  <c r="R24" i="12" s="1"/>
  <c r="C39" i="11"/>
  <c r="AG50" i="9"/>
  <c r="AH50" i="9" s="1"/>
  <c r="Q12" i="12"/>
  <c r="R12" i="12" s="1"/>
  <c r="C24" i="11"/>
  <c r="Q48" i="12"/>
  <c r="R48" i="12" s="1"/>
  <c r="AG85" i="9"/>
  <c r="AH85" i="9" s="1"/>
  <c r="C51" i="11"/>
  <c r="AG57" i="9"/>
  <c r="AH57" i="9" s="1"/>
  <c r="Q19" i="12"/>
  <c r="R19" i="12" s="1"/>
  <c r="C34" i="11"/>
  <c r="AG75" i="9"/>
  <c r="AH75" i="9" s="1"/>
  <c r="Q38" i="12"/>
  <c r="R38" i="12" s="1"/>
  <c r="C31" i="11"/>
  <c r="AG73" i="9"/>
  <c r="AH73" i="9" s="1"/>
  <c r="Q36" i="12"/>
  <c r="R36" i="12" s="1"/>
  <c r="AG47" i="9"/>
  <c r="AH47" i="9" s="1"/>
  <c r="C21" i="11"/>
  <c r="Q9" i="12"/>
  <c r="R9" i="12" s="1"/>
  <c r="Q35" i="12"/>
  <c r="R35" i="12" s="1"/>
  <c r="AG72" i="9"/>
  <c r="AH72" i="9" s="1"/>
  <c r="C20" i="11"/>
  <c r="Q11" i="12"/>
  <c r="R11" i="12" s="1"/>
  <c r="AG49" i="9"/>
  <c r="AH49" i="9" s="1"/>
  <c r="C23" i="11"/>
  <c r="AG102" i="9"/>
  <c r="AH102" i="9" s="1"/>
  <c r="Q55" i="12"/>
  <c r="R55" i="12" s="1"/>
  <c r="C72" i="11"/>
  <c r="AG26" i="9"/>
  <c r="AH26" i="9" s="1"/>
  <c r="C71" i="10"/>
  <c r="E71" i="10" s="1"/>
  <c r="D51" i="14"/>
  <c r="F51" i="14" s="1"/>
  <c r="AG68" i="9"/>
  <c r="AH68" i="9" s="1"/>
  <c r="C49" i="11"/>
  <c r="Q30" i="12"/>
  <c r="R30" i="12" s="1"/>
  <c r="AG56" i="9"/>
  <c r="AH56" i="9" s="1"/>
  <c r="C33" i="11"/>
  <c r="Q18" i="12"/>
  <c r="R18" i="12" s="1"/>
  <c r="C102" i="10"/>
  <c r="D89" i="14"/>
  <c r="F89" i="14" s="1"/>
  <c r="AG53" i="9"/>
  <c r="AH53" i="9" s="1"/>
  <c r="Q15" i="12"/>
  <c r="R15" i="12" s="1"/>
  <c r="C27" i="11"/>
  <c r="D33" i="14"/>
  <c r="F33" i="14" s="1"/>
  <c r="C16" i="6" s="1"/>
  <c r="C33" i="10"/>
  <c r="Q37" i="12"/>
  <c r="R37" i="12" s="1"/>
  <c r="AG74" i="9"/>
  <c r="AH74" i="9" s="1"/>
  <c r="C30" i="11"/>
  <c r="AG82" i="9"/>
  <c r="AH82" i="9" s="1"/>
  <c r="C46" i="11"/>
  <c r="Q45" i="12"/>
  <c r="R45" i="12" s="1"/>
  <c r="AG91" i="9"/>
  <c r="AH91" i="9" s="1"/>
  <c r="Q54" i="12"/>
  <c r="R54" i="12" s="1"/>
  <c r="AG76" i="9"/>
  <c r="AH76" i="9" s="1"/>
  <c r="Q39" i="12"/>
  <c r="R39" i="12" s="1"/>
  <c r="C32" i="11"/>
  <c r="AG101" i="9"/>
  <c r="AH101" i="9" s="1"/>
  <c r="C71" i="11"/>
  <c r="F71" i="11" s="1"/>
  <c r="AG99" i="9"/>
  <c r="AH99" i="9" s="1"/>
  <c r="C69" i="11"/>
  <c r="D64" i="14"/>
  <c r="F64" i="14" s="1"/>
  <c r="C86" i="10"/>
  <c r="D20" i="14"/>
  <c r="F20" i="14" s="1"/>
  <c r="D29" i="14"/>
  <c r="F29" i="14" s="1"/>
  <c r="D90" i="14"/>
  <c r="F90" i="14" s="1"/>
  <c r="D36" i="14"/>
  <c r="F36" i="14" s="1"/>
  <c r="C39" i="10"/>
  <c r="E39" i="10" s="1"/>
  <c r="AG44" i="9"/>
  <c r="AH44" i="9" s="1"/>
  <c r="Q6" i="12"/>
  <c r="R6" i="12" s="1"/>
  <c r="F98" i="5"/>
  <c r="P56" i="12" s="1"/>
  <c r="C76" i="10"/>
  <c r="E76" i="10" s="1"/>
  <c r="D57" i="14"/>
  <c r="F57" i="14" s="1"/>
  <c r="C77" i="10"/>
  <c r="E77" i="10" s="1"/>
  <c r="D58" i="14"/>
  <c r="F58" i="14" s="1"/>
  <c r="C80" i="10"/>
  <c r="E80" i="10" s="1"/>
  <c r="D62" i="14"/>
  <c r="F62" i="14" s="1"/>
  <c r="Q50" i="12"/>
  <c r="R50" i="12" s="1"/>
  <c r="AG87" i="9"/>
  <c r="AH87" i="9" s="1"/>
  <c r="C54" i="11"/>
  <c r="D11" i="14"/>
  <c r="F11" i="14" s="1"/>
  <c r="D77" i="14"/>
  <c r="F77" i="14" s="1"/>
  <c r="D22" i="14"/>
  <c r="F22" i="14" s="1"/>
  <c r="C78" i="10"/>
  <c r="E78" i="10" s="1"/>
  <c r="D59" i="14"/>
  <c r="F59" i="14" s="1"/>
  <c r="C95" i="10"/>
  <c r="E95" i="10" s="1"/>
  <c r="D71" i="14"/>
  <c r="F71" i="14" s="1"/>
  <c r="C72" i="10"/>
  <c r="E72" i="10" s="1"/>
  <c r="D52" i="14"/>
  <c r="F52" i="14" s="1"/>
  <c r="C24" i="10"/>
  <c r="E24" i="10" s="1"/>
  <c r="D26" i="14"/>
  <c r="F26" i="14" s="1"/>
  <c r="D53" i="14"/>
  <c r="F53" i="14" s="1"/>
  <c r="C73" i="10"/>
  <c r="E73" i="10" s="1"/>
  <c r="D91" i="14"/>
  <c r="F91" i="14" s="1"/>
  <c r="C65" i="10"/>
  <c r="E65" i="10" s="1"/>
  <c r="D81" i="14"/>
  <c r="F81" i="14" s="1"/>
  <c r="D31" i="14"/>
  <c r="F31" i="14" s="1"/>
  <c r="C14" i="6" s="1"/>
  <c r="D12" i="14"/>
  <c r="F12" i="14" s="1"/>
  <c r="D70" i="14"/>
  <c r="F70" i="14" s="1"/>
  <c r="D19" i="14"/>
  <c r="F19" i="14" s="1"/>
  <c r="D15" i="14"/>
  <c r="F15" i="14" s="1"/>
  <c r="D75" i="14"/>
  <c r="F75" i="14" s="1"/>
  <c r="C62" i="10"/>
  <c r="E62" i="10" s="1"/>
  <c r="D69" i="14"/>
  <c r="F69" i="14" s="1"/>
  <c r="D92" i="14"/>
  <c r="F92" i="14" s="1"/>
  <c r="C103" i="10"/>
  <c r="E103" i="10" s="1"/>
  <c r="C6" i="6"/>
  <c r="F54" i="11" l="1"/>
  <c r="Q56" i="12"/>
  <c r="E86" i="10"/>
  <c r="C88" i="10"/>
  <c r="E88" i="10" s="1"/>
  <c r="F30" i="11"/>
  <c r="C35" i="10"/>
  <c r="E35" i="10" s="1"/>
  <c r="E33" i="10"/>
  <c r="C8" i="6"/>
  <c r="E102" i="10"/>
  <c r="C22" i="6"/>
  <c r="F21" i="11"/>
  <c r="F31" i="11"/>
  <c r="F34" i="11"/>
  <c r="F51" i="11"/>
  <c r="F24" i="11"/>
  <c r="F39" i="11"/>
  <c r="F25" i="11"/>
  <c r="E54" i="10"/>
  <c r="C58" i="10"/>
  <c r="E58" i="10" s="1"/>
  <c r="F28" i="11"/>
  <c r="F19" i="11"/>
  <c r="F22" i="11"/>
  <c r="D93" i="14"/>
  <c r="F88" i="14"/>
  <c r="F93" i="14" s="1"/>
  <c r="F18" i="11"/>
  <c r="C59" i="11"/>
  <c r="F35" i="11"/>
  <c r="F57" i="11"/>
  <c r="F48" i="11"/>
  <c r="F40" i="11"/>
  <c r="E60" i="10"/>
  <c r="C67" i="10"/>
  <c r="E67" i="10" s="1"/>
  <c r="C13" i="6"/>
  <c r="C23" i="6"/>
  <c r="F43" i="11"/>
  <c r="F53" i="11"/>
  <c r="F36" i="11"/>
  <c r="F47" i="11"/>
  <c r="F29" i="11"/>
  <c r="E50" i="10"/>
  <c r="E52" i="10"/>
  <c r="F68" i="11"/>
  <c r="C27" i="10"/>
  <c r="E27" i="10" s="1"/>
  <c r="E20" i="10"/>
  <c r="AG33" i="9"/>
  <c r="AH33" i="9" s="1"/>
  <c r="F31" i="5"/>
  <c r="F67" i="11"/>
  <c r="C75" i="11"/>
  <c r="F14" i="11"/>
  <c r="F56" i="11"/>
  <c r="D37" i="14"/>
  <c r="F7" i="14"/>
  <c r="F37" i="14" s="1"/>
  <c r="C14" i="10"/>
  <c r="E7" i="10"/>
  <c r="E45" i="10"/>
  <c r="C47" i="10"/>
  <c r="AG92" i="9"/>
  <c r="AH92" i="9" s="1"/>
  <c r="F69" i="11"/>
  <c r="F32" i="11"/>
  <c r="F46" i="11"/>
  <c r="F27" i="11"/>
  <c r="F33" i="11"/>
  <c r="F49" i="11"/>
  <c r="F72" i="11"/>
  <c r="F23" i="11"/>
  <c r="F20" i="11"/>
  <c r="C24" i="6"/>
  <c r="E29" i="10"/>
  <c r="C31" i="10"/>
  <c r="E31" i="10" s="1"/>
  <c r="C105" i="10"/>
  <c r="E105" i="10" s="1"/>
  <c r="F37" i="11"/>
  <c r="C84" i="10"/>
  <c r="E84" i="10" s="1"/>
  <c r="E70" i="10"/>
  <c r="C41" i="10"/>
  <c r="E41" i="10" s="1"/>
  <c r="E37" i="10"/>
  <c r="F42" i="11"/>
  <c r="C97" i="10"/>
  <c r="E97" i="10" s="1"/>
  <c r="E94" i="10"/>
  <c r="F26" i="11"/>
  <c r="F73" i="11"/>
  <c r="F45" i="11"/>
  <c r="F50" i="11"/>
  <c r="F55" i="11"/>
  <c r="F41" i="11"/>
  <c r="F44" i="11"/>
  <c r="F38" i="11"/>
  <c r="C18" i="10"/>
  <c r="E18" i="10" s="1"/>
  <c r="E16" i="10"/>
  <c r="F15" i="11"/>
  <c r="C12" i="6"/>
  <c r="F52" i="11"/>
  <c r="D46" i="4"/>
  <c r="F48" i="14"/>
  <c r="D82" i="14"/>
  <c r="D85" i="14" s="1"/>
  <c r="D84" i="4"/>
  <c r="F29" i="5"/>
  <c r="G32" i="5" s="1"/>
  <c r="D95" i="14" l="1"/>
  <c r="G19" i="5"/>
  <c r="C19" i="6"/>
  <c r="C25" i="6" s="1"/>
  <c r="C27" i="6" s="1"/>
  <c r="C31" i="6" s="1"/>
  <c r="D32" i="6" s="1"/>
  <c r="F82" i="14"/>
  <c r="F85" i="14" s="1"/>
  <c r="F95" i="14" s="1"/>
  <c r="F96" i="14" s="1"/>
  <c r="G111" i="5"/>
  <c r="G28" i="5"/>
  <c r="E14" i="10"/>
  <c r="C43" i="10"/>
  <c r="E43" i="10" s="1"/>
  <c r="D96" i="14"/>
  <c r="D45" i="14"/>
  <c r="G31" i="5"/>
  <c r="AG32" i="9"/>
  <c r="AH32" i="9" s="1"/>
  <c r="C12" i="11"/>
  <c r="F59" i="11"/>
  <c r="G29" i="5"/>
  <c r="G20" i="5"/>
  <c r="G33" i="5"/>
  <c r="AG30" i="9"/>
  <c r="AH30" i="9" s="1"/>
  <c r="C8" i="11"/>
  <c r="F35" i="5"/>
  <c r="G11" i="5"/>
  <c r="G15" i="5"/>
  <c r="G104" i="5"/>
  <c r="G93" i="5"/>
  <c r="G55" i="5"/>
  <c r="G95" i="5"/>
  <c r="G27" i="5"/>
  <c r="G94" i="5"/>
  <c r="G24" i="5"/>
  <c r="G12" i="5"/>
  <c r="G78" i="5"/>
  <c r="G14" i="5"/>
  <c r="G38" i="5"/>
  <c r="G105" i="5"/>
  <c r="G50" i="5"/>
  <c r="G69" i="5"/>
  <c r="G72" i="5"/>
  <c r="G107" i="5"/>
  <c r="G67" i="5"/>
  <c r="G89" i="5"/>
  <c r="G74" i="5"/>
  <c r="G56" i="5"/>
  <c r="G73" i="5"/>
  <c r="G71" i="5"/>
  <c r="G68" i="5"/>
  <c r="G84" i="5"/>
  <c r="G48" i="5"/>
  <c r="G45" i="5"/>
  <c r="G58" i="5"/>
  <c r="G54" i="5"/>
  <c r="G87" i="5"/>
  <c r="G62" i="5"/>
  <c r="G51" i="5"/>
  <c r="G85" i="5"/>
  <c r="G64" i="5"/>
  <c r="G57" i="5"/>
  <c r="G61" i="5"/>
  <c r="G80" i="5"/>
  <c r="G49" i="5"/>
  <c r="G63" i="5"/>
  <c r="G108" i="5"/>
  <c r="G90" i="5"/>
  <c r="G17" i="5"/>
  <c r="G16" i="5"/>
  <c r="G60" i="5"/>
  <c r="G88" i="5"/>
  <c r="G37" i="5"/>
  <c r="G18" i="5"/>
  <c r="G103" i="5"/>
  <c r="G23" i="5"/>
  <c r="G21" i="5"/>
  <c r="G82" i="5"/>
  <c r="G97" i="5"/>
  <c r="G91" i="5"/>
  <c r="G76" i="5"/>
  <c r="G59" i="5"/>
  <c r="G92" i="5"/>
  <c r="G86" i="5"/>
  <c r="G77" i="5"/>
  <c r="G81" i="5"/>
  <c r="G110" i="5"/>
  <c r="G26" i="5"/>
  <c r="G22" i="5"/>
  <c r="G75" i="5"/>
  <c r="G96" i="5"/>
  <c r="G66" i="5"/>
  <c r="G83" i="5"/>
  <c r="G79" i="5"/>
  <c r="G13" i="5"/>
  <c r="G44" i="5"/>
  <c r="G70" i="5"/>
  <c r="G53" i="5"/>
  <c r="G65" i="5"/>
  <c r="G47" i="5"/>
  <c r="G46" i="5"/>
  <c r="G52" i="5"/>
  <c r="G109" i="5"/>
  <c r="G25" i="5"/>
  <c r="G106" i="5"/>
  <c r="G43" i="5"/>
  <c r="D94" i="4"/>
  <c r="G98" i="5"/>
  <c r="E47" i="10"/>
  <c r="C99" i="10"/>
  <c r="F45" i="14"/>
  <c r="F75" i="11"/>
  <c r="C107" i="10" l="1"/>
  <c r="E99" i="10"/>
  <c r="D95" i="4"/>
  <c r="G35" i="5"/>
  <c r="F40" i="5"/>
  <c r="F12" i="11"/>
  <c r="F8" i="11"/>
  <c r="C10" i="11"/>
  <c r="D8" i="11"/>
  <c r="F10" i="11" l="1"/>
  <c r="D10" i="11"/>
  <c r="D17" i="11"/>
  <c r="C61" i="11"/>
  <c r="D54" i="11"/>
  <c r="D30" i="11"/>
  <c r="D21" i="11"/>
  <c r="D31" i="11"/>
  <c r="D34" i="11"/>
  <c r="D28" i="11"/>
  <c r="D19" i="11"/>
  <c r="D22" i="11"/>
  <c r="D57" i="11"/>
  <c r="D40" i="11"/>
  <c r="D43" i="11"/>
  <c r="D68" i="11"/>
  <c r="D14" i="11"/>
  <c r="D56" i="11"/>
  <c r="D69" i="11"/>
  <c r="D46" i="11"/>
  <c r="D33" i="11"/>
  <c r="D49" i="11"/>
  <c r="D72" i="11"/>
  <c r="D20" i="11"/>
  <c r="D37" i="11"/>
  <c r="D42" i="11"/>
  <c r="D73" i="11"/>
  <c r="D44" i="11"/>
  <c r="D38" i="11"/>
  <c r="D15" i="11"/>
  <c r="D71" i="11"/>
  <c r="D51" i="11"/>
  <c r="D24" i="11"/>
  <c r="D39" i="11"/>
  <c r="D25" i="11"/>
  <c r="D18" i="11"/>
  <c r="D35" i="11"/>
  <c r="D48" i="11"/>
  <c r="D53" i="11"/>
  <c r="D36" i="11"/>
  <c r="D47" i="11"/>
  <c r="D70" i="11"/>
  <c r="D29" i="11"/>
  <c r="D67" i="11"/>
  <c r="D32" i="11"/>
  <c r="D27" i="11"/>
  <c r="D23" i="11"/>
  <c r="D26" i="11"/>
  <c r="D45" i="11"/>
  <c r="D50" i="11"/>
  <c r="D55" i="11"/>
  <c r="D41" i="11"/>
  <c r="D52" i="11"/>
  <c r="D75" i="11"/>
  <c r="D59" i="11"/>
  <c r="D12" i="11"/>
  <c r="G40" i="5"/>
  <c r="F100" i="5"/>
  <c r="AG41" i="9"/>
  <c r="AH41" i="9" s="1"/>
  <c r="C108" i="10"/>
  <c r="E107" i="10"/>
  <c r="AG94" i="9" l="1"/>
  <c r="AH94" i="9" s="1"/>
  <c r="G100" i="5"/>
  <c r="F113" i="5"/>
  <c r="D61" i="11"/>
  <c r="C63" i="11"/>
  <c r="F61" i="11"/>
  <c r="D63" i="11" l="1"/>
  <c r="F63" i="11"/>
  <c r="C78" i="11"/>
  <c r="F115" i="5"/>
  <c r="AC112" i="9" s="1"/>
  <c r="G113" i="5"/>
  <c r="AG106" i="9"/>
  <c r="AH106" i="9" s="1"/>
  <c r="G115" i="5" l="1"/>
  <c r="F121" i="5"/>
  <c r="AG110" i="9"/>
  <c r="AH110" i="9" s="1"/>
  <c r="F78" i="11"/>
  <c r="D78" i="11"/>
  <c r="C81" i="11"/>
</calcChain>
</file>

<file path=xl/sharedStrings.xml><?xml version="1.0" encoding="utf-8"?>
<sst xmlns="http://schemas.openxmlformats.org/spreadsheetml/2006/main" count="8796" uniqueCount="1175">
  <si>
    <t>NO.</t>
  </si>
  <si>
    <t>NAMA AKUN</t>
  </si>
  <si>
    <t>N/L</t>
  </si>
  <si>
    <t>D/K</t>
  </si>
  <si>
    <t>SALDO  AWAL</t>
  </si>
  <si>
    <t>MUTASI KAS BANK</t>
  </si>
  <si>
    <t>PENYESUAIAN</t>
  </si>
  <si>
    <t>SALDO AKHIR</t>
  </si>
  <si>
    <t>LABA - RUGI</t>
  </si>
  <si>
    <t>N E R A C A</t>
  </si>
  <si>
    <t>NERACA AWAL BERIKUTNYA</t>
  </si>
  <si>
    <t>AKUN</t>
  </si>
  <si>
    <t>DEBET</t>
  </si>
  <si>
    <t>KREDIT</t>
  </si>
  <si>
    <t>KAS BESAR</t>
  </si>
  <si>
    <t>N</t>
  </si>
  <si>
    <t>D</t>
  </si>
  <si>
    <t>KAS OPERASI</t>
  </si>
  <si>
    <t>BANK BCA DIREKSI FP</t>
  </si>
  <si>
    <t>BANK BCA DIREKSI</t>
  </si>
  <si>
    <t>110201A</t>
  </si>
  <si>
    <t>BANK CIMB DIREKSI</t>
  </si>
  <si>
    <t>BANK PUSAT 2018</t>
  </si>
  <si>
    <t>BANK PUSAT 2019</t>
  </si>
  <si>
    <t>BANK PUSAT 2020</t>
  </si>
  <si>
    <t>BANK PUSAT FP 2020</t>
  </si>
  <si>
    <t>AKTUAL</t>
  </si>
  <si>
    <t>BANK BCA DIREKSI LP</t>
  </si>
  <si>
    <t>BANK PUSAT LP</t>
  </si>
  <si>
    <t>BANK SEJATI 55</t>
  </si>
  <si>
    <t>BANK PUSAT PT</t>
  </si>
  <si>
    <t>HUB R/K PUSAT</t>
  </si>
  <si>
    <t>KAS KE KAS</t>
  </si>
  <si>
    <t>PIUTANG DAGANG KREDIT</t>
  </si>
  <si>
    <t>PIUTANG DAGANG TUNAI</t>
  </si>
  <si>
    <t>PIUTANG TIV</t>
  </si>
  <si>
    <t>PIUTANG PUSAT</t>
  </si>
  <si>
    <t>PIUTANG MSSUPPORT</t>
  </si>
  <si>
    <t>PIUTANG JAMSOSTEK</t>
  </si>
  <si>
    <t>PIUTANG KARYAWAN</t>
  </si>
  <si>
    <t>PIUTANG GAJI OUTSOURCING MALL</t>
  </si>
  <si>
    <t>SEWA DI BAYAR DIMUKA</t>
  </si>
  <si>
    <t>PPN MASUKAN</t>
  </si>
  <si>
    <t>UANG MUKA PERJALANAN DINAS</t>
  </si>
  <si>
    <t>PERSEDIAAN</t>
  </si>
  <si>
    <t>PERSEDIAAN GUDANG TEMBOK</t>
  </si>
  <si>
    <t>HUTANG DAGANG-TIV</t>
  </si>
  <si>
    <t>K</t>
  </si>
  <si>
    <t>HUTANG DAGANG-TAC</t>
  </si>
  <si>
    <t>BIAYA YMHD-GAJI</t>
  </si>
  <si>
    <t>BIAYA YMHD-INSENTIF</t>
  </si>
  <si>
    <t>BIAYA YMHD-ONGKOS ANGKUT</t>
  </si>
  <si>
    <t>HUTANG MS SUPPORT</t>
  </si>
  <si>
    <t>HUTANG PUSAT</t>
  </si>
  <si>
    <t>R/K PUSAT</t>
  </si>
  <si>
    <t>PAJAK YMHD-PPN DN</t>
  </si>
  <si>
    <t>PPN KELUARAN</t>
  </si>
  <si>
    <t>MODAL</t>
  </si>
  <si>
    <t>JAMINAN PELANGGAN</t>
  </si>
  <si>
    <t>LABA DITAHAN</t>
  </si>
  <si>
    <t>TITIPAN PELANGGAN</t>
  </si>
  <si>
    <t>TITIPAN DENDA</t>
  </si>
  <si>
    <t>TITIPAN KLAIM</t>
  </si>
  <si>
    <t>TITIPAN KOPERASI</t>
  </si>
  <si>
    <t>TITIPAN JAMSOSTEK</t>
  </si>
  <si>
    <t>TITIPAN HO</t>
  </si>
  <si>
    <t>TITIPAN PELANGGAN MO</t>
  </si>
  <si>
    <t>TITIPAN PELANGGAN KE REKENING PT</t>
  </si>
  <si>
    <t>LABA TAHUN TAHUN LALU</t>
  </si>
  <si>
    <t>LABA TAHUN BERJALAN</t>
  </si>
  <si>
    <t>LABA BULAN BERJALAN</t>
  </si>
  <si>
    <t>POTONGAN PENJUALAN</t>
  </si>
  <si>
    <t>L</t>
  </si>
  <si>
    <t>PENJUALAN TUNAI</t>
  </si>
  <si>
    <t>PENJUALAN TUNAI GALON BOTOL</t>
  </si>
  <si>
    <t>PENJUALAN TUNAI PALLET</t>
  </si>
  <si>
    <t>POT PENJUALAN TUNAI TIV</t>
  </si>
  <si>
    <t>POT PENJUALAN TUNAI DISTRIBUTOR</t>
  </si>
  <si>
    <t>POT PENJUALAN TUNAI INTERNAL (LOKAL)</t>
  </si>
  <si>
    <t>POT PENJUALAN TUNAI INTERNAL CN (LP)</t>
  </si>
  <si>
    <t>POT PENJUALAN TUNAI INTERNAL CASH BACK</t>
  </si>
  <si>
    <t>POT PENJUALAN TUNAI GALON BOTOL TIV</t>
  </si>
  <si>
    <t>POT PENJUALAN TUNAI GALON BOTOL DISTRIBUTOR</t>
  </si>
  <si>
    <t>POT PENJUALAN TUNAI GALON BOTOL INTERNAL</t>
  </si>
  <si>
    <t>PENJUALAN KREDIT</t>
  </si>
  <si>
    <t>PENJUALAN KREDIT GALON BOTOL</t>
  </si>
  <si>
    <t>PENJUALAN KREDIT PALLET</t>
  </si>
  <si>
    <t>POT PENJUALAN KREDIT TIV</t>
  </si>
  <si>
    <t>POT PENJUALAN KREDIT DISTRIBUTOR</t>
  </si>
  <si>
    <t>POT PENJUALAN KREDIT INTERNAL (LOKAL)</t>
  </si>
  <si>
    <t>POT PENJUALAN KREDIT INTERNAL CN (LP)</t>
  </si>
  <si>
    <t>POT PENJUALAN KREDIT INTERNAL CASH BACK</t>
  </si>
  <si>
    <t>POT PENJUALAN KREDIT GALON BOTOL TIV</t>
  </si>
  <si>
    <t>POT PENJUALAN KREDIT GALON BOTOL DISTRIBUTOR</t>
  </si>
  <si>
    <t>POT PENJUALAN KREDIT GALON BOTOL INTERNAL</t>
  </si>
  <si>
    <t>HPP</t>
  </si>
  <si>
    <t>PEMBELIAN</t>
  </si>
  <si>
    <t>PEMBELIAN GALON BOTOL</t>
  </si>
  <si>
    <t>PEMBELIAN PALLET</t>
  </si>
  <si>
    <t>BIAYA ONGKOS ANGKUT</t>
  </si>
  <si>
    <t>LEMBUR</t>
  </si>
  <si>
    <t>INCENTIVE</t>
  </si>
  <si>
    <t>BBM</t>
  </si>
  <si>
    <t>PEMELIHARAAN KENDARAAN</t>
  </si>
  <si>
    <t>PARKIR &amp; TOL</t>
  </si>
  <si>
    <t>PAKET/PENGIRIMAN DOKUMEN</t>
  </si>
  <si>
    <t>BENGKEL</t>
  </si>
  <si>
    <t>JASA PEMELIHARAAN KENDARAAN</t>
  </si>
  <si>
    <t>PENGIRIMAN NON RUTIN</t>
  </si>
  <si>
    <t>PEM. KEND. AKIBAT KECELAKAAN</t>
  </si>
  <si>
    <t>PERLENGKAPAN KANTOR</t>
  </si>
  <si>
    <t>GAJI DAN TUNJANGAN</t>
  </si>
  <si>
    <t>JAMSOSTEK</t>
  </si>
  <si>
    <t>INSENTIF PELANGGAN</t>
  </si>
  <si>
    <t>KONSUMSI</t>
  </si>
  <si>
    <t>PENGOBATAN</t>
  </si>
  <si>
    <t>THR/BONUS</t>
  </si>
  <si>
    <t>PPH PASAL 21</t>
  </si>
  <si>
    <t>PAJAK PENGHASILAN 25</t>
  </si>
  <si>
    <t>TUNJANGAN TRANSPORT</t>
  </si>
  <si>
    <t>PEMELIHARAAN BANGUNAN</t>
  </si>
  <si>
    <t>PEMELIHARAAN INVENTARIS KANTOR</t>
  </si>
  <si>
    <t>PEMELIHARAAN INVENTARIS</t>
  </si>
  <si>
    <t>LISTRIK</t>
  </si>
  <si>
    <t>ALAT TULIS &amp; CETAKAN</t>
  </si>
  <si>
    <t>TELEPHONE/FAX/SPEEDY</t>
  </si>
  <si>
    <t>SUMBANGAN/IURAN &amp; MAJALAH</t>
  </si>
  <si>
    <t>PERJALANAN DINAS</t>
  </si>
  <si>
    <t>TRAINNING/SEMINAR/RAPAT</t>
  </si>
  <si>
    <t>BIAYA RUMAH TANGGA</t>
  </si>
  <si>
    <t>SEWA KENDARAAN</t>
  </si>
  <si>
    <t>SEWA KANTOR</t>
  </si>
  <si>
    <t>SEWA INVENTARIS</t>
  </si>
  <si>
    <t>PEMBELIAN TRIPLEK</t>
  </si>
  <si>
    <t>PENGHAPUSAN PIUTANG</t>
  </si>
  <si>
    <t>PERIJINAN DAN PBB</t>
  </si>
  <si>
    <t>BIAYA PERBAIKAN DISPENSER</t>
  </si>
  <si>
    <t>BIAYA STNK/KEUR/DISPENSASI</t>
  </si>
  <si>
    <t>PERJALANAN DINAS ( Akomodasi &amp; U.saku )</t>
  </si>
  <si>
    <t>BIAYA CETAK &amp; SERVICE</t>
  </si>
  <si>
    <t>BIAYA KEAMANAN DAN KEBERSIHAN</t>
  </si>
  <si>
    <t>BENDA POS/MATERAI</t>
  </si>
  <si>
    <t>SEWA GEDUNG</t>
  </si>
  <si>
    <t>AIR ( PAM )</t>
  </si>
  <si>
    <t>REPACKING , BONGKAR MUAT,dll</t>
  </si>
  <si>
    <t>SEWA JUGRAK</t>
  </si>
  <si>
    <t>BUNGA DAN BIAYA BANK</t>
  </si>
  <si>
    <t>BIAYA PENGANGKUTAN</t>
  </si>
  <si>
    <t>BIAYA  PAJAK</t>
  </si>
  <si>
    <t>ADMINISTRASI BANK</t>
  </si>
  <si>
    <t>BIAYA JASA MANAGEMENT</t>
  </si>
  <si>
    <t>REKRUITMEN KARYAWAN</t>
  </si>
  <si>
    <t>PEMUSNAHAN PALLET &amp; TRIPLEK</t>
  </si>
  <si>
    <t>LAIN-LAIN</t>
  </si>
  <si>
    <t>BIAYA PROMOSI DAGANG-DEPO</t>
  </si>
  <si>
    <t>PENDAPATAN BUNGA</t>
  </si>
  <si>
    <t>PENDAPATAN SUBSIDI OA</t>
  </si>
  <si>
    <t>PENJUALAN BARANG BEKAS/SISA BARANG</t>
  </si>
  <si>
    <t>LABA PENJUALAN AKTIVA TETAP</t>
  </si>
  <si>
    <t>SELISIH PEMBAYARAN</t>
  </si>
  <si>
    <t>PENDAPATAN LAIN-LAIN</t>
  </si>
  <si>
    <t>PENDAPATAN KLAIM TIV</t>
  </si>
  <si>
    <t>BEBAN BUNGA</t>
  </si>
  <si>
    <t>KERUGIAN PENJUALAN AKTIVA TETA</t>
  </si>
  <si>
    <t>BEBAN LAIN-LAIN</t>
  </si>
  <si>
    <t>AKUN SEMENTARA MIGRASI DMS2 TO DMS3</t>
  </si>
  <si>
    <t>TIV</t>
  </si>
  <si>
    <t>NERACA LAJUR DEPO-DEPO</t>
  </si>
  <si>
    <t>DEPO</t>
  </si>
  <si>
    <t>NO</t>
  </si>
  <si>
    <t>R/K PERSEDIAAN</t>
  </si>
  <si>
    <t>POT PENJUALAN TUNAI PALLET</t>
  </si>
  <si>
    <t>POT PENJUALAN KREDIT PALLET</t>
  </si>
  <si>
    <t>Rugi Bulan Berjalan</t>
  </si>
  <si>
    <t>Tanggal</t>
  </si>
  <si>
    <t>Akun</t>
  </si>
  <si>
    <t>URAIAN</t>
  </si>
  <si>
    <t>KETERANGAN</t>
  </si>
  <si>
    <t>Penerimaan BP dari Depo2 ke BP PT</t>
  </si>
  <si>
    <t>HUTANG DAGANG TIV</t>
  </si>
  <si>
    <t>BIAYA PROMOSI DAGANG</t>
  </si>
  <si>
    <t>SEJATI DISTRIBUSI</t>
  </si>
  <si>
    <t>ASET</t>
  </si>
  <si>
    <t>ASET LANCAR</t>
  </si>
  <si>
    <t>RUPIAH</t>
  </si>
  <si>
    <t>BANK DIREKSI</t>
  </si>
  <si>
    <t>PIUTANG MS SUPPORT</t>
  </si>
  <si>
    <t>PIUTANG MS.RACING</t>
  </si>
  <si>
    <t>SEWA DI BAYAR DI MUKA</t>
  </si>
  <si>
    <t>PERSEDIAAN BARANG DAGANGAN</t>
  </si>
  <si>
    <t>TOTAL ASET LANCAR</t>
  </si>
  <si>
    <t>ASSET TETAP</t>
  </si>
  <si>
    <t>HARGA PEROLEHAN</t>
  </si>
  <si>
    <t>AKUMULASI PENYUSUTAN</t>
  </si>
  <si>
    <t>NILAI BUKU</t>
  </si>
  <si>
    <t>AKTIVA TAK BERWUJUD</t>
  </si>
  <si>
    <t>AKTIVA LAIN-LAIN</t>
  </si>
  <si>
    <t>BEBAN DITANGGUHKAN</t>
  </si>
  <si>
    <t>TOTAL ASSET</t>
  </si>
  <si>
    <t>KEWAJIBAN DAN EKUITAS</t>
  </si>
  <si>
    <t>KEWAJIBAN JANGKA PENDEK</t>
  </si>
  <si>
    <t>HUTANG DAGANG TAC</t>
  </si>
  <si>
    <t>HUTANG JAMSOSTEK</t>
  </si>
  <si>
    <t>JUMLAH KEWAJIBAN JANGKA PENDEK</t>
  </si>
  <si>
    <t>KEWAJIBAN JANGKA PANJANG</t>
  </si>
  <si>
    <t>HUTANG BANK JANGKA PANJANG</t>
  </si>
  <si>
    <t>TOTAL KEWAJIBAN</t>
  </si>
  <si>
    <t>EKUITAS</t>
  </si>
  <si>
    <t>MODAL SAHAM</t>
  </si>
  <si>
    <t>LABA TAHUN LALU</t>
  </si>
  <si>
    <t>JUMLAH EKUITAS</t>
  </si>
  <si>
    <t>JUMLAH KEWAJIBAN DAN EKUITAS</t>
  </si>
  <si>
    <t>(Dinyatakan dalam Rupiah, kecuali dinyatakan lain)</t>
  </si>
  <si>
    <t>CATATAN</t>
  </si>
  <si>
    <t>SALDO</t>
  </si>
  <si>
    <t>Rp</t>
  </si>
  <si>
    <t>%</t>
  </si>
  <si>
    <t>PEMELIHARAAN KANTOR/BANGUNAN</t>
  </si>
  <si>
    <t>SEWA JUGRACK</t>
  </si>
  <si>
    <t xml:space="preserve">Catatan atas laporan keuangan merupakan bagian </t>
  </si>
  <si>
    <t>yang tak terpisahkan dari laporan keuangan secara keseluruhan.</t>
  </si>
  <si>
    <t>Arus Kas dari Aktifitas Operasi</t>
  </si>
  <si>
    <t>Laba Sebelum Pajak</t>
  </si>
  <si>
    <t>Perubahan Modal Kerja:</t>
  </si>
  <si>
    <t>Piutang usaha</t>
  </si>
  <si>
    <t>Piutang Lain-lain</t>
  </si>
  <si>
    <t>Persediaan</t>
  </si>
  <si>
    <t>Sewa dibayar dimuka</t>
  </si>
  <si>
    <t>PPN Masukan</t>
  </si>
  <si>
    <t>Beban di tangguhkan</t>
  </si>
  <si>
    <t>Hutang Usaha</t>
  </si>
  <si>
    <t>Hutang TAC</t>
  </si>
  <si>
    <t>Hutang Biaya</t>
  </si>
  <si>
    <t>Hutang Pajak</t>
  </si>
  <si>
    <t>Uang Muka Penjualan</t>
  </si>
  <si>
    <t>Jumlah Arus Kas Operasi</t>
  </si>
  <si>
    <t>Kenaikan/ Penurunan Kas</t>
  </si>
  <si>
    <t>Kas dan setara Kas Awal Thn</t>
  </si>
  <si>
    <t>Kas dan setara Kas Akhir Thn</t>
  </si>
  <si>
    <t>Neraca awal bulan berikut</t>
  </si>
  <si>
    <t>PPN LEBIH BAYAR</t>
  </si>
  <si>
    <t>HUTANG DAGANG - TIV</t>
  </si>
  <si>
    <t>HUTANG DAGANG - TAC</t>
  </si>
  <si>
    <t>BIAYA YMHD - ONGKOS ANGKUT</t>
  </si>
  <si>
    <t>BIAYA YMHD - GAJI</t>
  </si>
  <si>
    <t>HUTANG BBM</t>
  </si>
  <si>
    <t>BIAYA YMHD - INSENTIVE</t>
  </si>
  <si>
    <t>BIAYA YMHD - JAMSOSTEK</t>
  </si>
  <si>
    <t>R/K Pusat</t>
  </si>
  <si>
    <t>PPN YG MASIH HARUS DIBAYAR</t>
  </si>
  <si>
    <t>Pajak YMHD - PPh 25</t>
  </si>
  <si>
    <t>Potongan Penjualan Tunai TIV</t>
  </si>
  <si>
    <t>Potongan Penjualan Tunai Lokal</t>
  </si>
  <si>
    <t>Potongan Penjualan Tunai Internal</t>
  </si>
  <si>
    <t>POT PENJUALAN TUNAI INTERNAL CN</t>
  </si>
  <si>
    <t>Potongan Penjualan Kredit TIV</t>
  </si>
  <si>
    <t>Potongan Penjualan Kredit Lokal</t>
  </si>
  <si>
    <t>Potongan Penjualan Kredit Internal</t>
  </si>
  <si>
    <t>POT PENJUALAN KREDIT INTERNAL CN</t>
  </si>
  <si>
    <t>Biaya Pajak - PPh 25</t>
  </si>
  <si>
    <t>PEMELIHARAAN INVENTARIS KOMPUT</t>
  </si>
  <si>
    <t>IT ( PERLENGKAPAN KOMPUTER )</t>
  </si>
  <si>
    <t>KONSULTAN, AKUNTAN &amp; NOTARIS</t>
  </si>
  <si>
    <t>PENJUALAN BARANG BEKAS/SISA BA</t>
  </si>
  <si>
    <t>BIAYA YMHD - BBM</t>
  </si>
  <si>
    <t>BIAYA DD-SEWA</t>
  </si>
  <si>
    <t>Pemusnahan Pallet &amp; Triplek</t>
  </si>
  <si>
    <t>BANK KE BANK</t>
  </si>
  <si>
    <t>PARCEL</t>
  </si>
  <si>
    <t>Bank Pusat 2020</t>
  </si>
  <si>
    <t>Bank Pusat FP 2020</t>
  </si>
  <si>
    <t>Bank Sejati 55</t>
  </si>
  <si>
    <t>Selisih Pembayaran</t>
  </si>
  <si>
    <t>SEWA KENDARAAN INSIDENTIL</t>
  </si>
  <si>
    <t xml:space="preserve"> </t>
  </si>
  <si>
    <t>CONVENTION &amp; MEETING</t>
  </si>
  <si>
    <t>MO</t>
  </si>
  <si>
    <t>Penerimaan Bank Pusat PT</t>
  </si>
  <si>
    <t>NERACA LAJUR PT LMS</t>
  </si>
  <si>
    <t>JURNAL MEMO DI PT : LMS</t>
  </si>
  <si>
    <t>NERACA PT LMS</t>
  </si>
  <si>
    <t>LAPORAN LABA RUGI PT : LMS</t>
  </si>
  <si>
    <t>ARUS KAS PT LMS</t>
  </si>
  <si>
    <t>MUTASI REKENING</t>
  </si>
  <si>
    <t>Nama</t>
  </si>
  <si>
    <t>Rekening</t>
  </si>
  <si>
    <t>BIAYA PUSAT</t>
  </si>
  <si>
    <t>Periode Transaksi</t>
  </si>
  <si>
    <t>BPJS</t>
  </si>
  <si>
    <t>Saldo Awal</t>
  </si>
  <si>
    <t>Nomor Bukti</t>
  </si>
  <si>
    <t>Tgl</t>
  </si>
  <si>
    <t>Keterangan</t>
  </si>
  <si>
    <t>Debet</t>
  </si>
  <si>
    <t>Kredit</t>
  </si>
  <si>
    <t>Saldo Akhir</t>
  </si>
  <si>
    <t>: PT LMS</t>
  </si>
  <si>
    <t>: 01.10.000091.001</t>
  </si>
  <si>
    <t>AJE</t>
  </si>
  <si>
    <t>SEWA DI BAYAR DIMUKA - THR</t>
  </si>
  <si>
    <t>THR DI BAYAR DIMUKA</t>
  </si>
  <si>
    <t>THR dibayar dimuka</t>
  </si>
  <si>
    <t>PIUTANG TAC</t>
  </si>
  <si>
    <t>Banyuwangi</t>
  </si>
  <si>
    <t>BIAYA YMHD - GAJI DEWA ASTANA NUSANTARA</t>
  </si>
  <si>
    <t>BIAYA YMHD - GAJI GO CLEAN INDONESIA</t>
  </si>
  <si>
    <t>BIAYA YMHD - GAJI GO CLEAN INDONESIA OB</t>
  </si>
  <si>
    <t>BIAYA YMHD - GAJI PAM</t>
  </si>
  <si>
    <t>Bondowoso</t>
  </si>
  <si>
    <t>BIAYA YMHD - GAJI SSS</t>
  </si>
  <si>
    <t>Genteng</t>
  </si>
  <si>
    <t>Jember</t>
  </si>
  <si>
    <t>Lumajang</t>
  </si>
  <si>
    <t>Paiton</t>
  </si>
  <si>
    <t>Pasuruan</t>
  </si>
  <si>
    <t>Probolinggo</t>
  </si>
  <si>
    <t>BIAYA YMHD -  BBM</t>
  </si>
  <si>
    <t>Situbondo</t>
  </si>
  <si>
    <t>Sukorejo</t>
  </si>
  <si>
    <t>BIAYA DEPO</t>
  </si>
  <si>
    <t>BIAYA YHMD - BBM</t>
  </si>
  <si>
    <t>BIAYA YMHD - INSENTIF</t>
  </si>
  <si>
    <t>Terima Bayar TAC dari SWS</t>
  </si>
  <si>
    <t>Bayar Hutang TAC</t>
  </si>
  <si>
    <t>NAMA REKENING</t>
  </si>
  <si>
    <t>NO REKENING</t>
  </si>
  <si>
    <t>SALDO AWAL</t>
  </si>
  <si>
    <t>PENERIMAAN</t>
  </si>
  <si>
    <t>PENGELUARAN</t>
  </si>
  <si>
    <t>LIVIA MANDIRI SEJATI PT</t>
  </si>
  <si>
    <t>SALDO BP PT</t>
  </si>
  <si>
    <t>TITIPAN TOKO 55</t>
  </si>
  <si>
    <t>Bayar PPN YMHD 21</t>
  </si>
  <si>
    <t>T.JAMSOSTEK</t>
  </si>
  <si>
    <t>PPN</t>
  </si>
  <si>
    <t>SHINTA</t>
  </si>
  <si>
    <t>Bayar Jamsostek Juli 2021</t>
  </si>
  <si>
    <t>Bayar HD TIV Juli 21</t>
  </si>
  <si>
    <t>Bayar Subsidi HH Juli 21</t>
  </si>
  <si>
    <t>JASA PERBAIKAN &amp; PEMEL.HARDWAR</t>
  </si>
  <si>
    <t>JASA PERBAIKAN &amp; PEMEL.SOFTWAR</t>
  </si>
  <si>
    <t>PTIV PST</t>
  </si>
  <si>
    <t>BIAYA YMHD-GAJI DEWA ASTA NUSANTARA</t>
  </si>
  <si>
    <t>BEBAN BUNGA BANK SEJATI 55</t>
  </si>
  <si>
    <t>HUTANG BUNGA BANK SEJATI 55</t>
  </si>
  <si>
    <t>BIAYA YMHD - JASA MANAGEMENT</t>
  </si>
  <si>
    <t>Hutang Bunga Bank Sejati 55</t>
  </si>
  <si>
    <t>SALDO BANK DEPO</t>
  </si>
  <si>
    <t>SALDO NERACA</t>
  </si>
  <si>
    <t>Pajak YMHD - PPh 23</t>
  </si>
  <si>
    <t>PAJAK YMHD - PPh 23</t>
  </si>
  <si>
    <t>PAJAK YMHD - PPh 25</t>
  </si>
  <si>
    <t>PAJAK YMHD - PPH 23</t>
  </si>
  <si>
    <t>PAJAK YMHD - PPH 25</t>
  </si>
  <si>
    <t>Pembebanan BPJS Karyawan Pusat</t>
  </si>
  <si>
    <t>Juli 2021</t>
  </si>
  <si>
    <t xml:space="preserve">Pembebanan biaya Jasa Management </t>
  </si>
  <si>
    <t>Beban bunga dari jumlah hutang di bank sejati 55</t>
  </si>
  <si>
    <t>Reklas saldo akun-akun selisih koma</t>
  </si>
  <si>
    <t>PAJAK YMHD - PPh23</t>
  </si>
  <si>
    <t>LAPORAN LABA RUGI DEPO-DEPO</t>
  </si>
  <si>
    <t xml:space="preserve">Untuk Periode Yang Berakhir Pada Tanggal </t>
  </si>
  <si>
    <t>PASURUAN</t>
  </si>
  <si>
    <t>SUKOREJO</t>
  </si>
  <si>
    <t>PROBOLINGGO</t>
  </si>
  <si>
    <t>JEMBER</t>
  </si>
  <si>
    <t>SITUBONDO</t>
  </si>
  <si>
    <t>BANYUWANGI</t>
  </si>
  <si>
    <t>BONDOWOSO</t>
  </si>
  <si>
    <t>LUMAJANG</t>
  </si>
  <si>
    <t>PAITON</t>
  </si>
  <si>
    <t>GENTENG</t>
  </si>
  <si>
    <t>MO-HOLDING</t>
  </si>
  <si>
    <t>PT LIVIA MANDIRI SEJATI</t>
  </si>
  <si>
    <t>NERACA</t>
  </si>
  <si>
    <t>COA</t>
  </si>
  <si>
    <t>Nama Akun</t>
  </si>
  <si>
    <t>Selisih (%)</t>
  </si>
  <si>
    <t>April</t>
  </si>
  <si>
    <t>Kas Besar</t>
  </si>
  <si>
    <t>Kas Operasi</t>
  </si>
  <si>
    <t>Bank BCA Direksi</t>
  </si>
  <si>
    <t>Bank CIMB Direksi</t>
  </si>
  <si>
    <t>Bank Pusat PT</t>
  </si>
  <si>
    <t>Piutang Dagang Kredit</t>
  </si>
  <si>
    <t>Piutang TIV</t>
  </si>
  <si>
    <t>Piutang Pusat</t>
  </si>
  <si>
    <t>Piutang TAC</t>
  </si>
  <si>
    <t>Piutang Ms Support</t>
  </si>
  <si>
    <t>Piutang Jamsostek</t>
  </si>
  <si>
    <t>Piutang Karyawan</t>
  </si>
  <si>
    <t>THR Dibayar Dimuka</t>
  </si>
  <si>
    <t>Persediaan Barang Dagangan</t>
  </si>
  <si>
    <t>Persediaan Barang Dagangan Gudang Tembok</t>
  </si>
  <si>
    <t>Hutang Dagang TIV</t>
  </si>
  <si>
    <t>Hutang Dagang TAC</t>
  </si>
  <si>
    <t>Titipan Pelanggan</t>
  </si>
  <si>
    <t>Titipan Pelanggan MO</t>
  </si>
  <si>
    <t>Titipan Pelanggan ke Rekening PT</t>
  </si>
  <si>
    <t>Titipan Klaim</t>
  </si>
  <si>
    <t>Titipan Koperasi</t>
  </si>
  <si>
    <t>Titipan Jamsostek</t>
  </si>
  <si>
    <t>Titipan Toko 55</t>
  </si>
  <si>
    <t>Biaya YMHD-Bunga Bank Sejati 55</t>
  </si>
  <si>
    <t>Biaya YMHD-Ongkos Angkut</t>
  </si>
  <si>
    <t>Biaya YMHD-Gaji</t>
  </si>
  <si>
    <t>Biaya YMHD-BBM</t>
  </si>
  <si>
    <t>Biaya YMHD-Insentif</t>
  </si>
  <si>
    <t>Biaya YMHD-Jasa Managamen</t>
  </si>
  <si>
    <t>Biaya YMHD-Gaji Dewa Astana</t>
  </si>
  <si>
    <t>Biaya YMHD-Gaji Go Clean Indonesia</t>
  </si>
  <si>
    <t>Biaya YMHD-Gaji Go Clean Indonesia (ob)</t>
  </si>
  <si>
    <t>Biaya YMHD-Gaji PAM</t>
  </si>
  <si>
    <t>Biaya YMHD-Gaji SSS</t>
  </si>
  <si>
    <t>Biaya YMHD-Jamsostek</t>
  </si>
  <si>
    <t>Hutang Ms Support</t>
  </si>
  <si>
    <t>PPN Yg Masih Harus Dibayar</t>
  </si>
  <si>
    <t>PPh 23 YMHD</t>
  </si>
  <si>
    <t>Modal Saham</t>
  </si>
  <si>
    <t>Laba Ditahan</t>
  </si>
  <si>
    <t>Laba Bulan Berjalan</t>
  </si>
  <si>
    <t>LAPORAN LABA RUGI</t>
  </si>
  <si>
    <t>% thd Penjualan</t>
  </si>
  <si>
    <t>YTD</t>
  </si>
  <si>
    <t>Penjualan</t>
  </si>
  <si>
    <t>Pendapatan usaha</t>
  </si>
  <si>
    <t>Harga Pokok Penjualan</t>
  </si>
  <si>
    <t>Biaya Pengangkutan</t>
  </si>
  <si>
    <t>Incentive</t>
  </si>
  <si>
    <t>Pemeliharaan Kendaraan</t>
  </si>
  <si>
    <t>Parkir &amp; Tol</t>
  </si>
  <si>
    <t>Paket/Pengiriman Dokumen</t>
  </si>
  <si>
    <t>Perlengkapan Kantor</t>
  </si>
  <si>
    <t>Gaji Dan Tunjangan</t>
  </si>
  <si>
    <t>Jamsostek</t>
  </si>
  <si>
    <t>Konsumsi</t>
  </si>
  <si>
    <t>Pengobatan</t>
  </si>
  <si>
    <t>THR/Bonus</t>
  </si>
  <si>
    <t>Pemeliharaan Bangunan</t>
  </si>
  <si>
    <t>Pemeliharaan Inventaris Kantor</t>
  </si>
  <si>
    <t>Jasa Pemeliharaan Inventaris</t>
  </si>
  <si>
    <t>Listrik</t>
  </si>
  <si>
    <t>Alat Tulis &amp; Cetakan</t>
  </si>
  <si>
    <t>Telephone/Fax/Speedy</t>
  </si>
  <si>
    <t>Sumbangan/Iuran &amp; Majalah</t>
  </si>
  <si>
    <t>Perjalanan Dinas</t>
  </si>
  <si>
    <t>Trainning/Seminar/Rapat</t>
  </si>
  <si>
    <t>Biaya Rumah Tangga</t>
  </si>
  <si>
    <t>Sewa Kendaraan</t>
  </si>
  <si>
    <t>Sewa Kantor</t>
  </si>
  <si>
    <t>Sewa Inventaris</t>
  </si>
  <si>
    <t>Pembelian Triplek</t>
  </si>
  <si>
    <t>Perijinan Dan PBB</t>
  </si>
  <si>
    <t>Biaya Stnk/Keur/Dispensasi</t>
  </si>
  <si>
    <t>Biaya Keamanan Dan Kebersihan</t>
  </si>
  <si>
    <t>Benda Pos/Materai</t>
  </si>
  <si>
    <t>Air ( Pam )</t>
  </si>
  <si>
    <t>Repacking , Bongkar Muat,Dll</t>
  </si>
  <si>
    <t>Sewa Jugrack</t>
  </si>
  <si>
    <t>Bunga Dan Biaya Bank</t>
  </si>
  <si>
    <t>Administrasi Bank</t>
  </si>
  <si>
    <t>Biaya Jasa Managemen</t>
  </si>
  <si>
    <t>Biaya Promosi Dagang</t>
  </si>
  <si>
    <t>Pendapatan &amp; Beban Lain</t>
  </si>
  <si>
    <t>Penjualan Barang Bekas/Sisa Barang</t>
  </si>
  <si>
    <t>Pendapatan Lain-Lain</t>
  </si>
  <si>
    <t>Pendapatan Klaim TIV</t>
  </si>
  <si>
    <t>Beban Lain-Lain</t>
  </si>
  <si>
    <t>LABA BERSIH KONSOLIDASI</t>
  </si>
  <si>
    <t>BIAYA PT</t>
  </si>
  <si>
    <t>LABA BERSIH PT</t>
  </si>
  <si>
    <t>JUMLAH</t>
  </si>
  <si>
    <t>Pembebanan ACC LMS</t>
  </si>
  <si>
    <t>PT. LIVIA MANDIRI SEJATI</t>
  </si>
  <si>
    <t>Pembiayaan</t>
  </si>
  <si>
    <t>BIAYA YMHD - GAJI SEMANGGI 3 SECURITY</t>
  </si>
  <si>
    <t>Pembayaran PPH 23 Merpati PT LMS Dari PT LMS [01.10.000091.001] Ke PAJAK (Pph 23) [01.10.000098.001]</t>
  </si>
  <si>
    <t xml:space="preserve">Pembayaran biaya Jasa Management </t>
  </si>
  <si>
    <t>Sejati-LMS (rekap gaji)</t>
  </si>
  <si>
    <t>rekap gaji</t>
  </si>
  <si>
    <t>OS DA Agustus 2021</t>
  </si>
  <si>
    <t>PIUTANG DIVISI</t>
  </si>
  <si>
    <t>Bayar Biaya Pusat</t>
  </si>
  <si>
    <t>Bayar Biaya Depo</t>
  </si>
  <si>
    <t>B ADMIN</t>
  </si>
  <si>
    <t>GCI TK</t>
  </si>
  <si>
    <t>Pembebanan biaya Gaji PT LMS</t>
  </si>
  <si>
    <t>Bayar OA PT LMS</t>
  </si>
  <si>
    <t>Bayar OA PPh 23</t>
  </si>
  <si>
    <t>dari biaya depo+pusat</t>
  </si>
  <si>
    <t>PAM</t>
  </si>
  <si>
    <t>GCI OB</t>
  </si>
  <si>
    <t>piutang divisi - bank 55(kredit)</t>
  </si>
  <si>
    <t>Biaya Pusat + Depo (biaya tol selama ppkm)</t>
  </si>
  <si>
    <t>Biaya Pusat pemakaian bulan Juli 2021</t>
  </si>
  <si>
    <t>+ lampiran HMSS</t>
  </si>
  <si>
    <t>+depo-depo</t>
  </si>
  <si>
    <t>gdrive</t>
  </si>
  <si>
    <t>Agustus 2021</t>
  </si>
  <si>
    <t>Bayar Piutang TIV Agustus 2021</t>
  </si>
  <si>
    <t>Bayar CN Selisih Harga</t>
  </si>
  <si>
    <t>Bayar Insentif</t>
  </si>
  <si>
    <t>Bayar Gaji</t>
  </si>
  <si>
    <t>Bayar MS Support Pusat</t>
  </si>
  <si>
    <t>Bayar MS.Support</t>
  </si>
  <si>
    <t>Bayar Piutang TIV Pusat</t>
  </si>
  <si>
    <t>Lain-lain</t>
  </si>
  <si>
    <t>Pembayaran Biaya Admin</t>
  </si>
  <si>
    <t>Pembayaran Biaya Gaji GCI OB Pusat</t>
  </si>
  <si>
    <t>Pembayaran Biaya Gaji GCI OB Depo</t>
  </si>
  <si>
    <t>Pembayaran Biaya Gaji GCI TK Pusat</t>
  </si>
  <si>
    <t>Pembayaran Biaya Gaji GCI TK Depo</t>
  </si>
  <si>
    <t>piutang divisi - bank sejati 55(kredit)</t>
  </si>
  <si>
    <t>Penyesuaian untuk merekonsiliasi</t>
  </si>
  <si>
    <t>Koreksi Saldo Laba</t>
  </si>
  <si>
    <t>TOTAL PENJUALAN &amp; POT PENJUALAN</t>
  </si>
  <si>
    <t>PENJ TUNAI</t>
  </si>
  <si>
    <t>PENJ KREDIT</t>
  </si>
  <si>
    <t>PENJ GLN BTL</t>
  </si>
  <si>
    <t>PENJ PALLET</t>
  </si>
  <si>
    <t>POT TIV</t>
  </si>
  <si>
    <t>POT DISTRIBUTOR</t>
  </si>
  <si>
    <t>POT INTERNAL</t>
  </si>
  <si>
    <t>POT INTERNAL CN</t>
  </si>
  <si>
    <t>POT INTERNAL CB</t>
  </si>
  <si>
    <t>POT GLN BTL TIV</t>
  </si>
  <si>
    <t>POT GLN BTL DIST</t>
  </si>
  <si>
    <t>POT GLN BTL INTER</t>
  </si>
  <si>
    <t>POT PENJ PALLET</t>
  </si>
  <si>
    <t>Biaya Depo &amp; Pusat</t>
  </si>
  <si>
    <t>LAMPIRAN BIAYA-BIAYA</t>
  </si>
  <si>
    <t>PT Livia Mandiri Sejati</t>
  </si>
  <si>
    <t>N/P</t>
  </si>
  <si>
    <t>PT LMS</t>
  </si>
  <si>
    <t>Total</t>
  </si>
  <si>
    <t>BEBAN BUNGA MODAL KERJA</t>
  </si>
  <si>
    <t>TOTAL</t>
  </si>
  <si>
    <t>Gaji OB + Satpam, biaya bln Jun dan Jul</t>
  </si>
  <si>
    <t>Bayar Klaim</t>
  </si>
  <si>
    <t>Persediaan TAC</t>
  </si>
  <si>
    <t>PERSEDIAAN TAC</t>
  </si>
  <si>
    <t>September</t>
  </si>
  <si>
    <t>Penjualan Tunai</t>
  </si>
  <si>
    <t>Penjualan Galon Botol Kosong</t>
  </si>
  <si>
    <t>Potongan Penjualan TIV</t>
  </si>
  <si>
    <t>Potongan Penjualan Distributor</t>
  </si>
  <si>
    <t>Potongan Penjualan Internal</t>
  </si>
  <si>
    <t>Potongan Penjualan Botol Kosong TIV</t>
  </si>
  <si>
    <t>Potongan Penjualan Botol Kosong Distributor</t>
  </si>
  <si>
    <t>Potongan Penjualan Botol Kosong Internal</t>
  </si>
  <si>
    <t>Total Penjualan Tunai</t>
  </si>
  <si>
    <t>Penjualan Kredit</t>
  </si>
  <si>
    <t>Total Penjualan Kredit</t>
  </si>
  <si>
    <t>Laba Penjualan</t>
  </si>
  <si>
    <t>Pendapatan Claim TIV</t>
  </si>
  <si>
    <t>Cash Back</t>
  </si>
  <si>
    <t>Laba Kotor</t>
  </si>
  <si>
    <t>HGBK</t>
  </si>
  <si>
    <t>Harga Pokok Penjualan Botol Kosong</t>
  </si>
  <si>
    <t>Biaya Ongkos Angkut</t>
  </si>
  <si>
    <t>CASH BACK</t>
  </si>
  <si>
    <t>Pembayaran PPH 23 Panthera PT LMS Dari PT LMS [01.10.000091.001] Ke PAJAK (Pph 23) [01.10.000098.001]</t>
  </si>
  <si>
    <t>Tarikan ke PT</t>
  </si>
  <si>
    <t>Hutang Gaji</t>
  </si>
  <si>
    <t>Insentif</t>
  </si>
  <si>
    <t>Hutang TIV</t>
  </si>
  <si>
    <t>Hutang MSS</t>
  </si>
  <si>
    <t>Subsidi HH</t>
  </si>
  <si>
    <t>Hutang OA</t>
  </si>
  <si>
    <t>Terima Bayar TAC</t>
  </si>
  <si>
    <t>Bayar TAC</t>
  </si>
  <si>
    <t>Gaji OS DA</t>
  </si>
  <si>
    <t>Titipan Toko55</t>
  </si>
  <si>
    <t>Jasa Managemen</t>
  </si>
  <si>
    <t>OA PPh 23</t>
  </si>
  <si>
    <t>Biaya Depo Gaji OS DA</t>
  </si>
  <si>
    <t>PPH 23 OS DA</t>
  </si>
  <si>
    <t>Pembayaran biaya Gaji OS DA - BS55</t>
  </si>
  <si>
    <t>Pembayaran biaya Gaji OS DA - B Depo</t>
  </si>
  <si>
    <t>Pembayaran biaya Gaji OS DA - B Pusat</t>
  </si>
  <si>
    <t>Pembayaran Biaya Gaji GCI TK BS55</t>
  </si>
  <si>
    <t>YMHD GCI OB</t>
  </si>
  <si>
    <t>YMHD GCI TK</t>
  </si>
  <si>
    <t>Piut Divisi GCI OB</t>
  </si>
  <si>
    <t>Pembayaran Biaya Gaji GCI OB BS55</t>
  </si>
  <si>
    <t>Pembayaran Biaya Gaji PAM Pusat</t>
  </si>
  <si>
    <t>Pembayaran Biaya Gaji PAM Depo</t>
  </si>
  <si>
    <t>Piut Divisi PAM</t>
  </si>
  <si>
    <t>Pembayaran Biaya Gaji PAM BS55</t>
  </si>
  <si>
    <t>YMHD PAM</t>
  </si>
  <si>
    <t>Bayar Biaya Gaji SSS - B Depo</t>
  </si>
  <si>
    <t>Bayar OA - depo</t>
  </si>
  <si>
    <t>Hutang MSS Pusat</t>
  </si>
  <si>
    <t>PAJAK YMHD - PPN DN</t>
  </si>
  <si>
    <t>depo</t>
  </si>
  <si>
    <t>agst+1-15sept</t>
  </si>
  <si>
    <t>1-15 SEPT</t>
  </si>
  <si>
    <t>refund</t>
  </si>
  <si>
    <t>pembebanan bulan agst</t>
  </si>
  <si>
    <t>Pembebanan Biaya ACC Distribusi</t>
  </si>
  <si>
    <t>Titipan Denda</t>
  </si>
  <si>
    <t>Pendapatan Bunga</t>
  </si>
  <si>
    <t>ARUS KAS</t>
  </si>
  <si>
    <t>THR DI BAYAR DI MUKA</t>
  </si>
  <si>
    <t>BIAYA YMHD-BUNGA MODAL KERJA</t>
  </si>
  <si>
    <t>BIAYA YHMD-BBM</t>
  </si>
  <si>
    <t>BIAYA YMHD-JASA MANAGEMENT</t>
  </si>
  <si>
    <t>BIAYA YMHD-GAJI GO CLEAN INDONESIA</t>
  </si>
  <si>
    <t>BIAYA YMHD-GAJI GO CLEAN INDONESIA OB</t>
  </si>
  <si>
    <t>BIAYA YMHD-GAJI PAM</t>
  </si>
  <si>
    <t>BIAYA YMHD-GAJI SEMANGGI 3</t>
  </si>
  <si>
    <t>BIAYA YMHD-GAJI SEMANGGI 3 SECURITY</t>
  </si>
  <si>
    <t>BIAYA YMHD-GAJI SSS</t>
  </si>
  <si>
    <t>BIAYA YMHD-GAJI TWO WIN</t>
  </si>
  <si>
    <t>PAJAK YMHD-PPH25</t>
  </si>
  <si>
    <t>PAJAK YMHD-PPh 23</t>
  </si>
  <si>
    <t>Potongan Penjualan Internal CN</t>
  </si>
  <si>
    <t>Penjualan Barang Bekas/Sisa Ba</t>
  </si>
  <si>
    <t>Pendapatan Subsidi OA</t>
  </si>
  <si>
    <t>Lembur</t>
  </si>
  <si>
    <t>Penghapusan Piutang</t>
  </si>
  <si>
    <t>Biaya  Pajak</t>
  </si>
  <si>
    <t>Pem. Kend. Akibat Kecelakaan</t>
  </si>
  <si>
    <t>Pemeliharaan Kantor/Bangunan</t>
  </si>
  <si>
    <t>Pemeliharaan Inventaris</t>
  </si>
  <si>
    <t>Sewa Gedung</t>
  </si>
  <si>
    <t>Konsultan, Akuntan &amp; Notaris</t>
  </si>
  <si>
    <t>Biaya Jasa Management</t>
  </si>
  <si>
    <t>Rekruitmen Karyawan</t>
  </si>
  <si>
    <t>Lain-Lain</t>
  </si>
  <si>
    <t>Bengkel</t>
  </si>
  <si>
    <t>PPh Pasal 21</t>
  </si>
  <si>
    <t>Repacking , Bongkar Muat, dll</t>
  </si>
  <si>
    <t>IT ( Perlengkapan Komputer )</t>
  </si>
  <si>
    <t>Air ( PAM )</t>
  </si>
  <si>
    <t>Informasi Rekening - Mutasi Rekening</t>
  </si>
  <si>
    <t>No. Rekening</t>
  </si>
  <si>
    <t>: 089-0595553</t>
  </si>
  <si>
    <t>: LIVIA MANDIRI SEJATI PT</t>
  </si>
  <si>
    <t>Periode</t>
  </si>
  <si>
    <t>Kode Mata Uang</t>
  </si>
  <si>
    <t>: Rp</t>
  </si>
  <si>
    <t>TGL</t>
  </si>
  <si>
    <t>CAB</t>
  </si>
  <si>
    <t>Saldo</t>
  </si>
  <si>
    <t>PELUNASAN</t>
  </si>
  <si>
    <t>PELANGGAN</t>
  </si>
  <si>
    <t xml:space="preserve">DEPO </t>
  </si>
  <si>
    <t>TRSF E-BANKING 0801/ATSCY/WS95051 REF:21010800804525 INDOMARCO PRISMATA</t>
  </si>
  <si>
    <t> 0000</t>
  </si>
  <si>
    <t> 69.274.605</t>
  </si>
  <si>
    <t>TRSF E-BANKING 02/03 Z99E1 DEWI SUHARMAWATI</t>
  </si>
  <si>
    <t>40.480.934.15</t>
  </si>
  <si>
    <t>TRSF E-BANKING 1502/ATSCY/WS95051 REF:21021000535321 INDOMARCO PRISMATA</t>
  </si>
  <si>
    <t>105.695.373.15</t>
  </si>
  <si>
    <t>TRSF E-BANKING 2602/ATSCY/WS95051 REF:21022400498502 INDOMARCO PRISMATA</t>
  </si>
  <si>
    <t>68.710.029.90</t>
  </si>
  <si>
    <t>TRSF E-BANKING 0503/ATSCY/WS95051 REF:21030400443467 INDOMARCO PRISMATA</t>
  </si>
  <si>
    <t>596.259.524.42</t>
  </si>
  <si>
    <t>TRSF E-BANKING 1903/ATSCY/WS95051 REF:21031800750438 INDOMARCO PRISMATA</t>
  </si>
  <si>
    <t>42,602,335.42</t>
  </si>
  <si>
    <t>TRSF E-BANKING 0904/ATSCY/WS95051 REF:21040800553681 INDOMARCO PRISMATA</t>
  </si>
  <si>
    <t>TRSF E-BANKING 2506/ATSCY/WS95051 REF:21062400038206 INDOMARCO PRISMATA</t>
  </si>
  <si>
    <t>KR OTOMATIS LLG-HSBC INDONESIA PT HERO SUPERMARKE 5400034921D00121 * THE REMITTANCE DE TAIL WILL PR</t>
  </si>
  <si>
    <t>134,926,981.44</t>
  </si>
  <si>
    <t>TRSF E-BANKING 0607/FTSCY/WS95051 900000.00 JRS PNGMBLIAN PPH JEMBER ROXY SQUARE</t>
  </si>
  <si>
    <t>TRSF E-BANKING 0907/ATSCY/WS95051 REF:21070800109421 INDOMARCO PRISMATA</t>
  </si>
  <si>
    <t>69,035,002.44</t>
  </si>
  <si>
    <t>KR OTOMATIS LLG-HSBC INDONESIA PT HERO SUPERMARKE 5400037048D00121 * THE REMITTANCE DE TAIL WILL PR</t>
  </si>
  <si>
    <t>24,409,737.44</t>
  </si>
  <si>
    <t>KR OTOMATIS LLG-MEGA TRANS RETAIL IND 0000313217</t>
  </si>
  <si>
    <t>246,306,973.44</t>
  </si>
  <si>
    <t>TRSF E-BANKING 0608/ATSCY/WS95051 REF:21080400208057 INDOMARCO PRISMATA</t>
  </si>
  <si>
    <t>KR OTOMATIS LLG-MEGA TRANS RETAIL IND 0000315492</t>
  </si>
  <si>
    <t>TRSF E-BANKING 0309/ATSCY/WS95051 REF:21090200311105 INDOMARCO PRISMATA</t>
  </si>
  <si>
    <t>SETORAN TUNAI</t>
  </si>
  <si>
    <t>Acc Dist</t>
  </si>
  <si>
    <t>Acc Pusat</t>
  </si>
  <si>
    <t>KONSOLIDASI PT</t>
  </si>
  <si>
    <t>R/L</t>
  </si>
  <si>
    <t>Bbm</t>
  </si>
  <si>
    <t>Pengiriman Non Rutin</t>
  </si>
  <si>
    <t>Insentif Pelanggan</t>
  </si>
  <si>
    <t>Thr/Bonus</t>
  </si>
  <si>
    <t>Pph Pasal 21</t>
  </si>
  <si>
    <t>Tunjangan Transport</t>
  </si>
  <si>
    <t>Perijinan Dan Pbb</t>
  </si>
  <si>
    <t>Perjalanan Dinas Training ( Tiket )</t>
  </si>
  <si>
    <t>It (Perlengkapan)</t>
  </si>
  <si>
    <t>Jasa Kurir</t>
  </si>
  <si>
    <t>Jasa Perbaikan &amp; Pemel.Hardwar</t>
  </si>
  <si>
    <t>Jasa Perbaikan &amp; Pemel.Softwar</t>
  </si>
  <si>
    <t>Biaya Promosi Dagang- Depo</t>
  </si>
  <si>
    <t>Biaya Canang Dan Dupa</t>
  </si>
  <si>
    <t>Pendapatan Subsidi Oa</t>
  </si>
  <si>
    <t>Jumlah Penjualan Bersih</t>
  </si>
  <si>
    <t>Beban Usaha</t>
  </si>
  <si>
    <t>Jumlah Beban Usaha</t>
  </si>
  <si>
    <t/>
  </si>
  <si>
    <t>Laba Usaha</t>
  </si>
  <si>
    <t>Pendapatan (Beban) Lain-Lain</t>
  </si>
  <si>
    <t>Jumlah Pendapatan (Beban) Lain-Lain</t>
  </si>
  <si>
    <t>Laba (Rugi) Bersih Sebelum Pajak</t>
  </si>
  <si>
    <t>Laba (Rugi) Bersih</t>
  </si>
  <si>
    <t>Jumlah Penjualan</t>
  </si>
  <si>
    <t>Biaya Pajak</t>
  </si>
  <si>
    <t>Laba Bersih Sebelum Pendapatan-Beban Lain2 &amp; Pajak</t>
  </si>
  <si>
    <t>Jumlah Beban Operasional / HPP</t>
  </si>
  <si>
    <t>Jumlah (Pendapatan) Beban Lain</t>
  </si>
  <si>
    <t>Jumlah Kas Dan Bank</t>
  </si>
  <si>
    <t>Jumlah Piutang Usaha</t>
  </si>
  <si>
    <t>Jumlah Piutang Lain-Lain</t>
  </si>
  <si>
    <t>Jumlah Biaya Dibayar Dimuka</t>
  </si>
  <si>
    <t>Jumlah Pajak Dibayar Di Muka</t>
  </si>
  <si>
    <t>Jumlah Aset Tetap</t>
  </si>
  <si>
    <t>Jumlah Aset</t>
  </si>
  <si>
    <t>Jumlah Hutang Usaha</t>
  </si>
  <si>
    <t>Jumlah Hutang Lain-Lain</t>
  </si>
  <si>
    <t>Jumlah Uang Muka Penjualan</t>
  </si>
  <si>
    <t>Jumlah Titipan Karyawan Ymhd</t>
  </si>
  <si>
    <t>Jumlah Biaya Ymhd</t>
  </si>
  <si>
    <t>Jumlah Hutang Afiliasi Pendanaan</t>
  </si>
  <si>
    <t>Jumlah R/K Pusat</t>
  </si>
  <si>
    <t>Jumlah Kewajiban</t>
  </si>
  <si>
    <t>Jumlah Hutang Pajak</t>
  </si>
  <si>
    <t>Jumlah Ekuitas</t>
  </si>
  <si>
    <t>Jumlah Kewajiban Dan Modal</t>
  </si>
  <si>
    <t>Beban Pokok Penjualan</t>
  </si>
  <si>
    <t>Pajak Penghasilan 25</t>
  </si>
  <si>
    <t>Oktober</t>
  </si>
  <si>
    <t>Pembayaran Tagihan OA PT LMS Dari PT LMS [01.10.000091.001] Ke DEPO PUSAT [01.10.000014.001]</t>
  </si>
  <si>
    <t>Bayar Tagihan OB Dari CV YPS [01.10.000011.001] Ke PT LMS [01.10.000091.001]</t>
  </si>
  <si>
    <t>YMHD Semanggi</t>
  </si>
  <si>
    <t>TITIPAN KATERING</t>
  </si>
  <si>
    <t>Bayar Biaya Gaji Semanggi 3 Security - B Depo</t>
  </si>
  <si>
    <t>Cash Back Depo Oktober 2021</t>
  </si>
  <si>
    <t>msa</t>
  </si>
  <si>
    <t>mss</t>
  </si>
  <si>
    <t>Bayar KSI+KSP Sept 2021</t>
  </si>
  <si>
    <t>Bayar T55</t>
  </si>
  <si>
    <t>Pembebanan Biaya Pusat Oktober 2021</t>
  </si>
  <si>
    <t>Pembelian HP Pak Angga TIV</t>
  </si>
  <si>
    <t>Pembayaran biaya pusat Oktober 2021</t>
  </si>
  <si>
    <t>TITIPAN CATERING</t>
  </si>
  <si>
    <t>OKT</t>
  </si>
  <si>
    <t>: Kioku EDC (SHINTA)</t>
  </si>
  <si>
    <t>: 3640105231</t>
  </si>
  <si>
    <t>Pendapatan Incentive Penjualan</t>
  </si>
  <si>
    <t>PENDAPATAN INCENTIVE PENJUALAN</t>
  </si>
  <si>
    <t>November</t>
  </si>
  <si>
    <t>PER 30 NOVEMBER 2021</t>
  </si>
  <si>
    <t>NOV</t>
  </si>
  <si>
    <t>TBH2021110 000000125</t>
  </si>
  <si>
    <t>Pengembalikan pembayaran BPJS kesehatan dan ketenagakerjan PT LMS bulan Oktober 2021 Dari HRD [01.10.000053.001] Ke PT LMS [01.10.000091.001]</t>
  </si>
  <si>
    <t>TBH2021110 000000128</t>
  </si>
  <si>
    <t>Pembayaran BPJS Karyawan Depo Oktober 2021 PT LMS Dari PT LMS [01.10.000091.001] Ke HRD [01.10.000053.001]</t>
  </si>
  <si>
    <t>TBH2021110 000000129</t>
  </si>
  <si>
    <t>Pembayaran BPJS Perusahaan Depo November 2021 PT LMS Dari PT LMS [01.10.000091.001] Ke HRD [01.10.000053.001]</t>
  </si>
  <si>
    <t>TBH2021110 000000130</t>
  </si>
  <si>
    <t>Pembayaran BPJS Karyawan Pusat Oktober 2021 PT LMS Dari PT LMS [01.10.000091.001] Ke HRD [01.10.000053.001]</t>
  </si>
  <si>
    <t>TBH2021110 000000131</t>
  </si>
  <si>
    <t>Pembayaran BPJS Perusahaan Pusat November 2021 PT LMS Dari PT LMS [01.10.000091.001] Ke HRD [01.10.000053.001]</t>
  </si>
  <si>
    <t>TBH2021110 000000007</t>
  </si>
  <si>
    <t>Pembayaran Tagihan OA GLL Oktober PT LMS Dari PT LMS [01.10.000091.001] Ke GLL [01.10.000007.001]</t>
  </si>
  <si>
    <t>TBH2021110 000000008</t>
  </si>
  <si>
    <t>Pembayaran Tagihan OA YPS Oktober PT LMS Dari PT LMS [01.10.000091.001] Ke PT YPS [01.10.000013.001]</t>
  </si>
  <si>
    <t>TBH2021110 000000029</t>
  </si>
  <si>
    <t>PPh 23 Dewa Asta Okt 21 Dari HOLDING [01.10.000001.001] Ke PT LMS [01.10.000091.001]</t>
  </si>
  <si>
    <t>TBH2021110 000000030</t>
  </si>
  <si>
    <t>Pembayaran PPH 23 Dewa Asta Oktober 2021 Dari PT LMS [01.10.000091.001] Ke PAJAK (Pph 23) [01.10.000098.001]</t>
  </si>
  <si>
    <t>TBH2021110 000000123</t>
  </si>
  <si>
    <t>Jasa kebersihan untuk pemakaian jasa sept 2021 Dari BENGKEL [01.10.000012.001] Ke PT LMS [01.10.000091.001]</t>
  </si>
  <si>
    <t>TBH2021111 000000002</t>
  </si>
  <si>
    <t>Pembayaran Biaya Depo 05-06 Nov 2021 (Gaji OS DA Okt 2021) PT LMS Dari PT LMS [01.10.000091.001] Ke DEPO PUSAT [01.10.000014.001]</t>
  </si>
  <si>
    <t>TBH2021111 000000003</t>
  </si>
  <si>
    <t>Pembayaran Biaya Depo 05-06 Nov 2021 (Cash Back) PT LMS Dari PT LMS [01.10.000091.001] Ke DEPO PUSAT [01.10.000014.001]</t>
  </si>
  <si>
    <t>TBH2021111 000000004</t>
  </si>
  <si>
    <t>TBH2021111 000000005</t>
  </si>
  <si>
    <t>TBH2021111 000000006</t>
  </si>
  <si>
    <t>Pembayaran Tagihan MS Support Oktober 2021 PT LMS Dari PT LMS [01.10.000091.001] Ke MS SUPPORT [01.10.000010.001]</t>
  </si>
  <si>
    <t>TBH2021111 000000007</t>
  </si>
  <si>
    <t>Pembayaran Tagihan MS Asset Oktober 2021 PT LMS Dari PT LMS [01.10.000091.001] Ke MS ASSET [01.10.000086.001]</t>
  </si>
  <si>
    <t>TBH2021111 000000009</t>
  </si>
  <si>
    <t>Pembayaran Tagihan Bengkel Oktober 2021 PT LMS Dari PT LMS [01.10.000091.001] Ke BENGKEL [01.10.000012.001]</t>
  </si>
  <si>
    <t>TBH2021111 000000010</t>
  </si>
  <si>
    <t>TBH2021111 000000011</t>
  </si>
  <si>
    <t>TBH2021111 000000080</t>
  </si>
  <si>
    <t>Pembayaran Tagihan Ms Asset Oktober 2021 Depo Pasuruan Dari PT LMS [01.10.000091.001] Ke MS ASSET [01.10.000086.001]</t>
  </si>
  <si>
    <t>TBH2021111 000000081</t>
  </si>
  <si>
    <t>Pembayaran Tagihan Ms Asset Oktober 2021 Depo Sukorejo Dari PT LMS [01.10.000091.001] Ke MS ASSET [01.10.000086.001]</t>
  </si>
  <si>
    <t>TBH2021111 000000082</t>
  </si>
  <si>
    <t>Pembayaran Tagihan Ms Asset Oktober 2021 Depo Probolinggo Dari PT LMS [01.10.000091.001] Ke MS ASSET [01.10.000086.001]</t>
  </si>
  <si>
    <t>TBH2021111 000000083</t>
  </si>
  <si>
    <t>Pembayaran Tagihan Ms Asset Oktober 2021 Depo Lumajang Dari PT LMS [01.10.000091.001] Ke MS ASSET [01.10.000086.001]</t>
  </si>
  <si>
    <t>TBH2021111 000000084</t>
  </si>
  <si>
    <t>Pembayaran Tagihan Ms Asset Oktober 2021 Depo Paiton Dari PT LMS [01.10.000091.001] Ke MS ASSET [01.10.000086.001]</t>
  </si>
  <si>
    <t>TBH2021111 000000085</t>
  </si>
  <si>
    <t>Pembayaran Tagihan Ms Asset Oktober 2021 Acc Distribusi Dari PT LMS [01.10.000091.001] Ke MS ASSET [01.10.000086.001]</t>
  </si>
  <si>
    <t>TBH2021111 000000088</t>
  </si>
  <si>
    <t>Pembayaran Tagihan Ms Support Oktober 2021 Depo Pasuruan Dari PT LMS [01.10.000091.001] Ke MS SUPPORT [01.10.000010.001]</t>
  </si>
  <si>
    <t>TBH2021111 000000089</t>
  </si>
  <si>
    <t>Pembayaran Tagihan Ms Support Oktober 2021 Depo Sukorejo Dari PT LMS [01.10.000091.001] Ke MS SUPPORT [01.10.000010.001]</t>
  </si>
  <si>
    <t>TBH2021111 000000090</t>
  </si>
  <si>
    <t>Pembayaran Tagihan Ms Support Oktober 2021 Depo Probolinggo Dari PT LMS [01.10.000091.001] Ke MS SUPPORT [01.10.000010.001]</t>
  </si>
  <si>
    <t>TBH2021111 000000091</t>
  </si>
  <si>
    <t>Pembayaran Tagihan Ms Support Oktober 2021 Depo Lumajang Dari PT LMS [01.10.000091.001] Ke MS SUPPORT [01.10.000010.001]</t>
  </si>
  <si>
    <t>TBH2021111 000000092</t>
  </si>
  <si>
    <t>Pembayaran Tagihan Ms Support Oktober 2021 Depo Paiton Dari PT LMS [01.10.000091.001] Ke MS SUPPORT [01.10.000010.001]</t>
  </si>
  <si>
    <t>TBH2021111 000000093</t>
  </si>
  <si>
    <t>Pembayaran Tagihan Ms Support Oktober 2021 Acc Distribusi Dari PT LMS [01.10.000091.001] Ke MS SUPPORT [01.10.000010.001]</t>
  </si>
  <si>
    <t>TBH2021111 000000095</t>
  </si>
  <si>
    <t>Pembayaran Tagihan Bengkel Periode 16-31 Oktober 2021 Depo Pasuruan Dari PT LMS [01.10.000091.001] Ke BENGKEL [01.10.000012.001]</t>
  </si>
  <si>
    <t>TBH2021111 000000096</t>
  </si>
  <si>
    <t>Pembayaran Tagihan Bengkel Periode 16-31 Oktober 2021 Depo Sukorejo Dari PT LMS [01.10.000091.001] Ke BENGKEL [01.10.000012.001]</t>
  </si>
  <si>
    <t>TBH2021111 000000097</t>
  </si>
  <si>
    <t>Pembayaran Tagihan Bengkel Periode 16-31 Oktober 2021 Depo Probolinggo Dari PT LMS [01.10.000091.001] Ke BENGKEL [01.10.000012.001]</t>
  </si>
  <si>
    <t>TBH2021111 000000098</t>
  </si>
  <si>
    <t>Pembayaran Tagihan Bengkel Periode 16-31 Oktober 2021 Depo Lumajang Dari PT LMS [01.10.000091.001] Ke BENGKEL [01.10.000012.001]</t>
  </si>
  <si>
    <t>TBH2021111 000000099</t>
  </si>
  <si>
    <t>Pembayaran Tagihan Bengkel Periode 16-31 Oktober 2021 Depo Paiton Dari PT LMS [01.10.000091.001] Ke BENGKEL [01.10.000012.001]</t>
  </si>
  <si>
    <t>TBH2021111 000000100</t>
  </si>
  <si>
    <t>Pembayaran Tagihan Bengkel Periode 16-31 Oktober 2021 Acc Distribusi Dari PT LMS [01.10.000091.001] Ke BENGKEL [01.10.000012.001]</t>
  </si>
  <si>
    <t>TBH2021111 000000102</t>
  </si>
  <si>
    <t>Pembayaran Tagihan Bengkel Periode 16 - 31 Oktober 2021 Depo Jember Dari PT LMS [01.10.000091.001] Ke BENGKEL [01.10.000012.001]</t>
  </si>
  <si>
    <t>TBH2021111 000000103</t>
  </si>
  <si>
    <t>Pembayaran Tagihan Bengkel Periode 16 - 31 Oktober 2021 Depo Banyuwangi Dari PT LMS [01.10.000091.001] Ke BENGKEL [01.10.000012.001]</t>
  </si>
  <si>
    <t>TBH2021111 000000104</t>
  </si>
  <si>
    <t>Pembayaran Tagihan Bengkel Periode 16 - 31 Oktober 2021 Depo Genteng Dari PT LMS [01.10.000091.001] Ke BENGKEL [01.10.000012.001]</t>
  </si>
  <si>
    <t>TBH2021111 000000105</t>
  </si>
  <si>
    <t>Pembayaran Tagihan Bengkel Periode 16 - 31 Oktober 2021 Depo Bondowoso Dari PT LMS [01.10.000091.001] Ke BENGKEL [01.10.000012.001]</t>
  </si>
  <si>
    <t>TBH2021111 000000106</t>
  </si>
  <si>
    <t>Pembayaran Tagihan Bengkel Periode 16 - 31 Oktober 2021 Depo Situbondo Dari PT LMS [01.10.000091.001] Ke BENGKEL [01.10.000012.001]</t>
  </si>
  <si>
    <t>TBH2021111 000000107</t>
  </si>
  <si>
    <t>Pembayaran Tagihan Bengkel Periode 16 - 31 Oktober 2021 Depo Acc Distribusi Dari PT LMS [01.10.000091.001] Ke BENGKEL [01.10.000012.001]</t>
  </si>
  <si>
    <t>TBH2021111 000000108</t>
  </si>
  <si>
    <t>Pembayaran Tagihan CV YPS Oktober 2021 Depo Genteng Dari PT LMS [01.10.000091.001] Ke CV YPS [01.10.000011.001]</t>
  </si>
  <si>
    <t>TBH2021111 000000109</t>
  </si>
  <si>
    <t>Pembayaran Tagihan Ms Asset Oktober 2021 Depo Jember Dari PT LMS [01.10.000091.001] Ke MS ASSET [01.10.000086.001]</t>
  </si>
  <si>
    <t>TBH2021111 000000110</t>
  </si>
  <si>
    <t>Pembayaran Tagihan Ms Asset Oktober 2021 Depo Bondowoso Dari PT LMS [01.10.000091.001] Ke MS ASSET [01.10.000086.001]</t>
  </si>
  <si>
    <t>TBH2021111 000000111</t>
  </si>
  <si>
    <t>Pembayaran Tagihan Ms Asset Oktober 2021 Depo Banyuwangi Dari PT LMS [01.10.000091.001] Ke MS ASSET [01.10.000086.001]</t>
  </si>
  <si>
    <t>TBH2021111 000000112</t>
  </si>
  <si>
    <t>Pembayaran Tagihan Ms Asset Oktober 2021 Depo Genteng Dari PT LMS [01.10.000091.001] Ke MS ASSET [01.10.000086.001]</t>
  </si>
  <si>
    <t>TBH2021111 000000113</t>
  </si>
  <si>
    <t>Pembayaran Tagihan Ms Asset Oktober 2021 Depo Situbondo Dari PT LMS [01.10.000091.001] Ke MS ASSET [01.10.000086.001]</t>
  </si>
  <si>
    <t>TBH2021111 000000114</t>
  </si>
  <si>
    <t>TBH2021111 000000115</t>
  </si>
  <si>
    <t>Pembayaran Tagihan Ms Support Oktober 2021 Depo Jember Dari PT LMS [01.10.000091.001] Ke MS SUPPORT [01.10.000010.001]</t>
  </si>
  <si>
    <t>TBH2021111 000000116</t>
  </si>
  <si>
    <t>Pembayaran Tagihan Ms Support Oktober 2021 Depo Bondowoso Dari PT LMS [01.10.000091.001] Ke MS SUPPORT [01.10.000010.001]</t>
  </si>
  <si>
    <t>TBH2021111 000000117</t>
  </si>
  <si>
    <t>Pembayaran Tagihan Ms Support Oktober 2021 Depo Banyuwangi Dari PT LMS [01.10.000091.001] Ke MS SUPPORT [01.10.000010.001]</t>
  </si>
  <si>
    <t>TBH2021111 000000118</t>
  </si>
  <si>
    <t>Pembayaran Tagihan Ms Support Oktober 2021 Depo Genteng Dari PT LMS [01.10.000091.001] Ke MS SUPPORT [01.10.000010.001]</t>
  </si>
  <si>
    <t>TBH2021111 000000119</t>
  </si>
  <si>
    <t>Pembayaran Tagihan Ms Support Oktober 2021 Depo Situbondo Dari PT LMS [01.10.000091.001] Ke MS SUPPORT [01.10.000010.001]</t>
  </si>
  <si>
    <t>TBH2021111 000000120</t>
  </si>
  <si>
    <t>Tarikan 1011 Pasuruan Dari DEPO PASURUAN [01.10.000023.001] Ke PT LMS [01.10.000091.001]</t>
  </si>
  <si>
    <t>TBH2021111 000000012</t>
  </si>
  <si>
    <t>Tarikan 1011 Sukorejo Dari DEPO SUKOREJO [01.10.000024.001] Ke PT LMS [01.10.000091.001]</t>
  </si>
  <si>
    <t>TBH2021111 000000013</t>
  </si>
  <si>
    <t>Tarikan 1011 Probolinggo Dari DEPO PROBOLINGGO [01.10.000025.001] Ke PT LMS [01.10.000091.001]</t>
  </si>
  <si>
    <t>TBH2021111 000000014</t>
  </si>
  <si>
    <t>Tarikan 1011 Lumajang Dari DEPO LUMAJANG [01.10.000026.001] Ke PT LMS [01.10.000091.001]</t>
  </si>
  <si>
    <t>TBH2021111 000000015</t>
  </si>
  <si>
    <t>Tarikan 1011 Situbondo Dari DEPO SITUBONDO [01.10.000027.001] Ke PT LMS [01.10.000091.001]</t>
  </si>
  <si>
    <t>TBH2021111 000000016</t>
  </si>
  <si>
    <t>Tarikan 1011 Bondowoso Dari DEPO BONDOWOSO [01.10.000028.001] Ke PT LMS [01.10.000091.001]</t>
  </si>
  <si>
    <t>TBH2021111 000000017</t>
  </si>
  <si>
    <t>Tarikan 1011 Jember Dari DEPO JEMBER [01.10.000029.001] Ke PT LMS [01.10.000091.001]</t>
  </si>
  <si>
    <t>TBH2021111 000000018</t>
  </si>
  <si>
    <t>Tarikan 1011 Banyuwangi Dari DEPO BANYUWANGI [01.10.000030.001] Ke PT LMS [01.10.000091.001]</t>
  </si>
  <si>
    <t>TBH2021111 000000019</t>
  </si>
  <si>
    <t>Tarikan 1011 Paiton Dari DEPO PAITON [01.10.000075.001] Ke PT LMS [01.10.000091.001]</t>
  </si>
  <si>
    <t>TBH2021111 000000020</t>
  </si>
  <si>
    <t>Tarikan 1011 Genteng Dari DEPO GENTENG [01.10.000076.001] Ke PT LMS [01.10.000091.001]</t>
  </si>
  <si>
    <t>TBH2021111 000000021</t>
  </si>
  <si>
    <t>Tarikan 1011 MO Dari MO [01.10.000081.001] Ke PT LMS [01.10.000091.001]</t>
  </si>
  <si>
    <t>TBH2021111 000000057</t>
  </si>
  <si>
    <t>Pembayaran Tagihan OA GLL Oktober 2021 PT LMS Dari PT LMS [01.10.000091.001] Ke GLL [01.10.000007.001]</t>
  </si>
  <si>
    <t>TBH2021111 000000058</t>
  </si>
  <si>
    <t>Pembayaran Tagihan OA YPS Oktober 2021 PT LMS Dari PT LMS [01.10.000091.001] Ke PT YPS [01.10.000013.001]</t>
  </si>
  <si>
    <t>TBH2021111 000000059</t>
  </si>
  <si>
    <t>Pembayaran OA PPS PT LMS Dari PT LMS [01.10.000091.001] Ke DEPO PUSAT [01.10.000014.001]</t>
  </si>
  <si>
    <t>TBH2021111 000000060</t>
  </si>
  <si>
    <t>Pembayaran Tagihan OA Merpati PT LMS Dari PT LMS [01.10.000091.001] Ke DEPO PUSAT [01.10.000014.001]</t>
  </si>
  <si>
    <t>TBH2021111 000000008</t>
  </si>
  <si>
    <t>Bayar Tagihan Satpam Dari CV YPS [01.10.000011.001] Ke PT LMS [01.10.000091.001]</t>
  </si>
  <si>
    <t>Pembayaran Air Minum 26 Okt - 11 Nov PT LMS Dari PT LMS [01.10.000091.001] Ke DEPO PASURUAN [01.10.000023.001]</t>
  </si>
  <si>
    <t>TBH2021111 000000055</t>
  </si>
  <si>
    <t>Pemindahan kelebihan pembayaran tagihan Ms Asset ( alat foging ) Dari DEPO LUMAJANG [01.10.000026.001] Ke PT LMS [01.10.000091.001]</t>
  </si>
  <si>
    <t>Tarikan 1511 Pasuruan Dari DEPO PASURUAN [01.10.000023.001] Ke PT LMS [01.10.000091.001]</t>
  </si>
  <si>
    <t>Tarikan 1511 Sukorejo Dari DEPO SUKOREJO [01.10.000024.001] Ke PT LMS [01.10.000091.001]</t>
  </si>
  <si>
    <t>Tarikan 1311 Probolinggo Dari DEPO PROBOLINGGO [01.10.000025.001] Ke PT LMS [01.10.000091.001]</t>
  </si>
  <si>
    <t>Tarikan 1511 Lumajang Dari DEPO LUMAJANG [01.10.000026.001] Ke PT LMS [01.10.000091.001]</t>
  </si>
  <si>
    <t>Tarikan 1511 Situbondo Dari DEPO SITUBONDO [01.10.000027.001] Ke PT LMS [01.10.000091.001]</t>
  </si>
  <si>
    <t>Tarikan 1511 Bondowoso Dari DEPO BONDOWOSO [01.10.000028.001] Ke PT LMS [01.10.000091.001]</t>
  </si>
  <si>
    <t>Tarikan 1511 Jember Dari DEPO JEMBER [01.10.000029.001] Ke PT LMS [01.10.000091.001]</t>
  </si>
  <si>
    <t>Tarikan 1511 Banyuwangi Dari DEPO BANYUWANGI [01.10.000030.001] Ke PT LMS [01.10.000091.001]</t>
  </si>
  <si>
    <t>Tarikan 1511 Paiton Dari DEPO PAITON [01.10.000075.001] Ke PT LMS [01.10.000091.001]</t>
  </si>
  <si>
    <t>Tarikan 1511 Genteng Dari DEPO GENTENG [01.10.000076.001] Ke PT LMS [01.10.000091.001]</t>
  </si>
  <si>
    <t>Tarikan 1511 MO Dari MO [01.10.000081.001] Ke PT LMS [01.10.000091.001]</t>
  </si>
  <si>
    <t>Pembayaran Hutang TIV Week 1 November 2021 PT LMS Dari PT LMS [01.10.000091.001] Ke HOLDING [01.10.000001.001]</t>
  </si>
  <si>
    <t>TBH2021111 000000086</t>
  </si>
  <si>
    <t>Pembayaran Hutang OA 08-12 November 2021 PT LMS Dari PT LMS [01.10.000091.001] Ke DEPO PUSAT [01.10.000014.001]</t>
  </si>
  <si>
    <t>TBH2021111 000000087</t>
  </si>
  <si>
    <t>Pembayaran Piutang TIV 08-12 November 2021 PT LMs Dari PT LMS [01.10.000091.001] Ke DEPO PUSAT [01.10.000014.001]</t>
  </si>
  <si>
    <t>Pembayaran Biaya Depo 08-12 November 2021 (Cash Back) PT LMS Dari PT LMS [01.10.000091.001] Ke DEPO PUSAT [01.10.000014.001]</t>
  </si>
  <si>
    <t>Pembayaran PPH 23 Dewa Asta Oktober 2021 PT LMS Dari PT LMS [01.10.000091.001] Ke PAJAK (Pph 23) [01.10.000098.001]</t>
  </si>
  <si>
    <t>BYR TAG OB Dari GAZGAS [01.10.000003.001] Ke PT LMS [01.10.000091.001]</t>
  </si>
  <si>
    <t>BYR TAG SECURITY Dari GAZGAS [01.10.000003.001] Ke PT LMS [01.10.000091.001]</t>
  </si>
  <si>
    <t>BYR TAG OB MS SUPPORT Dari MS SUPPORT [01.10.000010.001] Ke PT LMS [01.10.000091.001]</t>
  </si>
  <si>
    <t>BYR TAG SECURITY MS SUPPORT Dari MS SUPPORT [01.10.000010.001] Ke PT LMS [01.10.000091.001]</t>
  </si>
  <si>
    <t>BYR TAG OB HRD Dari MS SUPPORT [01.10.000010.001] Ke PT LMS [01.10.000091.001]</t>
  </si>
  <si>
    <t>TBH2021111 000000022</t>
  </si>
  <si>
    <t>BYR TAG SECURITY HRD Dari MS SUPPORT [01.10.000010.001] Ke PT LMS [01.10.000091.001]</t>
  </si>
  <si>
    <t>TBH2021111 000000067</t>
  </si>
  <si>
    <t>TBH2021111 000000068</t>
  </si>
  <si>
    <t>Pembayaran Tagihan OA Merpati, PPS, Bowo, Panthera 17 Nov 2021 PT LMS Dari PT LMS [01.10.000091.001] Ke DEPO PUSAT [01.10.000014.001]</t>
  </si>
  <si>
    <t>Pembayaran Tagihan Bengkel Periode 01 - 15 Nov 2021 Depo Jember Dari PT LMS [01.10.000091.001] Ke BENGKEL [01.10.000012.001]</t>
  </si>
  <si>
    <t>Pembayaran Tagihan Bengkel Periode 01 - 15 Nov 2021 Depo Banyuwangi Dari PT LMS [01.10.000091.001] Ke BENGKEL [01.10.000012.001]</t>
  </si>
  <si>
    <t>Pembayaran Tagihan Bengkel Periode 01 - 15 Nov 2021 Depo Genteng Dari PT LMS [01.10.000091.001] Ke BENGKEL [01.10.000012.001]</t>
  </si>
  <si>
    <t>Pembayaran Tagihan Bengkel Periode 01 - 15 Nov 2021 Acc Distribusi Dari PT LMS [01.10.000091.001] Ke BENGKEL [01.10.000012.001]</t>
  </si>
  <si>
    <t>Pembayaran Tagihan Bengkel Periode 01-15 November 2021 Depo Pasuruan Dari PT LMS [01.10.000091.001] Ke BENGKEL [01.10.000012.001]</t>
  </si>
  <si>
    <t>Pembayaran Tagihan Bengkel Periode 01-15 November 2021 Depo Sukorejo Dari PT LMS [01.10.000091.001] Ke BENGKEL [01.10.000012.001]</t>
  </si>
  <si>
    <t>Pembayaran Tagihan Bengkel Periode 01-15 November 2021 Depo Probolinggo Dari PT LMS [01.10.000091.001] Ke BENGKEL [01.10.000012.001]</t>
  </si>
  <si>
    <t>Pembayaran Tagihan Bengkel Periode 01-15 November 2021 Depo Lumajang Dari PT LMS [01.10.000091.001] Ke BENGKEL [01.10.000012.001]</t>
  </si>
  <si>
    <t>TBH2021112 000000010</t>
  </si>
  <si>
    <t>Tarikan 1911 Pasuruan Dari DEPO PASURUAN [01.10.000023.001] Ke PT LMS [01.10.000091.001]</t>
  </si>
  <si>
    <t>TBH2021112 000000011</t>
  </si>
  <si>
    <t>Tarikan 1911 Sukorejo Dari DEPO SUKOREJO [01.10.000024.001] Ke PT LMS [01.10.000091.001]</t>
  </si>
  <si>
    <t>TBH2021112 000000013</t>
  </si>
  <si>
    <t>Tarikan 1911 Probolinggo Dari DEPO PROBOLINGGO [01.10.000025.001] Ke PT LMS [01.10.000091.001]</t>
  </si>
  <si>
    <t>TBH2021112 000000014</t>
  </si>
  <si>
    <t>Tarikan 1911 Lumajang Dari DEPO LUMAJANG [01.10.000026.001] Ke PT LMS [01.10.000091.001]</t>
  </si>
  <si>
    <t>TBH2021112 000000015</t>
  </si>
  <si>
    <t>Tarikan 1911 Situbondo Dari DEPO SITUBONDO [01.10.000027.001] Ke PT LMS [01.10.000091.001]</t>
  </si>
  <si>
    <t>TBH2021112 000000020</t>
  </si>
  <si>
    <t>Tarikan 1911 Bondowoso Dari DEPO BONDOWOSO [01.10.000028.001] Ke PT LMS [01.10.000091.001]</t>
  </si>
  <si>
    <t>TBH2021112 000000022</t>
  </si>
  <si>
    <t>Tarikan 1911 Jember Dari DEPO JEMBER [01.10.000029.001] Ke PT LMS [01.10.000091.001]</t>
  </si>
  <si>
    <t>TBH2021112 000000026</t>
  </si>
  <si>
    <t>Tarikan 1911 Banyuwangi Dari DEPO BANYUWANGI [01.10.000030.001] Ke PT LMS [01.10.000091.001]</t>
  </si>
  <si>
    <t>TBH2021112 000000029</t>
  </si>
  <si>
    <t>Tarikan 1911 Paiton Dari DEPO PAITON [01.10.000075.001] Ke PT LMS [01.10.000091.001]</t>
  </si>
  <si>
    <t>TBH2021112 000000030</t>
  </si>
  <si>
    <t>Tarikan 1911 Genteng Dari DEPO GENTENG [01.10.000076.001] Ke PT LMS [01.10.000091.001]</t>
  </si>
  <si>
    <t>TBH2021112 000000034</t>
  </si>
  <si>
    <t>Tarikan 1911 MO Dari MO [01.10.000081.001] Ke PT LMS [01.10.000091.001]</t>
  </si>
  <si>
    <t>TBH2021112 000000006</t>
  </si>
  <si>
    <t>Pembayaran Gaji Satpam MS Aset bulan September 2021 ( PT PAM ) Dari MS ASSET [01.10.000086.001] Ke PT LMS [01.10.000091.001]</t>
  </si>
  <si>
    <t>TBH2021112 000000007</t>
  </si>
  <si>
    <t>Pembayaran Gaji OB MS Aset Bulan September 2021 ( PT GCI ) Dari MS ASSET [01.10.000086.001] Ke PT LMS [01.10.000091.001]</t>
  </si>
  <si>
    <t>Pembayaran Gaji Oktober 2021 PT LMS Dari PT LMS [01.10.000091.001] Ke HOLDING [01.10.000001.001]</t>
  </si>
  <si>
    <t>TBH2021112 000000016</t>
  </si>
  <si>
    <t>Pembayaran KSI Oktober 2021 PT LMS Dari PT LMS [01.10.000091.001] Ke HOLDING [01.10.000001.001]</t>
  </si>
  <si>
    <t>TBH2021112 000000017</t>
  </si>
  <si>
    <t>Pembayaran KSP Oktober 2021 PT LMS Dari PT LMS [01.10.000091.001] Ke HOLDING [01.10.000001.001]</t>
  </si>
  <si>
    <t>Pembayaran Klaim Oktober 2021 PT LMS Dari PT LMS [01.10.000091.001] Ke HOLDING [01.10.000001.001]</t>
  </si>
  <si>
    <t>TBH2021112 000000028</t>
  </si>
  <si>
    <t>Pembayaran T55 Oktober 2021 PT LMS Dari PT LMS [01.10.000091.001] Ke HOLDING [01.10.000001.001]</t>
  </si>
  <si>
    <t>Pembayaran Subsidi HH Oktober 2021 PT LMS Dari PT LMS [01.10.000091.001] Ke HOLDING [01.10.000001.001]</t>
  </si>
  <si>
    <t>TBH2021112 000000031</t>
  </si>
  <si>
    <t>Pembayaran Gaji OS DA (Klaim, KSI, KSP, T55) Oktober 2021 PT LMS Dari PT LMS [01.10.000091.001] Ke HOLDING [01.10.000001.001]</t>
  </si>
  <si>
    <t>TBH2021112 000000033</t>
  </si>
  <si>
    <t>Pembayaran Insentif Oktober 2021 PT LMS Dari PT LMS [01.10.000091.001] Ke HOLDING [01.10.000001.001]</t>
  </si>
  <si>
    <t>TBH2021112 000000037</t>
  </si>
  <si>
    <t>Pembayaran BOP GCI TK Oktober 2021 PT LMS Dari PT LMS [01.10.000091.001] Ke HOLDING [01.10.000001.001]</t>
  </si>
  <si>
    <t>TBH2021112 000000045</t>
  </si>
  <si>
    <t>Pembayaran Manfee Oktober 2021 PT LMS Dari PT LMS [01.10.000091.001] Ke HOLDING [01.10.000001.001]</t>
  </si>
  <si>
    <t>TBH2021112 000000046</t>
  </si>
  <si>
    <t>Pembayaran SPV GCI OB September 2021 PT LMS Dari PT LMS [01.10.000091.001] Ke PT SWS [01.10.000092.001]</t>
  </si>
  <si>
    <t>TBH2021112 000000049</t>
  </si>
  <si>
    <t>Pembayaran Gaji OS DA Oktober 2021 PT LMS Dari PT LMS [01.10.000091.001] Ke DEPO PUSAT [01.10.000014.001]</t>
  </si>
  <si>
    <t>TBH2021112 000000050</t>
  </si>
  <si>
    <t>Pembayaran Hutang OA 15-20 November 2021 PT LMS Dari PT LMS [01.10.000091.001] Ke DEPO PUSAT [01.10.000014.001]</t>
  </si>
  <si>
    <t>TBH2021112 000000052</t>
  </si>
  <si>
    <t>Pembayaran Piutang TIV 15-20 November 2021 PT LMS Dari PT LMS [01.10.000091.001] Ke DEPO PUSAT [01.10.000014.001]</t>
  </si>
  <si>
    <t>TBH2021112 000000054</t>
  </si>
  <si>
    <t>Pembayaran Biaya Pusat 15-20 November 2021 (Admin Bank) PT LMS Dari PT LMS [01.10.000091.001] Ke DEPO PUSAT [01.10.000014.001]</t>
  </si>
  <si>
    <t>TBH2021112 000000056</t>
  </si>
  <si>
    <t>Pembayaran Biaya Pusat 15-20 November 2021 (Bop Intermediaris) PT LMS Dari PT LMS [01.10.000091.001] Ke DEPO PUSAT [01.10.000014.001]</t>
  </si>
  <si>
    <t>TBH2021112 000000058</t>
  </si>
  <si>
    <t>Pembayaran Biaya Depo 15-20 November 2021 (Aplikasi Sadex) PT LMS Dari PT LMS [01.10.000091.001] Ke DEPO PUSAT [01.10.000014.001]</t>
  </si>
  <si>
    <t>TBH2021112 000000066</t>
  </si>
  <si>
    <t>Pembayaran Biaya Depo 15-20 November 2021 (Cash Back) PT LMS Dari PT LMS [01.10.000091.001] Ke DEPO PUSAT [01.10.000014.001]</t>
  </si>
  <si>
    <t>TBH2021112 000000067</t>
  </si>
  <si>
    <t>Pembayaran Biaya Depo 15-20 November 2021 (Sumbangan) PT LMS Dari PT LMS [01.10.000091.001] Ke DEPO PUSAT [01.10.000014.001]</t>
  </si>
  <si>
    <t>TBH2021112 000000068</t>
  </si>
  <si>
    <t>Pembayaran Biaya Depo 15-20 November 2021 (Pembayaran PAM Sept 21) PT LMS Dari PT LMS [01.10.000091.001] Ke DEPO PUSAT [01.10.000014.001]</t>
  </si>
  <si>
    <t>TBH2021112 000000069</t>
  </si>
  <si>
    <t>Pembayaran Biaya Depo 15-20 November 2021 (Pembayaran GCI OB Sept 2021) PT LMS Dari PT LMS [01.10.000091.001] Ke DEPO PUSAT [01.10.000014.001]</t>
  </si>
  <si>
    <t>TBH2021112 000000070</t>
  </si>
  <si>
    <t>Pembayaran PPH 23 PT PAM Carat September 2021 Dari PT LMS [01.10.000091.001] Ke PAJAK (Pph 23) [01.10.000098.001]</t>
  </si>
  <si>
    <t>TBH2021112 000000080</t>
  </si>
  <si>
    <t>Pembayaran PAM (Pusat) September 2021 PT SWS Dari PT SWS [01.10.000092.001] Ke PT LMS [01.10.000091.001]</t>
  </si>
  <si>
    <t>TBH2021112 000000081</t>
  </si>
  <si>
    <t>Pembayaran OB (Pusat) September 2021 PT SWS Dari PT SWS [01.10.000092.001] Ke PT LMS [01.10.000091.001]</t>
  </si>
  <si>
    <t>TBH2021112 000000082</t>
  </si>
  <si>
    <t>Pembayaran Gaji OS DA Oktober 2021 PT SWS Dari PT SWS [01.10.000092.001] Ke PT LMS [01.10.000091.001]</t>
  </si>
  <si>
    <t>TBH2021112 000000099</t>
  </si>
  <si>
    <t>Pembayaran PAM (Pusat) September 2021 PT PS Dari PT PS [01.10.000045.001] Ke PT LMS [01.10.000091.001]</t>
  </si>
  <si>
    <t>TBH2021112 000000100</t>
  </si>
  <si>
    <t>Pembayaran OB (Pusat) September 2021 PT PS Dari PT PS [01.10.000045.001] Ke PT LMS [01.10.000091.001]</t>
  </si>
  <si>
    <t>TBH2021112 000000101</t>
  </si>
  <si>
    <t>Pembayaran Gaji OS DA Oktober 2021 PT PS Dari PT PS [01.10.000045.001] Ke PT LMS [01.10.000091.001]</t>
  </si>
  <si>
    <t>TBH2021112 000000114</t>
  </si>
  <si>
    <t>Pembayaran Gaji OS DA Oktober 2021 PT MJS Dari PT MJS [01.10.000090.001] Ke PT LMS [01.10.000091.001]</t>
  </si>
  <si>
    <t>TBH2021112 000000128</t>
  </si>
  <si>
    <t>Pembayaran Gaji OS DA Oktober 2021 PT PDS Dari PT PDS [01.10.000094.001] Ke PT LMS [01.10.000091.001]</t>
  </si>
  <si>
    <t>TBH2021112 000000145</t>
  </si>
  <si>
    <t>Pembayaran Tagihan OA YPS November 2021 PT LMS Dari PT LMS [01.10.000091.001] Ke PT YPS [01.10.000013.001]</t>
  </si>
  <si>
    <t>TBH2021112 000000078</t>
  </si>
  <si>
    <t>Pembayaran PPN Kantor Pajak NO : 1159/DP PASURUAN/XI/2021 Dari PT LMS [01.10.000091.001] Ke DEPO PASURUAN [01.10.000023.001]</t>
  </si>
  <si>
    <t>refund 2311 BOP GCI OKt 21 Dari HOLDING [01.10.000001.001] Ke PT LMS [01.10.000091.001]</t>
  </si>
  <si>
    <t>TBH2021112 000000083</t>
  </si>
  <si>
    <t>Pembayaran Catering Okt 2021 PT LMS Dari PT LMS [01.10.000091.001] Ke HOLDING [01.10.000001.001]</t>
  </si>
  <si>
    <t>TBH2021112 000000089</t>
  </si>
  <si>
    <t>Pembayaran Hutang Dagang TIV Periode 2 November 2021 PT LMS NO : 0002/PAYROLL/ XI /2021 Dari PT LMS [01.10.000091.001] Ke HOLDING [01.10.000001.001]</t>
  </si>
  <si>
    <t>TBH2021112 000000094</t>
  </si>
  <si>
    <t>Pembayaran PPH 23 PT GCI OB Sept 2021 PT LMS NO : 0003/PAYROLL/ XI /202 Dari PT LMS [01.10.000091.001] Ke PAJAK (Pph 23) [01.10.000098.001]</t>
  </si>
  <si>
    <t>TBH2021112 000000125</t>
  </si>
  <si>
    <t>Pembayaran PPN bulan Oktober 2021 PT LMS Dari PT LMS [01.10.000091.001] Ke PAJAK (PPN) [01.10.000063.001]</t>
  </si>
  <si>
    <t>TBH2021112 000000126</t>
  </si>
  <si>
    <t>Pembayaran Hutang TAC Gudang Pusat Oktober PT SWS Dari PT SWS [01.10.000092.001] Ke PT LMS [01.10.000091.001]</t>
  </si>
  <si>
    <t>TBH2021112 000000131</t>
  </si>
  <si>
    <t>Pembayaran Hutang TAC Per Oktober PT SWS NO : 0004/PAYROLL/ XI /2021 Dari PT SWS [01.10.000092.001] Ke PT LMS [01.10.000091.001]</t>
  </si>
  <si>
    <t>TBH2021112 000000134</t>
  </si>
  <si>
    <t>Pembayaran Hutang TAC Gudang Pusat Oktober PT MJS NO : 0004/PAYROLL/ XI /2021 Dari PT MJS [01.10.000090.001] Ke PT LMS [01.10.000091.001]</t>
  </si>
  <si>
    <t>TBH2021112 000000142</t>
  </si>
  <si>
    <t>TBH2021112 000000143</t>
  </si>
  <si>
    <t>TBH2021112 000000144</t>
  </si>
  <si>
    <t>Pembayaran Tagihan OA PT LMS Dari PT LMS [01.10.000091.001] Ke PT SWS [01.10.000092.001]</t>
  </si>
  <si>
    <t>TBH2021112 000000157</t>
  </si>
  <si>
    <t>Tarikan 2611 Pasuruan Dari DEPO PASURUAN [01.10.000023.001] Ke PT LMS [01.10.000091.001]</t>
  </si>
  <si>
    <t>TBH2021112 000000158</t>
  </si>
  <si>
    <t>Tarikan 2611 Sukorejo Dari DEPO SUKOREJO [01.10.000024.001] Ke PT LMS [01.10.000091.001]</t>
  </si>
  <si>
    <t>TBH2021112 000000159</t>
  </si>
  <si>
    <t>Tarikan 2611 Probolinggo Dari DEPO PROBOLINGGO [01.10.000025.001] Ke PT LMS [01.10.000091.001]</t>
  </si>
  <si>
    <t>TBH2021112 000000160</t>
  </si>
  <si>
    <t>Tarikan 2611 Lumajang Dari DEPO LUMAJANG [01.10.000026.001] Ke PT LMS [01.10.000091.001]</t>
  </si>
  <si>
    <t>TBH2021112 000000161</t>
  </si>
  <si>
    <t>Tarikan 2611 Situbondo Dari DEPO SITUBONDO [01.10.000027.001] Ke PT LMS [01.10.000091.001]</t>
  </si>
  <si>
    <t>TBH2021112 000000162</t>
  </si>
  <si>
    <t>Tarikan 2611 Bondowoso Dari DEPO BONDOWOSO [01.10.000028.001] Ke PT LMS [01.10.000091.001]</t>
  </si>
  <si>
    <t>TBH2021112 000000163</t>
  </si>
  <si>
    <t>Tarikan 2611 Jember Dari DEPO JEMBER [01.10.000029.001] Ke PT LMS [01.10.000091.001]</t>
  </si>
  <si>
    <t>TBH2021112 000000164</t>
  </si>
  <si>
    <t>Tarikan 2611 Banyuwangi Dari DEPO BANYUWANGI [01.10.000030.001] Ke PT LMS [01.10.000091.001]</t>
  </si>
  <si>
    <t>TBH2021112 000000165</t>
  </si>
  <si>
    <t>Tarikan 2611 Genteng Dari DEPO GENTENG [01.10.000076.001] Ke PT LMS [01.10.000091.001]</t>
  </si>
  <si>
    <t>TBH2021112 000000166</t>
  </si>
  <si>
    <t>Tarikan 2611 Paiton Dari DEPO PAITON [01.10.000075.001] Ke PT LMS [01.10.000091.001]</t>
  </si>
  <si>
    <t>TBH2021112 000000167</t>
  </si>
  <si>
    <t>Tarikan 2611 MO Dari MO [01.10.000081.001] Ke PT LMS [01.10.000091.001]</t>
  </si>
  <si>
    <t>Pembayaran Tagihan MS Support November 2021 PT LMS Dari PT LMS [01.10.000091.001] Ke MS SUPPORT [01.10.000010.001]</t>
  </si>
  <si>
    <t>TBH2021112 000000023</t>
  </si>
  <si>
    <t>Pembayaran Tagihan MS Asset November 2021 PT LMS Dari PT LMS [01.10.000091.001] Ke MS ASSET [01.10.000086.001]</t>
  </si>
  <si>
    <t>TBH2021112 000000024</t>
  </si>
  <si>
    <t>Pembayaran Tagihan Bengkel November 2021 PT LMS Dari PT LMS [01.10.000091.001] Ke BENGKEL [01.10.000012.001]</t>
  </si>
  <si>
    <t>TBH2021112 000000025</t>
  </si>
  <si>
    <t>Pembayaran Tagihan CV YPS Oktober 2021 PT LMS Dari PT LMS [01.10.000091.001] Ke CV YPS [01.10.000011.001]</t>
  </si>
  <si>
    <t>TBH2021112 000000035</t>
  </si>
  <si>
    <t>Pembayaran Tagihan OA GLL November 2021 PT LMS Dari PT LMS [01.10.000091.001] Ke GLL [01.10.000007.001]</t>
  </si>
  <si>
    <t>TBH2021112 000000036</t>
  </si>
  <si>
    <t>TBH2021112 000000062</t>
  </si>
  <si>
    <t>Pembayaran Hutang Dagang TIV Periode 3 November 2021 PT LMS NO : 0005/PAYROLL/ XI /2021 Dari PT LMS [01.10.000091.001] Ke HOLDING [01.10.000001.001]</t>
  </si>
  <si>
    <t>TBH2021112 000000063</t>
  </si>
  <si>
    <t>Pembayaran PPH 23 Satpam Semanggi 3 Sept 2021 PT LMS NO : 0005/PAYROLL/ XI /2021 Dari PT LMS [01.10.000091.001] Ke PT SWS [01.10.000092.001]</t>
  </si>
  <si>
    <t>TBH2021112 000000064</t>
  </si>
  <si>
    <t>Pembayaran Hutang OA 22-28 November 2021 PT LMS NO : 0005/PAYROLL/ XI /2021 Dari PT LMS [01.10.000091.001] Ke DEPO PUSAT [01.10.000014.001]</t>
  </si>
  <si>
    <t>TBH2021112 000000065</t>
  </si>
  <si>
    <t>Pembayaran Piutang TIV 22-28 November 2021 PT LMS NO : 0005/PAYROLL/ XI /2021 Dari PT LMS [01.10.000091.001] Ke DEPO PUSAT [01.10.000014.001]</t>
  </si>
  <si>
    <t>Pembayaran Biaya Pusat 22-28 November 2021 (Admin Bank) PT LMS NO : 0005/PAYROLL/ XI /2021 Dari PT LMS [01.10.000091.001] Ke DEPO PUSAT [01.10.000014.001]</t>
  </si>
  <si>
    <t>Pembayaran Biaya Depo 22-28 November 2021 (Satpam Semanggi 3 Sept 2021) PT LMS NO : 0005/PAYROLL/ XI /2021 Dari PT LMS [01.10.000091.001] Ke DEPO PUSAT [01.10.000014.001]</t>
  </si>
  <si>
    <t>Pembayaran Biaya Depo 22-28 November 2021 (Cash Back) PT LMS NO : 0005/PAYROLL/ XI /2021 Dari PT LMS [01.10.000091.001] Ke DEPO PUSAT [01.10.000014.001]</t>
  </si>
  <si>
    <t>Pembayaran Biaya Depo 22-28 November 2021 (Insentive Q3 Lariso Juli-Sept) PT LMS NO : 0005/PAYROLL/ XI /2021 Dari PT LMS [01.10.000091.001] Ke DEPO PUSAT [01.10.000014.001]</t>
  </si>
  <si>
    <t>TBH2021113 000000008</t>
  </si>
  <si>
    <t>Pembayaran Hutang Dagang TIV Periode 4 November 2021 PT LMS NO : 0006/PAYROLL/ XI /2021 Dari PT LMS [01.10.000091.001] Ke HOLDING [01.10.000001.001]</t>
  </si>
  <si>
    <t>TBH2021113 000000009</t>
  </si>
  <si>
    <t>Pembayaran PPH 23 GCI TK Sept 21 PT LMS NO : 0006/PAYROLL/ XI /2021 Dari PT LMS [01.10.000091.001] Ke PAJAK (Pph 23) [01.10.000098.001]</t>
  </si>
  <si>
    <t>TBH2021113 000000010</t>
  </si>
  <si>
    <t>Pembayaran Biaya Depo 29 Nov 2021 (GCI TK Sept 2021) PT LMS NO : 0006/PAYROLL/ XI /2021 Dari PT LMS [01.10.000091.001] Ke DEPO PUSAT [01.10.000014.001]</t>
  </si>
  <si>
    <t>TBH2021113 000000011</t>
  </si>
  <si>
    <t>Pembayaran Biaya Pusat 29 Nov 2021 (Admin Bank) PT LMS NO : 0006/PAYROLL/ XI /2021 Dari PT LMS [01.10.000091.001] Ke DEPO PUSAT [01.10.000014.001]</t>
  </si>
  <si>
    <t>TBH2021113 000000131</t>
  </si>
  <si>
    <t>Penggantian Support Acara Ngobras (Ngobrol Bareng AHS) Depo Jember NO : 063/LMS2-3/11/2021 Dari PT LMS [01.10.000091.001] Ke DEPO JEMBER [01.10.000029.001]</t>
  </si>
  <si>
    <t>TBH2021120 000000015</t>
  </si>
  <si>
    <t>Tarikan 3011 Pasuruan Dari DEPO PASURUAN [01.10.000023.001] Ke PT LMS [01.10.000091.001]</t>
  </si>
  <si>
    <t>TBH2021120 000000017</t>
  </si>
  <si>
    <t>Tarikan 3011 Sukorejo Dari DEPO SUKOREJO [01.10.000024.001] Ke PT LMS [01.10.000091.001]</t>
  </si>
  <si>
    <t>TBH2021120 000000018</t>
  </si>
  <si>
    <t>Tarikan 3011 Probolinggo Dari DEPO PROBOLINGGO [01.10.000025.001] Ke PT LMS [01.10.000091.001]</t>
  </si>
  <si>
    <t>TBH2021120 000000019</t>
  </si>
  <si>
    <t>Tarikan 3011 Lumajang Dari DEPO LUMAJANG [01.10.000026.001] Ke PT LMS [01.10.000091.001]</t>
  </si>
  <si>
    <t>TBH2021120 000000020</t>
  </si>
  <si>
    <t>Tarikan 3011 Paiton Dari DEPO PAITON [01.10.000075.001] Ke PT LMS [01.10.000091.001]</t>
  </si>
  <si>
    <t>TBH2021120 000000021</t>
  </si>
  <si>
    <t>Tarikan 3011 Situbondo Dari DEPO SITUBONDO [01.10.000027.001] Ke PT LMS [01.10.000091.001]</t>
  </si>
  <si>
    <t>TBH2021120 000000023</t>
  </si>
  <si>
    <t>Tarikan 3011 Bondowoso Dari DEPO BONDOWOSO [01.10.000028.001] Ke PT LMS [01.10.000091.001]</t>
  </si>
  <si>
    <t>TBH2021120 000000025</t>
  </si>
  <si>
    <t>Tarikan 3011 Jember Dari DEPO JEMBER [01.10.000029.001] Ke PT LMS [01.10.000091.001]</t>
  </si>
  <si>
    <t>TBH2021120 000000026</t>
  </si>
  <si>
    <t>Tarikan 3011 Banyuwangi Dari DEPO BANYUWANGI [01.10.000030.001] Ke PT LMS [01.10.000091.001]</t>
  </si>
  <si>
    <t>TBH2021120 000000027</t>
  </si>
  <si>
    <t>Tarikan 3011 Genteng Dari DEPO GENTENG [01.10.000076.001] Ke PT LMS [01.10.000091.001]</t>
  </si>
  <si>
    <t>TBH2021120 000000056</t>
  </si>
  <si>
    <t>Tarikan 3011 MO Dari MO [01.10.000081.001] Ke PT LMS [01.10.000091.001]</t>
  </si>
  <si>
    <t>TBH2021120 000000099</t>
  </si>
  <si>
    <t>Pembayaran Tagihan OA PPS PT LMS Dari PT LMS [01.10.000091.001] Ke DEPO PUSAT [01.10.000014.001]</t>
  </si>
  <si>
    <t>t.catering</t>
  </si>
  <si>
    <t>DA PT. SWS</t>
  </si>
  <si>
    <t>DA PT. PS</t>
  </si>
  <si>
    <t>DA PT MJS</t>
  </si>
  <si>
    <t>DA PT PDS</t>
  </si>
  <si>
    <t>DA PT LMS</t>
  </si>
  <si>
    <t>01 - 07 NOV 2021</t>
  </si>
  <si>
    <t>08 - 14 NOV 2021</t>
  </si>
  <si>
    <t>PAM PIUTANG DIVISI</t>
  </si>
  <si>
    <t>PAM LMS</t>
  </si>
  <si>
    <t>ADMIN BANK</t>
  </si>
  <si>
    <t>GCI OB PIUTANG DIVISI</t>
  </si>
  <si>
    <t>GCI OB LMS</t>
  </si>
  <si>
    <t>15 - 21 NOV 2021</t>
  </si>
  <si>
    <t>22 - 28 NOV 2021</t>
  </si>
  <si>
    <t>29 - 30 NOV 2021</t>
  </si>
  <si>
    <t>bengkel</t>
  </si>
  <si>
    <t>cv.yps</t>
  </si>
  <si>
    <t>Biaya riil November 2021</t>
  </si>
  <si>
    <t>Acc Dist tag nov (belum dijurnal bulan di bln okt)</t>
  </si>
  <si>
    <t xml:space="preserve">Beban Bunga Modal Kerja </t>
  </si>
  <si>
    <t>Beban Bunga Modal Kerja</t>
  </si>
  <si>
    <t>Acc Pusat tag nov (belum dijurnal bulan di bln okt)</t>
  </si>
  <si>
    <t>IDM</t>
  </si>
  <si>
    <t>SUMBAWA</t>
  </si>
  <si>
    <t>SAT</t>
  </si>
  <si>
    <t>GIANT</t>
  </si>
  <si>
    <t>HERO SUPERMARKET</t>
  </si>
  <si>
    <t>MARGOMULYO</t>
  </si>
  <si>
    <t>TRANSMART</t>
  </si>
  <si>
    <t>GRESIK</t>
  </si>
  <si>
    <t>CARREFOUR</t>
  </si>
  <si>
    <t>TRSF E-BANKING 0110/ATSCY/WS95051 REF:21093000819691 INDOMARCO PRISMATA</t>
  </si>
  <si>
    <t>TRSF E-BANKING 2910/ATSCY/WS95051 REF:21102700703483 INDOMARCO PRISMATA</t>
  </si>
  <si>
    <t>TRSF E-BANKING 0811/FTSCY/WS95051 900000.00 JRS/PPH JEMBER ROXY SQUARE</t>
  </si>
  <si>
    <t>TRSF E-BANKING 1211/ATSCY/WS95051 REF:21111000798868 INDOMARCO PRISMATA</t>
  </si>
  <si>
    <t>LOTTE MART PAKUWON</t>
  </si>
  <si>
    <t>TRSF E-BANKING CR 11/26 Z05X1 TITIS BDM/ARUM NUR</t>
  </si>
  <si>
    <t>KR OTOMATIS LLG-MANDIRI GM GM</t>
  </si>
  <si>
    <t>TRSF E-BANKING CR 11/29 95031 SJY 25935 MAHMUD YUNUS</t>
  </si>
  <si>
    <t>TRSF E-BANKING CR 11/29 95031 SJY 25957 MAHMUD YUNUS</t>
  </si>
  <si>
    <t>KR OTOMATIS LLG-CIMB NIAGA MATAHARI PUTRA PRI 034278 20211126195 8923439</t>
  </si>
  <si>
    <t>MATAHARI</t>
  </si>
  <si>
    <t>SETORAN</t>
  </si>
  <si>
    <t>TRSF E-BANKING CR 11/29 95031 MEMIK DWI PATMIASI</t>
  </si>
  <si>
    <t>TRSF E-BANKING CR 11/29 95031 SJY 26099 MAHMUD YUNUS</t>
  </si>
  <si>
    <t>KR OTOMATIS LLG-MANDIRI SRI DEWI ANDAYANI PT. LIVI</t>
  </si>
  <si>
    <t>KR OTOMATIS LLG-DBS INDONESIA PT ALP Petro Indus</t>
  </si>
  <si>
    <t>KR OTOMATIS LLG-MANDIRI BW PAPILIO PAPILIO 5295 5279</t>
  </si>
  <si>
    <t>BEST WESTERN</t>
  </si>
  <si>
    <t>KR OTOMATIS LLG-MUFG BANK LTD YAMAHA MUSICAL PRO 11.21.04</t>
  </si>
  <si>
    <t>TRSF E-BANKING CR 11/30 95031 1000CRT 1500ML, 50 0 CRT 600ML DEVI YUMAN SAVITRI</t>
  </si>
  <si>
    <t>TRSF E-BANKING CR 3011/FTSCY/WS95051 11325000.00 VIO JAYA CV</t>
  </si>
  <si>
    <t>KR OTOMATIS LLG-OCBC NISP PT. IGA ABADI BBK 13534-55531123 24+5553144213</t>
  </si>
  <si>
    <t>TRSF E-BANKING CR 3011/FTSCY/WS95051 58500.00 JRS JEMBER ROXY SQUARE</t>
  </si>
  <si>
    <t>KR OTOMATIS LLG-MANDIRI GM 211130000802195000</t>
  </si>
  <si>
    <t>TRSF E-BANKING CR 3011/FTSCY/WS95051 638000.00 026404,016947 SARIMELATI KENCANA</t>
  </si>
  <si>
    <t>TRSF E-BANKING CR 3011/FTSCY/WS95051 9228000.00 ROXY BWI ROXY BANYUWANGI CV</t>
  </si>
  <si>
    <t>TRSF E-BANKING CR 11/29 95031 1344 ANDRE KURNIAWAN</t>
  </si>
  <si>
    <t>TRSF E-BANKING CR 11/30 95031 1440 ANDRE KURNIAWAN</t>
  </si>
  <si>
    <t>TRSF E-BANKING CR 3011/FTSCY/WS95031 9360000.00 DODI KURNIAWAN MIN</t>
  </si>
  <si>
    <t>: 01/09/2021 - 30/11/2021</t>
  </si>
  <si>
    <t>: 01/01/2021 - 04/12/2021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</si>
</sst>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[$-421]dd\ mmmm\ yyyy;@"/>
    <numFmt numFmtId="168" formatCode="0.0%"/>
    <numFmt numFmtId="169" formatCode="_(* #,##0.00_);_(* \(#,##0.00\);_(* &quot;-&quot;_);_(@_)"/>
    <numFmt numFmtId="170" formatCode="_(* #,##0.0000000000000000000_);_(* \(#,##0.0000000000000000000\);_(* &quot;-&quot;??_);_(@_)"/>
  </numFmts>
  <fonts count="7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theme="0" tint="-0.249977111117893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0"/>
      <name val="Arial"/>
      <family val="2"/>
    </font>
    <font>
      <b/>
      <sz val="10"/>
      <color theme="0" tint="-0.249977111117893"/>
      <name val="Arial"/>
      <family val="2"/>
    </font>
    <font>
      <i/>
      <sz val="10"/>
      <color indexed="12"/>
      <name val="Arial"/>
      <family val="2"/>
    </font>
    <font>
      <u val="singleAccounting"/>
      <sz val="10"/>
      <color theme="1"/>
      <name val="Arial"/>
      <family val="2"/>
    </font>
    <font>
      <b/>
      <sz val="10"/>
      <color theme="1"/>
      <name val="Arial "/>
      <charset val="1"/>
    </font>
    <font>
      <sz val="10"/>
      <color theme="1"/>
      <name val="Arial "/>
      <charset val="1"/>
    </font>
    <font>
      <sz val="10"/>
      <color theme="0" tint="-0.34998626667073579"/>
      <name val="Arial "/>
      <charset val="1"/>
    </font>
    <font>
      <sz val="10"/>
      <color theme="0" tint="-4.9989318521683403E-2"/>
      <name val="Arial"/>
      <family val="2"/>
    </font>
    <font>
      <sz val="10"/>
      <color theme="0" tint="-0.1499984740745262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1"/>
      <name val="Calibri"/>
      <family val="2"/>
      <charset val="1"/>
      <scheme val="minor"/>
    </font>
    <font>
      <b/>
      <sz val="11"/>
      <color theme="1"/>
      <name val="Verdana"/>
      <family val="2"/>
    </font>
    <font>
      <sz val="9"/>
      <color theme="1"/>
      <name val="Verdana"/>
      <family val="2"/>
    </font>
    <font>
      <u/>
      <sz val="10"/>
      <name val="Arial"/>
      <family val="2"/>
    </font>
    <font>
      <b/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Tahoma"/>
      <family val="2"/>
    </font>
    <font>
      <b/>
      <sz val="10"/>
      <color theme="1"/>
      <name val="Calibri"/>
      <family val="2"/>
      <scheme val="minor"/>
    </font>
    <font>
      <sz val="10"/>
      <name val="Tahoma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9"/>
      <color theme="0" tint="-0.14999847407452621"/>
      <name val="Arial"/>
      <family val="2"/>
    </font>
    <font>
      <b/>
      <sz val="11"/>
      <color rgb="FF000000"/>
      <name val="Calibri"/>
      <family val="2"/>
      <scheme val="minor"/>
    </font>
    <font>
      <b/>
      <sz val="9"/>
      <name val="Arial"/>
      <family val="2"/>
    </font>
    <font>
      <sz val="11"/>
      <color theme="0" tint="-0.14999847407452621"/>
      <name val="Calibri"/>
      <family val="2"/>
      <charset val="1"/>
      <scheme val="minor"/>
    </font>
    <font>
      <sz val="10"/>
      <color theme="0" tint="-0.14999847407452621"/>
      <name val="Arial "/>
      <charset val="1"/>
    </font>
    <font>
      <sz val="10"/>
      <color theme="1"/>
      <name val="Tahoma"/>
      <family val="2"/>
    </font>
    <font>
      <b/>
      <sz val="10"/>
      <color rgb="FF0049A2"/>
      <name val="Segoe UI Symbol"/>
      <family val="2"/>
    </font>
    <font>
      <b/>
      <sz val="10"/>
      <color rgb="FFFF0000"/>
      <name val="Segoe UI Symbol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Times New Roman"/>
      <family val="1"/>
    </font>
    <font>
      <sz val="11"/>
      <name val="Calibri"/>
      <family val="2"/>
    </font>
    <font>
      <sz val="11"/>
      <name val="Calibri"/>
      <family val="2"/>
      <charset val="1"/>
      <scheme val="minor"/>
    </font>
    <font>
      <sz val="9"/>
      <color rgb="FF0070C0"/>
      <name val="Arial"/>
      <family val="2"/>
    </font>
    <font>
      <b/>
      <sz val="10"/>
      <color theme="1"/>
      <name val="Tahoma"/>
      <family val="2"/>
    </font>
    <font>
      <sz val="9"/>
      <color rgb="FFFF0000"/>
      <name val="Verdana"/>
      <family val="2"/>
    </font>
    <font>
      <b/>
      <sz val="11"/>
      <color theme="0"/>
      <name val="Calibri"/>
      <family val="2"/>
      <charset val="1"/>
      <scheme val="minor"/>
    </font>
    <font>
      <sz val="11"/>
      <color theme="2" tint="-9.9978637043366805E-2"/>
      <name val="Calibri"/>
      <family val="2"/>
      <charset val="1"/>
      <scheme val="minor"/>
    </font>
    <font>
      <sz val="10"/>
      <color theme="2" tint="-9.9978637043366805E-2"/>
      <name val="Arial"/>
      <family val="2"/>
    </font>
    <font>
      <sz val="11"/>
      <color theme="0"/>
      <name val="Calibri"/>
      <family val="2"/>
      <scheme val="minor"/>
    </font>
    <font>
      <b/>
      <sz val="10"/>
      <color rgb="FF0049A2"/>
      <name val="Segoe UI Light"/>
      <family val="2"/>
    </font>
    <font>
      <b/>
      <sz val="10"/>
      <color theme="1"/>
      <name val="Segoe UI Light"/>
      <family val="2"/>
    </font>
    <font>
      <sz val="9"/>
      <color theme="0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17A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6E5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71">
    <xf numFmtId="0" fontId="0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43" fontId="7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3" fillId="0" borderId="0"/>
    <xf numFmtId="0" fontId="15" fillId="0" borderId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</cellStyleXfs>
  <cellXfs count="934">
    <xf numFmtId="0" fontId="0" fillId="0" borderId="0" xfId="0"/>
    <xf numFmtId="0" fontId="6" fillId="0" borderId="0" xfId="4" applyFont="1" applyFill="1" applyAlignment="1">
      <alignment vertical="center"/>
    </xf>
    <xf numFmtId="0" fontId="6" fillId="0" borderId="0" xfId="4" applyFont="1" applyFill="1" applyAlignment="1">
      <alignment horizontal="center" vertical="center"/>
    </xf>
    <xf numFmtId="0" fontId="8" fillId="0" borderId="0" xfId="1" applyNumberFormat="1" applyFont="1" applyFill="1" applyAlignment="1">
      <alignment horizontal="right" vertical="center"/>
    </xf>
    <xf numFmtId="166" fontId="8" fillId="0" borderId="0" xfId="1" applyNumberFormat="1" applyFont="1" applyFill="1" applyAlignment="1">
      <alignment horizontal="right" vertical="center"/>
    </xf>
    <xf numFmtId="166" fontId="6" fillId="0" borderId="0" xfId="1" applyNumberFormat="1" applyFont="1" applyFill="1" applyAlignment="1">
      <alignment vertical="center"/>
    </xf>
    <xf numFmtId="166" fontId="9" fillId="0" borderId="0" xfId="1" applyNumberFormat="1" applyFont="1" applyFill="1" applyAlignment="1">
      <alignment vertical="center"/>
    </xf>
    <xf numFmtId="41" fontId="10" fillId="0" borderId="0" xfId="2" applyFont="1" applyFill="1" applyAlignment="1">
      <alignment vertical="center"/>
    </xf>
    <xf numFmtId="0" fontId="10" fillId="0" borderId="0" xfId="4" applyFont="1" applyFill="1" applyAlignment="1">
      <alignment vertical="center"/>
    </xf>
    <xf numFmtId="0" fontId="11" fillId="0" borderId="0" xfId="5" applyFont="1" applyFill="1" applyBorder="1" applyAlignment="1">
      <alignment vertical="center"/>
    </xf>
    <xf numFmtId="0" fontId="6" fillId="0" borderId="0" xfId="5" applyFont="1" applyFill="1" applyBorder="1" applyAlignment="1">
      <alignment vertical="center"/>
    </xf>
    <xf numFmtId="0" fontId="6" fillId="0" borderId="0" xfId="5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vertical="center"/>
    </xf>
    <xf numFmtId="166" fontId="8" fillId="0" borderId="0" xfId="1" applyNumberFormat="1" applyFont="1" applyFill="1" applyAlignment="1">
      <alignment horizontal="left" vertical="center"/>
    </xf>
    <xf numFmtId="166" fontId="6" fillId="0" borderId="0" xfId="1" applyNumberFormat="1" applyFont="1" applyFill="1" applyBorder="1" applyAlignment="1">
      <alignment vertical="center"/>
    </xf>
    <xf numFmtId="41" fontId="6" fillId="0" borderId="0" xfId="2" applyFont="1" applyFill="1" applyBorder="1" applyAlignment="1">
      <alignment vertical="center"/>
    </xf>
    <xf numFmtId="0" fontId="5" fillId="0" borderId="0" xfId="5" applyFont="1" applyFill="1" applyBorder="1" applyAlignment="1">
      <alignment vertical="center"/>
    </xf>
    <xf numFmtId="166" fontId="8" fillId="0" borderId="0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66" fontId="12" fillId="0" borderId="0" xfId="1" applyNumberFormat="1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5" applyFont="1" applyFill="1" applyBorder="1" applyAlignment="1">
      <alignment horizontal="center" vertical="center"/>
    </xf>
    <xf numFmtId="166" fontId="6" fillId="0" borderId="2" xfId="1" applyNumberFormat="1" applyFont="1" applyFill="1" applyBorder="1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13" fillId="0" borderId="2" xfId="0" applyNumberFormat="1" applyFont="1" applyFill="1" applyBorder="1" applyAlignment="1">
      <alignment horizontal="center" vertical="center" wrapText="1"/>
    </xf>
    <xf numFmtId="166" fontId="6" fillId="3" borderId="2" xfId="1" applyNumberFormat="1" applyFont="1" applyFill="1" applyBorder="1" applyAlignment="1">
      <alignment vertical="center"/>
    </xf>
    <xf numFmtId="0" fontId="10" fillId="0" borderId="2" xfId="5" applyFont="1" applyFill="1" applyBorder="1" applyAlignment="1">
      <alignment vertical="center"/>
    </xf>
    <xf numFmtId="41" fontId="14" fillId="0" borderId="0" xfId="2" applyFont="1" applyFill="1" applyAlignment="1">
      <alignment vertical="center"/>
    </xf>
    <xf numFmtId="166" fontId="10" fillId="0" borderId="0" xfId="1" applyNumberFormat="1" applyFont="1" applyFill="1" applyAlignment="1">
      <alignment vertical="center"/>
    </xf>
    <xf numFmtId="166" fontId="6" fillId="0" borderId="2" xfId="6" applyNumberFormat="1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 wrapText="1"/>
    </xf>
    <xf numFmtId="0" fontId="10" fillId="0" borderId="6" xfId="8" applyFont="1" applyFill="1" applyBorder="1" applyAlignment="1">
      <alignment vertical="center"/>
    </xf>
    <xf numFmtId="0" fontId="10" fillId="0" borderId="5" xfId="8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41" fontId="16" fillId="0" borderId="0" xfId="2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166" fontId="5" fillId="0" borderId="0" xfId="1" applyNumberFormat="1" applyFont="1" applyFill="1" applyAlignment="1">
      <alignment vertical="center"/>
    </xf>
    <xf numFmtId="0" fontId="10" fillId="0" borderId="0" xfId="4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41" fontId="10" fillId="0" borderId="2" xfId="2" applyFont="1" applyFill="1" applyBorder="1" applyAlignment="1">
      <alignment horizontal="center" vertical="center"/>
    </xf>
    <xf numFmtId="0" fontId="10" fillId="0" borderId="2" xfId="4" applyFont="1" applyFill="1" applyBorder="1" applyAlignment="1">
      <alignment horizontal="center" vertical="center"/>
    </xf>
    <xf numFmtId="0" fontId="16" fillId="0" borderId="0" xfId="4" applyFont="1" applyFill="1" applyAlignment="1">
      <alignment vertical="center"/>
    </xf>
    <xf numFmtId="166" fontId="17" fillId="0" borderId="0" xfId="1" applyNumberFormat="1" applyFont="1" applyFill="1"/>
    <xf numFmtId="166" fontId="16" fillId="4" borderId="2" xfId="1" applyNumberFormat="1" applyFont="1" applyFill="1" applyBorder="1"/>
    <xf numFmtId="37" fontId="16" fillId="4" borderId="2" xfId="5" applyNumberFormat="1" applyFont="1" applyFill="1" applyBorder="1" applyAlignment="1">
      <alignment horizontal="center" vertical="center"/>
    </xf>
    <xf numFmtId="0" fontId="10" fillId="4" borderId="2" xfId="5" applyFont="1" applyFill="1" applyBorder="1" applyAlignment="1">
      <alignment horizontal="center" vertical="center"/>
    </xf>
    <xf numFmtId="0" fontId="20" fillId="0" borderId="0" xfId="5" applyFont="1" applyFill="1" applyBorder="1" applyAlignment="1">
      <alignment horizontal="center"/>
    </xf>
    <xf numFmtId="0" fontId="20" fillId="0" borderId="0" xfId="11" applyNumberFormat="1" applyFont="1" applyFill="1" applyBorder="1" applyAlignment="1">
      <alignment horizontal="left"/>
    </xf>
    <xf numFmtId="0" fontId="18" fillId="0" borderId="0" xfId="11" applyNumberFormat="1" applyFont="1" applyFill="1" applyBorder="1" applyAlignment="1">
      <alignment horizontal="left"/>
    </xf>
    <xf numFmtId="0" fontId="21" fillId="0" borderId="0" xfId="13" applyFont="1" applyAlignment="1">
      <alignment vertical="center"/>
    </xf>
    <xf numFmtId="0" fontId="22" fillId="0" borderId="0" xfId="13" applyFont="1" applyAlignment="1">
      <alignment vertical="center"/>
    </xf>
    <xf numFmtId="41" fontId="21" fillId="0" borderId="0" xfId="14" applyFont="1" applyAlignment="1">
      <alignment vertical="center"/>
    </xf>
    <xf numFmtId="0" fontId="22" fillId="0" borderId="0" xfId="13" applyFont="1" applyAlignment="1">
      <alignment horizontal="left" vertical="center"/>
    </xf>
    <xf numFmtId="0" fontId="21" fillId="0" borderId="0" xfId="13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4" fillId="0" borderId="0" xfId="0" applyFont="1" applyFill="1" applyBorder="1"/>
    <xf numFmtId="0" fontId="21" fillId="0" borderId="0" xfId="13" applyFont="1" applyBorder="1" applyAlignment="1">
      <alignment vertical="center"/>
    </xf>
    <xf numFmtId="0" fontId="23" fillId="0" borderId="0" xfId="5" applyFont="1" applyBorder="1" applyAlignment="1">
      <alignment vertical="center"/>
    </xf>
    <xf numFmtId="0" fontId="21" fillId="0" borderId="0" xfId="14" applyNumberFormat="1" applyFont="1" applyAlignment="1">
      <alignment horizontal="center" vertical="center"/>
    </xf>
    <xf numFmtId="0" fontId="21" fillId="0" borderId="0" xfId="13" applyFont="1" applyAlignment="1">
      <alignment vertical="top"/>
    </xf>
    <xf numFmtId="0" fontId="21" fillId="0" borderId="0" xfId="0" applyFont="1" applyFill="1" applyAlignment="1">
      <alignment vertical="center"/>
    </xf>
    <xf numFmtId="41" fontId="21" fillId="0" borderId="0" xfId="7" applyFont="1" applyFill="1" applyBorder="1" applyAlignment="1">
      <alignment vertical="center"/>
    </xf>
    <xf numFmtId="10" fontId="21" fillId="0" borderId="0" xfId="3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vertical="center"/>
    </xf>
    <xf numFmtId="41" fontId="25" fillId="0" borderId="0" xfId="7" applyFont="1" applyFill="1" applyAlignment="1">
      <alignment vertical="center"/>
    </xf>
    <xf numFmtId="41" fontId="21" fillId="0" borderId="0" xfId="7" applyFont="1" applyFill="1" applyAlignment="1">
      <alignment vertical="center"/>
    </xf>
    <xf numFmtId="0" fontId="21" fillId="0" borderId="19" xfId="0" applyFont="1" applyFill="1" applyBorder="1" applyAlignment="1">
      <alignment vertical="center"/>
    </xf>
    <xf numFmtId="0" fontId="21" fillId="0" borderId="20" xfId="0" applyFont="1" applyFill="1" applyBorder="1" applyAlignment="1">
      <alignment vertical="center"/>
    </xf>
    <xf numFmtId="41" fontId="21" fillId="0" borderId="20" xfId="7" applyFont="1" applyFill="1" applyBorder="1" applyAlignment="1">
      <alignment vertical="center"/>
    </xf>
    <xf numFmtId="10" fontId="21" fillId="0" borderId="20" xfId="3" applyNumberFormat="1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vertical="center"/>
    </xf>
    <xf numFmtId="0" fontId="21" fillId="0" borderId="22" xfId="0" applyFont="1" applyFill="1" applyBorder="1" applyAlignment="1">
      <alignment vertical="center"/>
    </xf>
    <xf numFmtId="0" fontId="25" fillId="0" borderId="23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41" fontId="26" fillId="0" borderId="5" xfId="7" applyFont="1" applyFill="1" applyBorder="1" applyAlignment="1">
      <alignment horizontal="center" vertical="center"/>
    </xf>
    <xf numFmtId="10" fontId="26" fillId="0" borderId="5" xfId="3" applyNumberFormat="1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vertical="center"/>
    </xf>
    <xf numFmtId="0" fontId="21" fillId="0" borderId="18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center" vertical="center"/>
    </xf>
    <xf numFmtId="41" fontId="21" fillId="0" borderId="12" xfId="7" applyFont="1" applyFill="1" applyBorder="1" applyAlignment="1">
      <alignment horizontal="left" vertical="center"/>
    </xf>
    <xf numFmtId="10" fontId="21" fillId="0" borderId="12" xfId="3" applyNumberFormat="1" applyFont="1" applyFill="1" applyBorder="1" applyAlignment="1">
      <alignment horizontal="center" vertical="center"/>
    </xf>
    <xf numFmtId="41" fontId="21" fillId="0" borderId="5" xfId="7" applyFont="1" applyFill="1" applyBorder="1" applyAlignment="1">
      <alignment vertical="center"/>
    </xf>
    <xf numFmtId="9" fontId="21" fillId="0" borderId="5" xfId="3" applyNumberFormat="1" applyFont="1" applyFill="1" applyBorder="1" applyAlignment="1">
      <alignment horizontal="center" vertical="center"/>
    </xf>
    <xf numFmtId="41" fontId="25" fillId="0" borderId="23" xfId="0" applyNumberFormat="1" applyFont="1" applyFill="1" applyBorder="1" applyAlignment="1">
      <alignment vertical="center"/>
    </xf>
    <xf numFmtId="168" fontId="21" fillId="0" borderId="5" xfId="3" applyNumberFormat="1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6" fillId="0" borderId="4" xfId="0" applyFont="1" applyFill="1" applyBorder="1" applyAlignment="1">
      <alignment horizontal="left" vertical="center"/>
    </xf>
    <xf numFmtId="0" fontId="22" fillId="0" borderId="18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center" vertical="center"/>
    </xf>
    <xf numFmtId="41" fontId="22" fillId="0" borderId="2" xfId="7" applyFont="1" applyFill="1" applyBorder="1" applyAlignment="1">
      <alignment vertical="center"/>
    </xf>
    <xf numFmtId="168" fontId="22" fillId="0" borderId="2" xfId="3" applyNumberFormat="1" applyFont="1" applyFill="1" applyBorder="1" applyAlignment="1">
      <alignment horizontal="center" vertical="center"/>
    </xf>
    <xf numFmtId="41" fontId="27" fillId="0" borderId="23" xfId="0" applyNumberFormat="1" applyFont="1" applyFill="1" applyBorder="1" applyAlignment="1">
      <alignment vertical="center"/>
    </xf>
    <xf numFmtId="41" fontId="27" fillId="0" borderId="0" xfId="7" applyFont="1" applyFill="1" applyAlignment="1">
      <alignment vertical="center"/>
    </xf>
    <xf numFmtId="0" fontId="22" fillId="0" borderId="0" xfId="0" applyFont="1" applyFill="1" applyAlignment="1">
      <alignment vertical="center"/>
    </xf>
    <xf numFmtId="41" fontId="22" fillId="0" borderId="0" xfId="7" applyFont="1" applyFill="1" applyAlignment="1">
      <alignment vertical="center"/>
    </xf>
    <xf numFmtId="41" fontId="21" fillId="0" borderId="2" xfId="7" applyFont="1" applyFill="1" applyBorder="1" applyAlignment="1">
      <alignment vertical="center"/>
    </xf>
    <xf numFmtId="41" fontId="22" fillId="0" borderId="2" xfId="7" applyFont="1" applyFill="1" applyBorder="1" applyAlignment="1">
      <alignment horizontal="left" vertical="center"/>
    </xf>
    <xf numFmtId="9" fontId="22" fillId="0" borderId="2" xfId="3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21" fillId="0" borderId="24" xfId="0" applyFont="1" applyBorder="1" applyAlignment="1">
      <alignment horizontal="left" vertical="center"/>
    </xf>
    <xf numFmtId="0" fontId="26" fillId="0" borderId="18" xfId="0" applyFont="1" applyFill="1" applyBorder="1" applyAlignment="1">
      <alignment vertical="center"/>
    </xf>
    <xf numFmtId="0" fontId="26" fillId="0" borderId="2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vertical="center"/>
    </xf>
    <xf numFmtId="41" fontId="21" fillId="0" borderId="5" xfId="7" applyFont="1" applyFill="1" applyBorder="1" applyAlignment="1">
      <alignment horizontal="left" vertical="center"/>
    </xf>
    <xf numFmtId="0" fontId="21" fillId="0" borderId="24" xfId="0" applyFont="1" applyFill="1" applyBorder="1" applyAlignment="1">
      <alignment horizontal="center" vertical="center" wrapText="1"/>
    </xf>
    <xf numFmtId="0" fontId="21" fillId="0" borderId="18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center" vertical="center" wrapText="1"/>
    </xf>
    <xf numFmtId="41" fontId="21" fillId="0" borderId="0" xfId="0" applyNumberFormat="1" applyFont="1" applyFill="1" applyAlignment="1">
      <alignment vertical="center"/>
    </xf>
    <xf numFmtId="41" fontId="29" fillId="0" borderId="0" xfId="7" applyFont="1" applyFill="1" applyAlignment="1">
      <alignment vertical="center"/>
    </xf>
    <xf numFmtId="0" fontId="4" fillId="0" borderId="11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1" fillId="0" borderId="10" xfId="0" applyFont="1" applyFill="1" applyBorder="1" applyAlignment="1">
      <alignment horizontal="center" vertical="center"/>
    </xf>
    <xf numFmtId="41" fontId="21" fillId="0" borderId="12" xfId="7" applyFont="1" applyFill="1" applyBorder="1" applyAlignment="1">
      <alignment vertical="center"/>
    </xf>
    <xf numFmtId="168" fontId="21" fillId="0" borderId="12" xfId="3" applyNumberFormat="1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26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1" fontId="4" fillId="0" borderId="5" xfId="7" applyFont="1" applyFill="1" applyBorder="1" applyAlignment="1">
      <alignment horizontal="left" vertical="center"/>
    </xf>
    <xf numFmtId="0" fontId="21" fillId="0" borderId="24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left" vertical="center"/>
    </xf>
    <xf numFmtId="0" fontId="26" fillId="0" borderId="4" xfId="0" quotePrefix="1" applyFont="1" applyFill="1" applyBorder="1" applyAlignment="1">
      <alignment vertical="center"/>
    </xf>
    <xf numFmtId="0" fontId="26" fillId="0" borderId="18" xfId="0" quotePrefix="1" applyFont="1" applyFill="1" applyBorder="1" applyAlignment="1">
      <alignment vertical="center"/>
    </xf>
    <xf numFmtId="0" fontId="26" fillId="0" borderId="2" xfId="0" quotePrefix="1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left" vertical="center"/>
    </xf>
    <xf numFmtId="41" fontId="22" fillId="0" borderId="2" xfId="0" applyNumberFormat="1" applyFont="1" applyFill="1" applyBorder="1" applyAlignment="1">
      <alignment vertical="center"/>
    </xf>
    <xf numFmtId="0" fontId="21" fillId="0" borderId="25" xfId="0" applyFont="1" applyFill="1" applyBorder="1" applyAlignment="1">
      <alignment vertical="center"/>
    </xf>
    <xf numFmtId="0" fontId="21" fillId="0" borderId="16" xfId="0" applyFont="1" applyFill="1" applyBorder="1" applyAlignment="1">
      <alignment vertical="center"/>
    </xf>
    <xf numFmtId="41" fontId="21" fillId="0" borderId="16" xfId="7" applyFont="1" applyFill="1" applyBorder="1" applyAlignment="1">
      <alignment vertical="center"/>
    </xf>
    <xf numFmtId="10" fontId="21" fillId="0" borderId="16" xfId="3" applyNumberFormat="1" applyFont="1" applyFill="1" applyBorder="1" applyAlignment="1">
      <alignment horizontal="center" vertical="center"/>
    </xf>
    <xf numFmtId="0" fontId="25" fillId="0" borderId="26" xfId="0" applyFont="1" applyFill="1" applyBorder="1" applyAlignment="1">
      <alignment vertical="center"/>
    </xf>
    <xf numFmtId="41" fontId="31" fillId="0" borderId="0" xfId="7" applyFont="1"/>
    <xf numFmtId="0" fontId="30" fillId="0" borderId="0" xfId="0" applyFont="1"/>
    <xf numFmtId="0" fontId="31" fillId="0" borderId="0" xfId="0" applyFont="1"/>
    <xf numFmtId="41" fontId="30" fillId="0" borderId="0" xfId="7" applyFont="1"/>
    <xf numFmtId="41" fontId="32" fillId="0" borderId="0" xfId="7" applyFont="1"/>
    <xf numFmtId="0" fontId="33" fillId="0" borderId="24" xfId="0" applyFont="1" applyBorder="1" applyAlignment="1">
      <alignment horizontal="left" vertical="center"/>
    </xf>
    <xf numFmtId="166" fontId="10" fillId="0" borderId="0" xfId="1" applyNumberFormat="1" applyFont="1" applyFill="1"/>
    <xf numFmtId="0" fontId="10" fillId="0" borderId="2" xfId="5" applyFont="1" applyFill="1" applyBorder="1" applyAlignment="1"/>
    <xf numFmtId="166" fontId="21" fillId="0" borderId="0" xfId="11" applyNumberFormat="1" applyFont="1" applyFill="1" applyBorder="1"/>
    <xf numFmtId="166" fontId="21" fillId="0" borderId="0" xfId="11" quotePrefix="1" applyNumberFormat="1" applyFont="1" applyFill="1" applyBorder="1"/>
    <xf numFmtId="0" fontId="10" fillId="0" borderId="2" xfId="5" applyFont="1" applyFill="1" applyBorder="1" applyAlignment="1">
      <alignment horizontal="center"/>
    </xf>
    <xf numFmtId="0" fontId="16" fillId="4" borderId="2" xfId="5" applyFont="1" applyFill="1" applyBorder="1" applyAlignment="1">
      <alignment horizontal="center"/>
    </xf>
    <xf numFmtId="166" fontId="16" fillId="4" borderId="2" xfId="1" applyNumberFormat="1" applyFont="1" applyFill="1" applyBorder="1" applyAlignment="1">
      <alignment horizontal="centerContinuous"/>
    </xf>
    <xf numFmtId="166" fontId="16" fillId="4" borderId="2" xfId="1" applyNumberFormat="1" applyFont="1" applyFill="1" applyBorder="1" applyAlignment="1">
      <alignment horizontal="center"/>
    </xf>
    <xf numFmtId="166" fontId="10" fillId="0" borderId="2" xfId="1" applyNumberFormat="1" applyFont="1" applyFill="1" applyBorder="1" applyAlignment="1"/>
    <xf numFmtId="166" fontId="10" fillId="0" borderId="0" xfId="1" applyNumberFormat="1" applyFont="1" applyFill="1" applyAlignment="1"/>
    <xf numFmtId="0" fontId="10" fillId="0" borderId="2" xfId="0" applyFont="1" applyFill="1" applyBorder="1" applyAlignment="1">
      <alignment horizontal="left" vertical="center"/>
    </xf>
    <xf numFmtId="166" fontId="10" fillId="0" borderId="2" xfId="1" applyNumberFormat="1" applyFont="1" applyFill="1" applyBorder="1" applyAlignment="1">
      <alignment horizontal="center"/>
    </xf>
    <xf numFmtId="0" fontId="10" fillId="0" borderId="2" xfId="0" applyFont="1" applyFill="1" applyBorder="1" applyAlignment="1"/>
    <xf numFmtId="0" fontId="40" fillId="0" borderId="2" xfId="16" applyFont="1" applyFill="1" applyBorder="1" applyAlignment="1" applyProtection="1"/>
    <xf numFmtId="0" fontId="10" fillId="0" borderId="2" xfId="0" applyFont="1" applyFill="1" applyBorder="1" applyAlignment="1">
      <alignment horizontal="center"/>
    </xf>
    <xf numFmtId="41" fontId="10" fillId="0" borderId="2" xfId="7" applyFont="1" applyFill="1" applyBorder="1" applyAlignment="1"/>
    <xf numFmtId="41" fontId="0" fillId="0" borderId="0" xfId="2" applyFont="1"/>
    <xf numFmtId="41" fontId="42" fillId="7" borderId="2" xfId="2" applyFont="1" applyFill="1" applyBorder="1" applyAlignment="1">
      <alignment horizontal="center"/>
    </xf>
    <xf numFmtId="0" fontId="42" fillId="7" borderId="2" xfId="13" applyFont="1" applyFill="1" applyBorder="1" applyAlignment="1">
      <alignment horizontal="center" vertical="center"/>
    </xf>
    <xf numFmtId="1" fontId="42" fillId="7" borderId="2" xfId="13" applyNumberFormat="1" applyFont="1" applyFill="1" applyBorder="1" applyAlignment="1">
      <alignment horizontal="center" vertical="center"/>
    </xf>
    <xf numFmtId="41" fontId="42" fillId="7" borderId="2" xfId="2" applyFont="1" applyFill="1" applyBorder="1" applyAlignment="1">
      <alignment horizontal="center" vertical="center"/>
    </xf>
    <xf numFmtId="0" fontId="15" fillId="0" borderId="2" xfId="13" applyBorder="1" applyAlignment="1">
      <alignment vertical="center"/>
    </xf>
    <xf numFmtId="1" fontId="15" fillId="0" borderId="2" xfId="13" applyNumberFormat="1" applyBorder="1" applyAlignment="1">
      <alignment horizontal="center" vertical="center"/>
    </xf>
    <xf numFmtId="41" fontId="0" fillId="0" borderId="2" xfId="2" applyFont="1" applyBorder="1" applyAlignment="1">
      <alignment vertical="center"/>
    </xf>
    <xf numFmtId="41" fontId="0" fillId="0" borderId="2" xfId="2" applyFont="1" applyFill="1" applyBorder="1" applyAlignment="1">
      <alignment vertical="center"/>
    </xf>
    <xf numFmtId="0" fontId="15" fillId="0" borderId="0" xfId="13"/>
    <xf numFmtId="1" fontId="15" fillId="0" borderId="0" xfId="13" applyNumberFormat="1"/>
    <xf numFmtId="41" fontId="3" fillId="0" borderId="0" xfId="2" applyFont="1"/>
    <xf numFmtId="43" fontId="6" fillId="0" borderId="0" xfId="1" applyNumberFormat="1" applyFont="1" applyFill="1" applyAlignment="1">
      <alignment vertical="center"/>
    </xf>
    <xf numFmtId="43" fontId="6" fillId="0" borderId="2" xfId="1" applyNumberFormat="1" applyFont="1" applyFill="1" applyBorder="1" applyAlignment="1">
      <alignment vertical="center"/>
    </xf>
    <xf numFmtId="169" fontId="0" fillId="0" borderId="2" xfId="2" applyNumberFormat="1" applyFont="1" applyBorder="1" applyAlignment="1">
      <alignment vertical="center"/>
    </xf>
    <xf numFmtId="169" fontId="0" fillId="0" borderId="2" xfId="2" applyNumberFormat="1" applyFont="1" applyFill="1" applyBorder="1" applyAlignment="1">
      <alignment vertical="center"/>
    </xf>
    <xf numFmtId="43" fontId="5" fillId="0" borderId="0" xfId="1" applyNumberFormat="1" applyFont="1" applyFill="1" applyAlignment="1">
      <alignment vertical="center"/>
    </xf>
    <xf numFmtId="169" fontId="42" fillId="7" borderId="2" xfId="2" applyNumberFormat="1" applyFont="1" applyFill="1" applyBorder="1"/>
    <xf numFmtId="169" fontId="0" fillId="0" borderId="0" xfId="2" applyNumberFormat="1" applyFont="1"/>
    <xf numFmtId="0" fontId="16" fillId="4" borderId="2" xfId="5" applyFont="1" applyFill="1" applyBorder="1" applyAlignment="1">
      <alignment horizontal="center" vertical="center"/>
    </xf>
    <xf numFmtId="41" fontId="6" fillId="0" borderId="0" xfId="2" applyFont="1" applyFill="1" applyAlignment="1">
      <alignment vertical="center"/>
    </xf>
    <xf numFmtId="41" fontId="31" fillId="0" borderId="0" xfId="0" applyNumberFormat="1" applyFont="1"/>
    <xf numFmtId="41" fontId="0" fillId="0" borderId="0" xfId="2" applyFont="1" applyFill="1" applyAlignment="1">
      <alignment horizontal="center" vertical="center"/>
    </xf>
    <xf numFmtId="0" fontId="16" fillId="4" borderId="2" xfId="5" applyFont="1" applyFill="1" applyBorder="1" applyAlignment="1">
      <alignment horizontal="center" vertical="center"/>
    </xf>
    <xf numFmtId="41" fontId="21" fillId="0" borderId="0" xfId="2" applyFont="1" applyFill="1" applyAlignment="1">
      <alignment vertical="center"/>
    </xf>
    <xf numFmtId="41" fontId="22" fillId="0" borderId="0" xfId="2" applyFont="1" applyFill="1" applyAlignment="1">
      <alignment vertical="center"/>
    </xf>
    <xf numFmtId="168" fontId="43" fillId="0" borderId="0" xfId="3" applyNumberFormat="1" applyFont="1" applyFill="1" applyAlignment="1">
      <alignment horizontal="center"/>
    </xf>
    <xf numFmtId="41" fontId="43" fillId="0" borderId="0" xfId="7" applyFont="1" applyFill="1"/>
    <xf numFmtId="168" fontId="43" fillId="0" borderId="29" xfId="3" applyNumberFormat="1" applyFont="1" applyFill="1" applyBorder="1" applyAlignment="1">
      <alignment horizontal="center"/>
    </xf>
    <xf numFmtId="166" fontId="43" fillId="0" borderId="29" xfId="17" applyNumberFormat="1" applyFont="1" applyFill="1" applyBorder="1" applyAlignment="1">
      <alignment horizontal="center" vertical="center"/>
    </xf>
    <xf numFmtId="168" fontId="44" fillId="0" borderId="14" xfId="3" applyNumberFormat="1" applyFont="1" applyFill="1" applyBorder="1" applyAlignment="1">
      <alignment horizontal="centerContinuous"/>
    </xf>
    <xf numFmtId="168" fontId="44" fillId="0" borderId="9" xfId="3" applyNumberFormat="1" applyFont="1" applyFill="1" applyBorder="1" applyAlignment="1">
      <alignment horizontal="centerContinuous" vertical="center"/>
    </xf>
    <xf numFmtId="168" fontId="44" fillId="0" borderId="12" xfId="3" quotePrefix="1" applyNumberFormat="1" applyFont="1" applyFill="1" applyBorder="1" applyAlignment="1">
      <alignment horizontal="centerContinuous" vertical="center"/>
    </xf>
    <xf numFmtId="168" fontId="44" fillId="0" borderId="15" xfId="3" applyNumberFormat="1" applyFont="1" applyFill="1" applyBorder="1" applyAlignment="1">
      <alignment horizontal="centerContinuous" vertical="center"/>
    </xf>
    <xf numFmtId="41" fontId="43" fillId="0" borderId="0" xfId="7" applyFont="1" applyFill="1" applyAlignment="1">
      <alignment vertical="center"/>
    </xf>
    <xf numFmtId="168" fontId="44" fillId="0" borderId="2" xfId="3" applyNumberFormat="1" applyFont="1" applyFill="1" applyBorder="1" applyAlignment="1">
      <alignment horizontal="center" vertical="center"/>
    </xf>
    <xf numFmtId="41" fontId="46" fillId="0" borderId="0" xfId="7" applyFont="1" applyFill="1" applyAlignment="1">
      <alignment vertical="center"/>
    </xf>
    <xf numFmtId="168" fontId="48" fillId="0" borderId="2" xfId="3" applyNumberFormat="1" applyFont="1" applyFill="1" applyBorder="1" applyAlignment="1">
      <alignment horizontal="center" vertical="center"/>
    </xf>
    <xf numFmtId="41" fontId="48" fillId="0" borderId="2" xfId="7" applyFont="1" applyFill="1" applyBorder="1" applyAlignment="1">
      <alignment horizontal="center" vertical="center"/>
    </xf>
    <xf numFmtId="168" fontId="16" fillId="0" borderId="2" xfId="3" applyNumberFormat="1" applyFont="1" applyFill="1" applyBorder="1" applyAlignment="1">
      <alignment horizontal="center" vertical="center"/>
    </xf>
    <xf numFmtId="168" fontId="10" fillId="0" borderId="2" xfId="3" applyNumberFormat="1" applyFont="1" applyFill="1" applyBorder="1" applyAlignment="1">
      <alignment horizontal="center" vertical="center"/>
    </xf>
    <xf numFmtId="10" fontId="48" fillId="0" borderId="34" xfId="3" applyNumberFormat="1" applyFont="1" applyFill="1" applyBorder="1" applyAlignment="1">
      <alignment horizontal="center" vertical="center"/>
    </xf>
    <xf numFmtId="168" fontId="48" fillId="0" borderId="34" xfId="3" applyNumberFormat="1" applyFont="1" applyFill="1" applyBorder="1" applyAlignment="1">
      <alignment horizontal="center" vertical="center"/>
    </xf>
    <xf numFmtId="166" fontId="48" fillId="0" borderId="34" xfId="17" applyNumberFormat="1" applyFont="1" applyFill="1" applyBorder="1" applyAlignment="1">
      <alignment horizontal="center" vertical="center"/>
    </xf>
    <xf numFmtId="41" fontId="48" fillId="0" borderId="0" xfId="7" applyFont="1" applyFill="1" applyBorder="1"/>
    <xf numFmtId="41" fontId="43" fillId="0" borderId="0" xfId="7" applyFont="1" applyFill="1" applyBorder="1" applyAlignment="1">
      <alignment vertical="center"/>
    </xf>
    <xf numFmtId="168" fontId="48" fillId="0" borderId="0" xfId="3" applyNumberFormat="1" applyFont="1" applyFill="1" applyBorder="1" applyAlignment="1">
      <alignment horizontal="center" vertical="center"/>
    </xf>
    <xf numFmtId="166" fontId="48" fillId="0" borderId="0" xfId="17" applyNumberFormat="1" applyFont="1" applyFill="1" applyBorder="1" applyAlignment="1">
      <alignment horizontal="center" vertical="center"/>
    </xf>
    <xf numFmtId="41" fontId="48" fillId="0" borderId="0" xfId="7" applyFont="1" applyFill="1" applyBorder="1" applyAlignment="1">
      <alignment horizontal="center" vertical="center"/>
    </xf>
    <xf numFmtId="168" fontId="48" fillId="0" borderId="0" xfId="3" applyNumberFormat="1" applyFont="1" applyFill="1" applyBorder="1" applyAlignment="1">
      <alignment horizontal="center"/>
    </xf>
    <xf numFmtId="41" fontId="43" fillId="0" borderId="0" xfId="7" applyFont="1" applyFill="1" applyBorder="1"/>
    <xf numFmtId="10" fontId="48" fillId="0" borderId="0" xfId="3" applyNumberFormat="1" applyFont="1" applyFill="1" applyBorder="1" applyAlignment="1">
      <alignment horizontal="center"/>
    </xf>
    <xf numFmtId="168" fontId="43" fillId="0" borderId="0" xfId="3" applyNumberFormat="1" applyFont="1" applyFill="1" applyBorder="1" applyAlignment="1">
      <alignment horizontal="center"/>
    </xf>
    <xf numFmtId="0" fontId="49" fillId="0" borderId="0" xfId="19" applyFont="1" applyAlignment="1">
      <alignment horizontal="left"/>
    </xf>
    <xf numFmtId="0" fontId="50" fillId="0" borderId="0" xfId="19" applyFont="1"/>
    <xf numFmtId="41" fontId="50" fillId="0" borderId="0" xfId="21" applyFont="1" applyFill="1"/>
    <xf numFmtId="0" fontId="10" fillId="0" borderId="0" xfId="19" applyFont="1"/>
    <xf numFmtId="0" fontId="49" fillId="0" borderId="1" xfId="22" applyNumberFormat="1" applyFont="1" applyFill="1" applyBorder="1" applyAlignment="1" applyProtection="1">
      <alignment horizontal="center" vertical="center"/>
    </xf>
    <xf numFmtId="165" fontId="49" fillId="0" borderId="1" xfId="22" applyFont="1" applyFill="1" applyBorder="1" applyAlignment="1">
      <alignment vertical="center"/>
    </xf>
    <xf numFmtId="165" fontId="49" fillId="0" borderId="1" xfId="22" applyFont="1" applyFill="1" applyBorder="1" applyAlignment="1">
      <alignment horizontal="center" vertical="center"/>
    </xf>
    <xf numFmtId="10" fontId="49" fillId="0" borderId="2" xfId="20" applyNumberFormat="1" applyFont="1" applyFill="1" applyBorder="1" applyAlignment="1">
      <alignment horizontal="center"/>
    </xf>
    <xf numFmtId="169" fontId="49" fillId="0" borderId="2" xfId="21" applyNumberFormat="1" applyFont="1" applyFill="1" applyBorder="1" applyAlignment="1">
      <alignment horizontal="center"/>
    </xf>
    <xf numFmtId="0" fontId="50" fillId="0" borderId="1" xfId="22" applyNumberFormat="1" applyFont="1" applyFill="1" applyBorder="1" applyAlignment="1">
      <alignment horizontal="center"/>
    </xf>
    <xf numFmtId="165" fontId="50" fillId="0" borderId="1" xfId="22" applyFont="1" applyFill="1" applyBorder="1"/>
    <xf numFmtId="0" fontId="50" fillId="0" borderId="36" xfId="22" applyNumberFormat="1" applyFont="1" applyFill="1" applyBorder="1" applyAlignment="1">
      <alignment horizontal="center"/>
    </xf>
    <xf numFmtId="165" fontId="50" fillId="0" borderId="36" xfId="22" applyFont="1" applyFill="1" applyBorder="1"/>
    <xf numFmtId="165" fontId="50" fillId="0" borderId="37" xfId="22" applyFont="1" applyFill="1" applyBorder="1"/>
    <xf numFmtId="169" fontId="50" fillId="0" borderId="38" xfId="19" applyNumberFormat="1" applyFont="1" applyBorder="1"/>
    <xf numFmtId="9" fontId="51" fillId="0" borderId="38" xfId="20" applyFont="1" applyBorder="1" applyAlignment="1">
      <alignment horizontal="center"/>
    </xf>
    <xf numFmtId="169" fontId="50" fillId="0" borderId="0" xfId="21" applyNumberFormat="1" applyFont="1" applyFill="1" applyBorder="1"/>
    <xf numFmtId="0" fontId="50" fillId="0" borderId="38" xfId="22" applyNumberFormat="1" applyFont="1" applyFill="1" applyBorder="1" applyAlignment="1">
      <alignment horizontal="center"/>
    </xf>
    <xf numFmtId="165" fontId="50" fillId="0" borderId="38" xfId="22" applyFont="1" applyFill="1" applyBorder="1"/>
    <xf numFmtId="169" fontId="50" fillId="0" borderId="38" xfId="23" applyNumberFormat="1" applyFont="1" applyFill="1" applyBorder="1"/>
    <xf numFmtId="165" fontId="50" fillId="0" borderId="38" xfId="22" applyFont="1" applyFill="1" applyBorder="1" applyAlignment="1">
      <alignment vertical="center"/>
    </xf>
    <xf numFmtId="165" fontId="50" fillId="0" borderId="39" xfId="22" applyFont="1" applyFill="1" applyBorder="1" applyAlignment="1">
      <alignment vertical="center"/>
    </xf>
    <xf numFmtId="169" fontId="50" fillId="0" borderId="39" xfId="23" applyNumberFormat="1" applyFont="1" applyFill="1" applyBorder="1"/>
    <xf numFmtId="9" fontId="51" fillId="0" borderId="39" xfId="20" applyFont="1" applyBorder="1" applyAlignment="1">
      <alignment horizontal="center"/>
    </xf>
    <xf numFmtId="0" fontId="49" fillId="8" borderId="38" xfId="22" applyNumberFormat="1" applyFont="1" applyFill="1" applyBorder="1" applyAlignment="1">
      <alignment horizontal="center"/>
    </xf>
    <xf numFmtId="165" fontId="49" fillId="8" borderId="38" xfId="22" applyFont="1" applyFill="1" applyBorder="1" applyAlignment="1">
      <alignment vertical="center"/>
    </xf>
    <xf numFmtId="169" fontId="49" fillId="8" borderId="36" xfId="19" applyNumberFormat="1" applyFont="1" applyFill="1" applyBorder="1"/>
    <xf numFmtId="9" fontId="52" fillId="8" borderId="36" xfId="20" applyFont="1" applyFill="1" applyBorder="1" applyAlignment="1">
      <alignment horizontal="center"/>
    </xf>
    <xf numFmtId="9" fontId="51" fillId="9" borderId="36" xfId="20" applyFont="1" applyFill="1" applyBorder="1" applyAlignment="1">
      <alignment horizontal="center"/>
    </xf>
    <xf numFmtId="0" fontId="16" fillId="0" borderId="0" xfId="19" applyFont="1"/>
    <xf numFmtId="9" fontId="50" fillId="0" borderId="38" xfId="20" applyFont="1" applyFill="1" applyBorder="1" applyAlignment="1">
      <alignment horizontal="center"/>
    </xf>
    <xf numFmtId="165" fontId="50" fillId="0" borderId="39" xfId="22" applyFont="1" applyFill="1" applyBorder="1"/>
    <xf numFmtId="0" fontId="50" fillId="0" borderId="39" xfId="22" applyNumberFormat="1" applyFont="1" applyFill="1" applyBorder="1" applyAlignment="1">
      <alignment horizontal="center"/>
    </xf>
    <xf numFmtId="0" fontId="49" fillId="8" borderId="36" xfId="22" applyNumberFormat="1" applyFont="1" applyFill="1" applyBorder="1" applyAlignment="1">
      <alignment horizontal="center"/>
    </xf>
    <xf numFmtId="165" fontId="49" fillId="8" borderId="36" xfId="22" applyFont="1" applyFill="1" applyBorder="1" applyAlignment="1">
      <alignment vertical="center"/>
    </xf>
    <xf numFmtId="169" fontId="50" fillId="0" borderId="39" xfId="23" applyNumberFormat="1" applyFont="1" applyFill="1" applyBorder="1" applyAlignment="1"/>
    <xf numFmtId="0" fontId="49" fillId="10" borderId="38" xfId="22" applyNumberFormat="1" applyFont="1" applyFill="1" applyBorder="1" applyAlignment="1">
      <alignment horizontal="center"/>
    </xf>
    <xf numFmtId="165" fontId="49" fillId="10" borderId="38" xfId="22" applyFont="1" applyFill="1" applyBorder="1"/>
    <xf numFmtId="169" fontId="49" fillId="10" borderId="40" xfId="19" applyNumberFormat="1" applyFont="1" applyFill="1" applyBorder="1"/>
    <xf numFmtId="9" fontId="52" fillId="10" borderId="40" xfId="20" applyFont="1" applyFill="1" applyBorder="1" applyAlignment="1">
      <alignment horizontal="center"/>
    </xf>
    <xf numFmtId="9" fontId="51" fillId="10" borderId="40" xfId="20" applyFont="1" applyFill="1" applyBorder="1" applyAlignment="1">
      <alignment horizontal="center"/>
    </xf>
    <xf numFmtId="165" fontId="50" fillId="0" borderId="10" xfId="22" applyFont="1" applyFill="1" applyBorder="1"/>
    <xf numFmtId="169" fontId="50" fillId="0" borderId="10" xfId="23" applyNumberFormat="1" applyFont="1" applyFill="1" applyBorder="1"/>
    <xf numFmtId="169" fontId="50" fillId="0" borderId="37" xfId="23" applyNumberFormat="1" applyFont="1" applyFill="1" applyBorder="1"/>
    <xf numFmtId="9" fontId="51" fillId="0" borderId="37" xfId="20" applyFont="1" applyBorder="1" applyAlignment="1">
      <alignment horizontal="center"/>
    </xf>
    <xf numFmtId="168" fontId="52" fillId="8" borderId="36" xfId="20" applyNumberFormat="1" applyFont="1" applyFill="1" applyBorder="1" applyAlignment="1">
      <alignment horizontal="center"/>
    </xf>
    <xf numFmtId="0" fontId="49" fillId="0" borderId="38" xfId="22" applyNumberFormat="1" applyFont="1" applyFill="1" applyBorder="1" applyAlignment="1">
      <alignment horizontal="center"/>
    </xf>
    <xf numFmtId="165" fontId="49" fillId="0" borderId="38" xfId="22" applyFont="1" applyFill="1" applyBorder="1" applyAlignment="1">
      <alignment vertical="center"/>
    </xf>
    <xf numFmtId="169" fontId="49" fillId="0" borderId="10" xfId="19" applyNumberFormat="1" applyFont="1" applyBorder="1"/>
    <xf numFmtId="9" fontId="51" fillId="0" borderId="38" xfId="20" applyFont="1" applyFill="1" applyBorder="1" applyAlignment="1">
      <alignment horizontal="center"/>
    </xf>
    <xf numFmtId="169" fontId="50" fillId="0" borderId="37" xfId="19" applyNumberFormat="1" applyFont="1" applyBorder="1"/>
    <xf numFmtId="169" fontId="49" fillId="8" borderId="37" xfId="19" applyNumberFormat="1" applyFont="1" applyFill="1" applyBorder="1"/>
    <xf numFmtId="9" fontId="52" fillId="8" borderId="38" xfId="20" applyFont="1" applyFill="1" applyBorder="1" applyAlignment="1">
      <alignment horizontal="center"/>
    </xf>
    <xf numFmtId="9" fontId="51" fillId="9" borderId="38" xfId="20" applyFont="1" applyFill="1" applyBorder="1" applyAlignment="1">
      <alignment horizontal="center"/>
    </xf>
    <xf numFmtId="0" fontId="10" fillId="0" borderId="38" xfId="22" applyNumberFormat="1" applyFont="1" applyFill="1" applyBorder="1" applyAlignment="1">
      <alignment horizontal="center"/>
    </xf>
    <xf numFmtId="165" fontId="10" fillId="0" borderId="38" xfId="22" applyFont="1" applyFill="1" applyBorder="1"/>
    <xf numFmtId="169" fontId="50" fillId="0" borderId="10" xfId="19" applyNumberFormat="1" applyFont="1" applyBorder="1"/>
    <xf numFmtId="169" fontId="49" fillId="0" borderId="0" xfId="21" applyNumberFormat="1" applyFont="1" applyFill="1" applyBorder="1"/>
    <xf numFmtId="165" fontId="49" fillId="0" borderId="38" xfId="22" applyFont="1" applyFill="1" applyBorder="1"/>
    <xf numFmtId="165" fontId="49" fillId="0" borderId="39" xfId="22" applyFont="1" applyFill="1" applyBorder="1"/>
    <xf numFmtId="169" fontId="49" fillId="0" borderId="39" xfId="23" applyNumberFormat="1" applyFont="1" applyFill="1" applyBorder="1"/>
    <xf numFmtId="169" fontId="49" fillId="0" borderId="12" xfId="19" applyNumberFormat="1" applyFont="1" applyBorder="1"/>
    <xf numFmtId="169" fontId="50" fillId="0" borderId="38" xfId="21" applyNumberFormat="1" applyFont="1" applyFill="1" applyBorder="1"/>
    <xf numFmtId="169" fontId="50" fillId="0" borderId="39" xfId="19" applyNumberFormat="1" applyFont="1" applyBorder="1"/>
    <xf numFmtId="169" fontId="50" fillId="0" borderId="39" xfId="21" applyNumberFormat="1" applyFont="1" applyFill="1" applyBorder="1"/>
    <xf numFmtId="169" fontId="50" fillId="0" borderId="42" xfId="23" applyNumberFormat="1" applyFont="1" applyFill="1" applyBorder="1"/>
    <xf numFmtId="169" fontId="49" fillId="10" borderId="38" xfId="23" applyNumberFormat="1" applyFont="1" applyFill="1" applyBorder="1"/>
    <xf numFmtId="9" fontId="51" fillId="10" borderId="38" xfId="20" applyFont="1" applyFill="1" applyBorder="1" applyAlignment="1">
      <alignment horizontal="center"/>
    </xf>
    <xf numFmtId="0" fontId="50" fillId="8" borderId="38" xfId="22" applyNumberFormat="1" applyFont="1" applyFill="1" applyBorder="1" applyAlignment="1">
      <alignment horizontal="center"/>
    </xf>
    <xf numFmtId="165" fontId="49" fillId="8" borderId="38" xfId="22" applyFont="1" applyFill="1" applyBorder="1"/>
    <xf numFmtId="169" fontId="49" fillId="8" borderId="36" xfId="21" applyNumberFormat="1" applyFont="1" applyFill="1" applyBorder="1"/>
    <xf numFmtId="169" fontId="49" fillId="8" borderId="43" xfId="21" applyNumberFormat="1" applyFont="1" applyFill="1" applyBorder="1"/>
    <xf numFmtId="165" fontId="50" fillId="0" borderId="44" xfId="22" applyFont="1" applyFill="1" applyBorder="1"/>
    <xf numFmtId="169" fontId="50" fillId="0" borderId="44" xfId="23" applyNumberFormat="1" applyFont="1" applyFill="1" applyBorder="1"/>
    <xf numFmtId="169" fontId="49" fillId="10" borderId="46" xfId="21" applyNumberFormat="1" applyFont="1" applyFill="1" applyBorder="1"/>
    <xf numFmtId="9" fontId="51" fillId="10" borderId="46" xfId="20" applyFont="1" applyFill="1" applyBorder="1" applyAlignment="1">
      <alignment horizontal="center"/>
    </xf>
    <xf numFmtId="41" fontId="53" fillId="0" borderId="0" xfId="19" applyNumberFormat="1" applyFont="1"/>
    <xf numFmtId="41" fontId="50" fillId="0" borderId="0" xfId="19" applyNumberFormat="1" applyFont="1"/>
    <xf numFmtId="41" fontId="50" fillId="0" borderId="0" xfId="21" applyFont="1" applyFill="1" applyBorder="1"/>
    <xf numFmtId="43" fontId="50" fillId="0" borderId="0" xfId="19" applyNumberFormat="1" applyFont="1"/>
    <xf numFmtId="169" fontId="50" fillId="0" borderId="0" xfId="21" applyNumberFormat="1" applyFont="1" applyFill="1"/>
    <xf numFmtId="10" fontId="50" fillId="0" borderId="0" xfId="20" applyNumberFormat="1" applyFont="1" applyFill="1" applyAlignment="1">
      <alignment horizontal="center"/>
    </xf>
    <xf numFmtId="0" fontId="50" fillId="0" borderId="0" xfId="19" applyFont="1" applyAlignment="1">
      <alignment horizontal="center"/>
    </xf>
    <xf numFmtId="41" fontId="50" fillId="0" borderId="0" xfId="19" applyNumberFormat="1" applyFont="1" applyAlignment="1">
      <alignment horizontal="center"/>
    </xf>
    <xf numFmtId="0" fontId="49" fillId="0" borderId="2" xfId="22" applyNumberFormat="1" applyFont="1" applyFill="1" applyBorder="1" applyAlignment="1" applyProtection="1">
      <alignment horizontal="center" vertical="center"/>
    </xf>
    <xf numFmtId="165" fontId="49" fillId="0" borderId="2" xfId="22" applyFont="1" applyFill="1" applyBorder="1" applyAlignment="1">
      <alignment vertical="center"/>
    </xf>
    <xf numFmtId="41" fontId="49" fillId="0" borderId="2" xfId="21" applyFont="1" applyFill="1" applyBorder="1" applyAlignment="1">
      <alignment horizontal="center" vertical="center"/>
    </xf>
    <xf numFmtId="10" fontId="49" fillId="0" borderId="2" xfId="20" applyNumberFormat="1" applyFont="1" applyFill="1" applyBorder="1" applyAlignment="1">
      <alignment horizontal="center" vertical="center" wrapText="1"/>
    </xf>
    <xf numFmtId="169" fontId="49" fillId="0" borderId="2" xfId="21" applyNumberFormat="1" applyFont="1" applyFill="1" applyBorder="1" applyAlignment="1">
      <alignment horizontal="center" vertical="center"/>
    </xf>
    <xf numFmtId="41" fontId="49" fillId="0" borderId="2" xfId="22" applyNumberFormat="1" applyFont="1" applyFill="1" applyBorder="1" applyAlignment="1">
      <alignment horizontal="center" vertical="center"/>
    </xf>
    <xf numFmtId="0" fontId="50" fillId="0" borderId="37" xfId="22" applyNumberFormat="1" applyFont="1" applyFill="1" applyBorder="1" applyAlignment="1">
      <alignment horizontal="center"/>
    </xf>
    <xf numFmtId="165" fontId="54" fillId="0" borderId="37" xfId="22" applyFont="1" applyFill="1" applyBorder="1"/>
    <xf numFmtId="41" fontId="54" fillId="0" borderId="37" xfId="22" applyNumberFormat="1" applyFont="1" applyFill="1" applyBorder="1"/>
    <xf numFmtId="10" fontId="50" fillId="0" borderId="38" xfId="20" applyNumberFormat="1" applyFont="1" applyFill="1" applyBorder="1" applyAlignment="1">
      <alignment horizontal="center"/>
    </xf>
    <xf numFmtId="41" fontId="50" fillId="0" borderId="38" xfId="23" applyNumberFormat="1" applyFont="1" applyFill="1" applyBorder="1"/>
    <xf numFmtId="164" fontId="50" fillId="0" borderId="38" xfId="23" applyFont="1" applyFill="1" applyBorder="1" applyAlignment="1">
      <alignment horizontal="center"/>
    </xf>
    <xf numFmtId="41" fontId="50" fillId="0" borderId="38" xfId="22" applyNumberFormat="1" applyFont="1" applyFill="1" applyBorder="1"/>
    <xf numFmtId="169" fontId="50" fillId="0" borderId="38" xfId="22" applyNumberFormat="1" applyFont="1" applyFill="1" applyBorder="1"/>
    <xf numFmtId="169" fontId="50" fillId="0" borderId="39" xfId="22" applyNumberFormat="1" applyFont="1" applyFill="1" applyBorder="1"/>
    <xf numFmtId="169" fontId="50" fillId="0" borderId="42" xfId="21" applyNumberFormat="1" applyFont="1" applyFill="1" applyBorder="1"/>
    <xf numFmtId="10" fontId="50" fillId="0" borderId="42" xfId="20" applyNumberFormat="1" applyFont="1" applyFill="1" applyBorder="1" applyAlignment="1">
      <alignment horizontal="center"/>
    </xf>
    <xf numFmtId="165" fontId="49" fillId="8" borderId="36" xfId="22" applyFont="1" applyFill="1" applyBorder="1"/>
    <xf numFmtId="9" fontId="49" fillId="8" borderId="36" xfId="20" applyFont="1" applyFill="1" applyBorder="1" applyAlignment="1">
      <alignment horizontal="center"/>
    </xf>
    <xf numFmtId="169" fontId="49" fillId="8" borderId="37" xfId="21" applyNumberFormat="1" applyFont="1" applyFill="1" applyBorder="1"/>
    <xf numFmtId="169" fontId="49" fillId="11" borderId="37" xfId="23" applyNumberFormat="1" applyFont="1" applyFill="1" applyBorder="1"/>
    <xf numFmtId="9" fontId="51" fillId="11" borderId="38" xfId="20" applyFont="1" applyFill="1" applyBorder="1" applyAlignment="1">
      <alignment horizontal="center"/>
    </xf>
    <xf numFmtId="165" fontId="54" fillId="0" borderId="38" xfId="22" applyFont="1" applyFill="1" applyBorder="1"/>
    <xf numFmtId="169" fontId="49" fillId="0" borderId="38" xfId="22" applyNumberFormat="1" applyFont="1" applyFill="1" applyBorder="1"/>
    <xf numFmtId="169" fontId="49" fillId="0" borderId="38" xfId="21" applyNumberFormat="1" applyFont="1" applyFill="1" applyBorder="1"/>
    <xf numFmtId="169" fontId="49" fillId="0" borderId="38" xfId="23" applyNumberFormat="1" applyFont="1" applyFill="1" applyBorder="1"/>
    <xf numFmtId="169" fontId="49" fillId="0" borderId="37" xfId="21" applyNumberFormat="1" applyFont="1" applyFill="1" applyBorder="1"/>
    <xf numFmtId="10" fontId="49" fillId="0" borderId="38" xfId="20" applyNumberFormat="1" applyFont="1" applyFill="1" applyBorder="1" applyAlignment="1">
      <alignment horizontal="center"/>
    </xf>
    <xf numFmtId="168" fontId="50" fillId="0" borderId="38" xfId="20" applyNumberFormat="1" applyFont="1" applyFill="1" applyBorder="1" applyAlignment="1">
      <alignment horizontal="center"/>
    </xf>
    <xf numFmtId="168" fontId="49" fillId="8" borderId="36" xfId="20" applyNumberFormat="1" applyFont="1" applyFill="1" applyBorder="1" applyAlignment="1">
      <alignment horizontal="center"/>
    </xf>
    <xf numFmtId="169" fontId="49" fillId="8" borderId="37" xfId="21" applyNumberFormat="1" applyFont="1" applyFill="1" applyBorder="1" applyAlignment="1"/>
    <xf numFmtId="169" fontId="49" fillId="11" borderId="37" xfId="23" applyNumberFormat="1" applyFont="1" applyFill="1" applyBorder="1" applyAlignment="1"/>
    <xf numFmtId="169" fontId="50" fillId="0" borderId="47" xfId="23" applyNumberFormat="1" applyFont="1" applyFill="1" applyBorder="1"/>
    <xf numFmtId="168" fontId="49" fillId="0" borderId="38" xfId="20" applyNumberFormat="1" applyFont="1" applyFill="1" applyBorder="1" applyAlignment="1">
      <alignment horizontal="center"/>
    </xf>
    <xf numFmtId="0" fontId="49" fillId="0" borderId="39" xfId="22" applyNumberFormat="1" applyFont="1" applyFill="1" applyBorder="1" applyAlignment="1">
      <alignment horizontal="center"/>
    </xf>
    <xf numFmtId="169" fontId="49" fillId="0" borderId="46" xfId="21" applyNumberFormat="1" applyFont="1" applyFill="1" applyBorder="1"/>
    <xf numFmtId="9" fontId="51" fillId="0" borderId="45" xfId="20" applyFont="1" applyBorder="1" applyAlignment="1">
      <alignment horizontal="center"/>
    </xf>
    <xf numFmtId="169" fontId="50" fillId="0" borderId="37" xfId="22" applyNumberFormat="1" applyFont="1" applyFill="1" applyBorder="1"/>
    <xf numFmtId="169" fontId="50" fillId="0" borderId="37" xfId="21" applyNumberFormat="1" applyFont="1" applyFill="1" applyBorder="1"/>
    <xf numFmtId="10" fontId="50" fillId="0" borderId="37" xfId="20" applyNumberFormat="1" applyFont="1" applyFill="1" applyBorder="1" applyAlignment="1">
      <alignment horizontal="center"/>
    </xf>
    <xf numFmtId="164" fontId="50" fillId="0" borderId="37" xfId="23" applyFont="1" applyFill="1" applyBorder="1" applyAlignment="1">
      <alignment horizontal="center"/>
    </xf>
    <xf numFmtId="169" fontId="54" fillId="0" borderId="38" xfId="22" applyNumberFormat="1" applyFont="1" applyFill="1" applyBorder="1"/>
    <xf numFmtId="164" fontId="49" fillId="0" borderId="38" xfId="23" applyFont="1" applyFill="1" applyBorder="1" applyAlignment="1">
      <alignment horizontal="center"/>
    </xf>
    <xf numFmtId="168" fontId="50" fillId="0" borderId="39" xfId="20" applyNumberFormat="1" applyFont="1" applyFill="1" applyBorder="1" applyAlignment="1">
      <alignment horizontal="center"/>
    </xf>
    <xf numFmtId="169" fontId="49" fillId="8" borderId="41" xfId="21" applyNumberFormat="1" applyFont="1" applyFill="1" applyBorder="1"/>
    <xf numFmtId="169" fontId="49" fillId="11" borderId="48" xfId="21" applyNumberFormat="1" applyFont="1" applyFill="1" applyBorder="1"/>
    <xf numFmtId="10" fontId="50" fillId="0" borderId="39" xfId="20" applyNumberFormat="1" applyFont="1" applyFill="1" applyBorder="1" applyAlignment="1">
      <alignment horizontal="center"/>
    </xf>
    <xf numFmtId="164" fontId="50" fillId="0" borderId="39" xfId="23" applyFont="1" applyFill="1" applyBorder="1" applyAlignment="1">
      <alignment horizontal="center"/>
    </xf>
    <xf numFmtId="0" fontId="49" fillId="10" borderId="10" xfId="22" applyNumberFormat="1" applyFont="1" applyFill="1" applyBorder="1" applyAlignment="1">
      <alignment horizontal="center"/>
    </xf>
    <xf numFmtId="165" fontId="49" fillId="10" borderId="10" xfId="22" applyFont="1" applyFill="1" applyBorder="1" applyAlignment="1">
      <alignment vertical="center"/>
    </xf>
    <xf numFmtId="169" fontId="49" fillId="10" borderId="10" xfId="21" applyNumberFormat="1" applyFont="1" applyFill="1" applyBorder="1"/>
    <xf numFmtId="0" fontId="50" fillId="0" borderId="49" xfId="19" applyFont="1" applyBorder="1"/>
    <xf numFmtId="41" fontId="50" fillId="0" borderId="49" xfId="19" applyNumberFormat="1" applyFont="1" applyBorder="1"/>
    <xf numFmtId="169" fontId="50" fillId="0" borderId="49" xfId="21" applyNumberFormat="1" applyFont="1" applyFill="1" applyBorder="1"/>
    <xf numFmtId="10" fontId="50" fillId="0" borderId="49" xfId="20" applyNumberFormat="1" applyFont="1" applyFill="1" applyBorder="1" applyAlignment="1">
      <alignment horizontal="center"/>
    </xf>
    <xf numFmtId="0" fontId="50" fillId="0" borderId="49" xfId="19" applyFont="1" applyBorder="1" applyAlignment="1">
      <alignment horizontal="center"/>
    </xf>
    <xf numFmtId="0" fontId="51" fillId="0" borderId="0" xfId="24" applyFont="1"/>
    <xf numFmtId="41" fontId="51" fillId="0" borderId="0" xfId="24" applyNumberFormat="1" applyFont="1"/>
    <xf numFmtId="169" fontId="51" fillId="0" borderId="0" xfId="21" applyNumberFormat="1" applyFont="1"/>
    <xf numFmtId="10" fontId="51" fillId="0" borderId="0" xfId="20" applyNumberFormat="1" applyFont="1" applyAlignment="1">
      <alignment horizontal="center"/>
    </xf>
    <xf numFmtId="0" fontId="51" fillId="0" borderId="0" xfId="24" applyFont="1" applyAlignment="1">
      <alignment horizontal="center"/>
    </xf>
    <xf numFmtId="0" fontId="2" fillId="0" borderId="0" xfId="24"/>
    <xf numFmtId="41" fontId="55" fillId="0" borderId="0" xfId="21" applyFont="1" applyAlignment="1">
      <alignment horizontal="center"/>
    </xf>
    <xf numFmtId="41" fontId="10" fillId="0" borderId="0" xfId="2" applyFont="1"/>
    <xf numFmtId="43" fontId="10" fillId="0" borderId="0" xfId="19" applyNumberFormat="1" applyFont="1"/>
    <xf numFmtId="0" fontId="39" fillId="5" borderId="27" xfId="0" applyFont="1" applyFill="1" applyBorder="1" applyAlignment="1">
      <alignment vertical="center"/>
    </xf>
    <xf numFmtId="41" fontId="4" fillId="0" borderId="0" xfId="2" applyFont="1" applyAlignment="1">
      <alignment vertical="center"/>
    </xf>
    <xf numFmtId="41" fontId="4" fillId="0" borderId="0" xfId="14" applyFont="1" applyAlignment="1">
      <alignment vertical="center"/>
    </xf>
    <xf numFmtId="0" fontId="21" fillId="0" borderId="0" xfId="10" applyFont="1" applyFill="1"/>
    <xf numFmtId="166" fontId="10" fillId="13" borderId="2" xfId="1" applyNumberFormat="1" applyFont="1" applyFill="1" applyBorder="1" applyAlignment="1"/>
    <xf numFmtId="41" fontId="10" fillId="0" borderId="0" xfId="4" applyNumberFormat="1" applyFont="1" applyFill="1" applyAlignment="1">
      <alignment vertical="center"/>
    </xf>
    <xf numFmtId="41" fontId="15" fillId="0" borderId="0" xfId="0" applyNumberFormat="1" applyFont="1" applyFill="1" applyAlignment="1">
      <alignment vertical="center"/>
    </xf>
    <xf numFmtId="166" fontId="10" fillId="0" borderId="0" xfId="4" applyNumberFormat="1" applyFont="1" applyFill="1" applyAlignment="1">
      <alignment vertical="center"/>
    </xf>
    <xf numFmtId="41" fontId="0" fillId="0" borderId="0" xfId="7" applyFont="1" applyFill="1" applyAlignment="1">
      <alignment horizontal="right"/>
    </xf>
    <xf numFmtId="0" fontId="18" fillId="0" borderId="0" xfId="10" applyNumberFormat="1" applyFont="1" applyFill="1" applyAlignment="1">
      <alignment horizontal="left"/>
    </xf>
    <xf numFmtId="0" fontId="18" fillId="0" borderId="0" xfId="10" applyFont="1" applyFill="1"/>
    <xf numFmtId="166" fontId="21" fillId="0" borderId="0" xfId="10" applyNumberFormat="1" applyFont="1" applyFill="1"/>
    <xf numFmtId="41" fontId="21" fillId="0" borderId="0" xfId="2" applyFont="1" applyFill="1"/>
    <xf numFmtId="41" fontId="18" fillId="0" borderId="0" xfId="2" applyFont="1" applyFill="1"/>
    <xf numFmtId="43" fontId="21" fillId="0" borderId="0" xfId="10" applyNumberFormat="1" applyFont="1" applyFill="1"/>
    <xf numFmtId="41" fontId="44" fillId="0" borderId="2" xfId="7" applyFont="1" applyFill="1" applyBorder="1" applyAlignment="1">
      <alignment horizontal="right" vertical="center"/>
    </xf>
    <xf numFmtId="41" fontId="48" fillId="0" borderId="2" xfId="7" applyFont="1" applyFill="1" applyBorder="1" applyAlignment="1">
      <alignment vertical="center"/>
    </xf>
    <xf numFmtId="41" fontId="44" fillId="0" borderId="0" xfId="0" applyNumberFormat="1" applyFont="1" applyFill="1" applyBorder="1" applyAlignment="1">
      <alignment vertical="center"/>
    </xf>
    <xf numFmtId="0" fontId="43" fillId="0" borderId="0" xfId="0" applyFont="1" applyFill="1"/>
    <xf numFmtId="0" fontId="43" fillId="0" borderId="0" xfId="0" applyFont="1" applyFill="1" applyAlignment="1">
      <alignment horizontal="left"/>
    </xf>
    <xf numFmtId="0" fontId="43" fillId="0" borderId="28" xfId="0" applyFont="1" applyFill="1" applyBorder="1"/>
    <xf numFmtId="0" fontId="43" fillId="0" borderId="29" xfId="0" applyFont="1" applyFill="1" applyBorder="1"/>
    <xf numFmtId="0" fontId="43" fillId="0" borderId="29" xfId="0" applyFont="1" applyFill="1" applyBorder="1" applyAlignment="1">
      <alignment horizontal="left"/>
    </xf>
    <xf numFmtId="41" fontId="43" fillId="0" borderId="29" xfId="7" applyFont="1" applyFill="1" applyBorder="1"/>
    <xf numFmtId="10" fontId="43" fillId="0" borderId="29" xfId="3" applyNumberFormat="1" applyFont="1" applyFill="1" applyBorder="1" applyAlignment="1">
      <alignment horizontal="center"/>
    </xf>
    <xf numFmtId="41" fontId="43" fillId="0" borderId="29" xfId="7" applyFont="1" applyFill="1" applyBorder="1" applyAlignment="1">
      <alignment horizontal="center" vertical="center"/>
    </xf>
    <xf numFmtId="10" fontId="43" fillId="0" borderId="29" xfId="3" applyNumberFormat="1" applyFont="1" applyFill="1" applyBorder="1" applyAlignment="1">
      <alignment horizontal="center" vertical="center"/>
    </xf>
    <xf numFmtId="9" fontId="43" fillId="0" borderId="29" xfId="3" applyFont="1" applyFill="1" applyBorder="1" applyAlignment="1">
      <alignment horizontal="center" vertical="center"/>
    </xf>
    <xf numFmtId="0" fontId="43" fillId="0" borderId="30" xfId="0" applyFont="1" applyFill="1" applyBorder="1"/>
    <xf numFmtId="0" fontId="43" fillId="0" borderId="31" xfId="0" applyFont="1" applyFill="1" applyBorder="1"/>
    <xf numFmtId="0" fontId="44" fillId="0" borderId="14" xfId="0" applyFont="1" applyFill="1" applyBorder="1" applyAlignment="1">
      <alignment horizontal="centerContinuous"/>
    </xf>
    <xf numFmtId="0" fontId="45" fillId="0" borderId="14" xfId="0" applyFont="1" applyFill="1" applyBorder="1" applyAlignment="1">
      <alignment horizontal="centerContinuous"/>
    </xf>
    <xf numFmtId="0" fontId="43" fillId="0" borderId="32" xfId="0" applyFont="1" applyFill="1" applyBorder="1"/>
    <xf numFmtId="0" fontId="44" fillId="0" borderId="7" xfId="0" applyFont="1" applyFill="1" applyBorder="1" applyAlignment="1">
      <alignment horizontal="centerContinuous" vertical="center"/>
    </xf>
    <xf numFmtId="0" fontId="44" fillId="0" borderId="8" xfId="0" applyFont="1" applyFill="1" applyBorder="1" applyAlignment="1">
      <alignment horizontal="centerContinuous" vertical="center"/>
    </xf>
    <xf numFmtId="0" fontId="45" fillId="0" borderId="8" xfId="0" applyFont="1" applyFill="1" applyBorder="1" applyAlignment="1">
      <alignment horizontal="centerContinuous" vertical="center"/>
    </xf>
    <xf numFmtId="0" fontId="44" fillId="0" borderId="11" xfId="0" quotePrefix="1" applyFont="1" applyFill="1" applyBorder="1" applyAlignment="1">
      <alignment horizontal="centerContinuous" vertical="center"/>
    </xf>
    <xf numFmtId="0" fontId="44" fillId="0" borderId="0" xfId="0" quotePrefix="1" applyFont="1" applyFill="1" applyAlignment="1">
      <alignment horizontal="centerContinuous" vertical="center"/>
    </xf>
    <xf numFmtId="0" fontId="45" fillId="0" borderId="0" xfId="0" quotePrefix="1" applyFont="1" applyFill="1" applyBorder="1" applyAlignment="1">
      <alignment horizontal="centerContinuous" vertical="center"/>
    </xf>
    <xf numFmtId="0" fontId="44" fillId="0" borderId="13" xfId="0" applyFont="1" applyFill="1" applyBorder="1" applyAlignment="1">
      <alignment horizontal="centerContinuous" vertical="center"/>
    </xf>
    <xf numFmtId="0" fontId="44" fillId="0" borderId="14" xfId="0" applyFont="1" applyFill="1" applyBorder="1" applyAlignment="1">
      <alignment horizontal="centerContinuous" vertical="center"/>
    </xf>
    <xf numFmtId="0" fontId="45" fillId="0" borderId="14" xfId="0" applyFont="1" applyFill="1" applyBorder="1" applyAlignment="1">
      <alignment horizontal="centerContinuous" vertical="center"/>
    </xf>
    <xf numFmtId="0" fontId="43" fillId="0" borderId="31" xfId="0" applyFont="1" applyFill="1" applyBorder="1" applyAlignment="1">
      <alignment vertical="center"/>
    </xf>
    <xf numFmtId="0" fontId="45" fillId="0" borderId="4" xfId="0" applyFont="1" applyFill="1" applyBorder="1" applyAlignment="1">
      <alignment horizontal="centerContinuous" vertical="center"/>
    </xf>
    <xf numFmtId="168" fontId="45" fillId="0" borderId="5" xfId="0" applyNumberFormat="1" applyFont="1" applyFill="1" applyBorder="1" applyAlignment="1">
      <alignment horizontal="centerContinuous" vertical="center"/>
    </xf>
    <xf numFmtId="0" fontId="43" fillId="0" borderId="32" xfId="0" applyFont="1" applyFill="1" applyBorder="1" applyAlignment="1">
      <alignment vertical="center"/>
    </xf>
    <xf numFmtId="0" fontId="43" fillId="0" borderId="0" xfId="0" applyFont="1" applyFill="1" applyAlignment="1">
      <alignment vertical="center"/>
    </xf>
    <xf numFmtId="0" fontId="46" fillId="0" borderId="31" xfId="0" applyFont="1" applyFill="1" applyBorder="1" applyAlignment="1">
      <alignment vertical="center"/>
    </xf>
    <xf numFmtId="0" fontId="46" fillId="0" borderId="32" xfId="0" applyFont="1" applyFill="1" applyBorder="1" applyAlignment="1">
      <alignment vertical="center"/>
    </xf>
    <xf numFmtId="0" fontId="46" fillId="0" borderId="0" xfId="0" applyFont="1" applyFill="1" applyAlignment="1">
      <alignment vertical="center"/>
    </xf>
    <xf numFmtId="41" fontId="47" fillId="0" borderId="2" xfId="18" applyNumberFormat="1" applyFont="1" applyFill="1" applyBorder="1" applyAlignment="1"/>
    <xf numFmtId="41" fontId="43" fillId="0" borderId="0" xfId="0" applyNumberFormat="1" applyFont="1" applyFill="1" applyAlignment="1">
      <alignment vertical="center"/>
    </xf>
    <xf numFmtId="0" fontId="42" fillId="0" borderId="31" xfId="0" applyFont="1" applyFill="1" applyBorder="1" applyAlignment="1">
      <alignment vertical="center"/>
    </xf>
    <xf numFmtId="0" fontId="16" fillId="0" borderId="4" xfId="0" applyFont="1" applyFill="1" applyBorder="1" applyAlignment="1">
      <alignment horizontal="left" vertical="center"/>
    </xf>
    <xf numFmtId="0" fontId="42" fillId="0" borderId="5" xfId="0" applyFont="1" applyFill="1" applyBorder="1" applyAlignment="1">
      <alignment horizontal="left" vertical="center"/>
    </xf>
    <xf numFmtId="41" fontId="45" fillId="0" borderId="2" xfId="18" applyNumberFormat="1" applyFont="1" applyFill="1" applyBorder="1"/>
    <xf numFmtId="0" fontId="42" fillId="0" borderId="32" xfId="0" applyFont="1" applyFill="1" applyBorder="1" applyAlignment="1">
      <alignment vertical="center"/>
    </xf>
    <xf numFmtId="0" fontId="42" fillId="0" borderId="0" xfId="0" applyFont="1" applyFill="1" applyAlignment="1">
      <alignment vertical="center"/>
    </xf>
    <xf numFmtId="0" fontId="16" fillId="0" borderId="4" xfId="0" applyFont="1" applyFill="1" applyBorder="1" applyAlignment="1">
      <alignment vertical="center"/>
    </xf>
    <xf numFmtId="0" fontId="16" fillId="0" borderId="2" xfId="0" quotePrefix="1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left" vertical="center"/>
    </xf>
    <xf numFmtId="0" fontId="16" fillId="0" borderId="4" xfId="0" quotePrefix="1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6" xfId="0" applyFont="1" applyFill="1" applyBorder="1" applyAlignment="1">
      <alignment vertical="center"/>
    </xf>
    <xf numFmtId="0" fontId="16" fillId="0" borderId="4" xfId="0" quotePrefix="1" applyFont="1" applyFill="1" applyBorder="1" applyAlignment="1">
      <alignment horizontal="left" vertical="center"/>
    </xf>
    <xf numFmtId="0" fontId="44" fillId="0" borderId="4" xfId="0" applyFont="1" applyFill="1" applyBorder="1" applyAlignment="1">
      <alignment vertical="center"/>
    </xf>
    <xf numFmtId="0" fontId="43" fillId="0" borderId="5" xfId="0" applyFont="1" applyFill="1" applyBorder="1"/>
    <xf numFmtId="0" fontId="48" fillId="0" borderId="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left" vertical="center"/>
    </xf>
    <xf numFmtId="0" fontId="46" fillId="0" borderId="24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31" xfId="0" applyFont="1" applyFill="1" applyBorder="1" applyAlignment="1">
      <alignment vertical="center"/>
    </xf>
    <xf numFmtId="0" fontId="10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32" xfId="0" applyFont="1" applyFill="1" applyBorder="1" applyAlignment="1">
      <alignment vertical="center"/>
    </xf>
    <xf numFmtId="0" fontId="42" fillId="0" borderId="5" xfId="0" applyFont="1" applyFill="1" applyBorder="1"/>
    <xf numFmtId="0" fontId="42" fillId="0" borderId="2" xfId="0" applyFont="1" applyFill="1" applyBorder="1"/>
    <xf numFmtId="0" fontId="16" fillId="0" borderId="4" xfId="0" quotePrefix="1" applyFont="1" applyFill="1" applyBorder="1" applyAlignment="1">
      <alignment vertical="center"/>
    </xf>
    <xf numFmtId="0" fontId="43" fillId="0" borderId="33" xfId="0" applyFont="1" applyFill="1" applyBorder="1" applyAlignment="1">
      <alignment vertical="center"/>
    </xf>
    <xf numFmtId="0" fontId="48" fillId="0" borderId="34" xfId="0" applyFont="1" applyFill="1" applyBorder="1" applyAlignment="1">
      <alignment vertical="center"/>
    </xf>
    <xf numFmtId="0" fontId="48" fillId="0" borderId="34" xfId="0" applyFont="1" applyFill="1" applyBorder="1" applyAlignment="1">
      <alignment horizontal="left" vertical="center"/>
    </xf>
    <xf numFmtId="41" fontId="48" fillId="0" borderId="34" xfId="7" applyFont="1" applyFill="1" applyBorder="1" applyAlignment="1">
      <alignment horizontal="center" vertical="center"/>
    </xf>
    <xf numFmtId="9" fontId="48" fillId="0" borderId="34" xfId="3" applyFont="1" applyFill="1" applyBorder="1" applyAlignment="1">
      <alignment horizontal="center" vertical="center"/>
    </xf>
    <xf numFmtId="0" fontId="43" fillId="0" borderId="35" xfId="0" applyFont="1" applyFill="1" applyBorder="1" applyAlignment="1">
      <alignment vertical="center"/>
    </xf>
    <xf numFmtId="0" fontId="48" fillId="0" borderId="0" xfId="0" applyFont="1" applyFill="1" applyAlignment="1">
      <alignment vertical="center"/>
    </xf>
    <xf numFmtId="0" fontId="48" fillId="0" borderId="0" xfId="0" applyFont="1" applyFill="1" applyAlignment="1">
      <alignment horizontal="left" vertical="center"/>
    </xf>
    <xf numFmtId="10" fontId="48" fillId="0" borderId="0" xfId="3" applyNumberFormat="1" applyFont="1" applyFill="1" applyBorder="1" applyAlignment="1">
      <alignment horizontal="center" vertical="center"/>
    </xf>
    <xf numFmtId="9" fontId="48" fillId="0" borderId="0" xfId="3" applyFont="1" applyFill="1" applyBorder="1" applyAlignment="1">
      <alignment horizontal="center" vertical="center"/>
    </xf>
    <xf numFmtId="0" fontId="48" fillId="0" borderId="0" xfId="0" applyFont="1" applyFill="1"/>
    <xf numFmtId="0" fontId="48" fillId="0" borderId="0" xfId="0" applyFont="1" applyFill="1" applyAlignment="1">
      <alignment horizontal="left"/>
    </xf>
    <xf numFmtId="0" fontId="18" fillId="0" borderId="0" xfId="10" applyFont="1" applyFill="1" applyAlignment="1">
      <alignment horizontal="left"/>
    </xf>
    <xf numFmtId="167" fontId="18" fillId="0" borderId="0" xfId="10" applyNumberFormat="1" applyFont="1" applyFill="1"/>
    <xf numFmtId="0" fontId="18" fillId="0" borderId="0" xfId="10" applyFont="1" applyFill="1" applyAlignment="1">
      <alignment horizontal="center"/>
    </xf>
    <xf numFmtId="0" fontId="19" fillId="0" borderId="0" xfId="10" applyFont="1" applyFill="1" applyAlignment="1">
      <alignment horizontal="center"/>
    </xf>
    <xf numFmtId="167" fontId="19" fillId="0" borderId="0" xfId="10" applyNumberFormat="1" applyFont="1" applyFill="1" applyAlignment="1">
      <alignment horizontal="left"/>
    </xf>
    <xf numFmtId="0" fontId="19" fillId="0" borderId="0" xfId="10" applyFont="1" applyFill="1" applyAlignment="1">
      <alignment horizontal="center" vertical="center"/>
    </xf>
    <xf numFmtId="167" fontId="19" fillId="0" borderId="0" xfId="10" applyNumberFormat="1" applyFont="1" applyFill="1" applyAlignment="1">
      <alignment horizontal="center" vertical="center"/>
    </xf>
    <xf numFmtId="0" fontId="19" fillId="0" borderId="0" xfId="10" applyNumberFormat="1" applyFont="1" applyFill="1" applyAlignment="1">
      <alignment horizontal="center"/>
    </xf>
    <xf numFmtId="0" fontId="21" fillId="0" borderId="0" xfId="10" applyFont="1" applyFill="1" applyAlignment="1">
      <alignment horizontal="center"/>
    </xf>
    <xf numFmtId="167" fontId="22" fillId="0" borderId="0" xfId="10" applyNumberFormat="1" applyFont="1" applyFill="1" applyAlignment="1">
      <alignment horizontal="left"/>
    </xf>
    <xf numFmtId="167" fontId="21" fillId="0" borderId="0" xfId="10" applyNumberFormat="1" applyFont="1" applyFill="1" applyAlignment="1">
      <alignment horizontal="center"/>
    </xf>
    <xf numFmtId="166" fontId="18" fillId="0" borderId="0" xfId="10" applyNumberFormat="1" applyFont="1" applyFill="1"/>
    <xf numFmtId="167" fontId="21" fillId="0" borderId="0" xfId="10" applyNumberFormat="1" applyFont="1" applyFill="1"/>
    <xf numFmtId="0" fontId="21" fillId="0" borderId="0" xfId="11" applyNumberFormat="1" applyFont="1" applyFill="1" applyBorder="1"/>
    <xf numFmtId="0" fontId="21" fillId="0" borderId="0" xfId="11" applyNumberFormat="1" applyFont="1" applyFill="1" applyBorder="1" applyAlignment="1">
      <alignment horizontal="left"/>
    </xf>
    <xf numFmtId="0" fontId="21" fillId="0" borderId="0" xfId="10" applyNumberFormat="1" applyFont="1" applyFill="1" applyAlignment="1">
      <alignment horizontal="left"/>
    </xf>
    <xf numFmtId="0" fontId="21" fillId="0" borderId="0" xfId="10" applyNumberFormat="1" applyFont="1" applyFill="1"/>
    <xf numFmtId="17" fontId="21" fillId="0" borderId="0" xfId="10" quotePrefix="1" applyNumberFormat="1" applyFont="1" applyFill="1"/>
    <xf numFmtId="41" fontId="18" fillId="0" borderId="0" xfId="10" applyNumberFormat="1" applyFont="1" applyFill="1"/>
    <xf numFmtId="167" fontId="22" fillId="0" borderId="0" xfId="10" applyNumberFormat="1" applyFont="1" applyFill="1"/>
    <xf numFmtId="41" fontId="56" fillId="0" borderId="0" xfId="2" applyFont="1" applyFill="1"/>
    <xf numFmtId="41" fontId="18" fillId="0" borderId="0" xfId="2" quotePrefix="1" applyFont="1" applyFill="1"/>
    <xf numFmtId="0" fontId="18" fillId="0" borderId="0" xfId="10" quotePrefix="1" applyFont="1" applyFill="1"/>
    <xf numFmtId="0" fontId="34" fillId="0" borderId="0" xfId="10" applyFont="1" applyFill="1"/>
    <xf numFmtId="41" fontId="25" fillId="0" borderId="0" xfId="2" applyFont="1" applyFill="1" applyBorder="1" applyAlignment="1">
      <alignment vertical="center"/>
    </xf>
    <xf numFmtId="0" fontId="19" fillId="0" borderId="0" xfId="10" applyFont="1" applyFill="1"/>
    <xf numFmtId="0" fontId="58" fillId="0" borderId="0" xfId="11" applyNumberFormat="1" applyFont="1" applyFill="1" applyBorder="1" applyAlignment="1">
      <alignment horizontal="left"/>
    </xf>
    <xf numFmtId="0" fontId="42" fillId="0" borderId="0" xfId="35" applyFont="1"/>
    <xf numFmtId="0" fontId="2" fillId="0" borderId="0" xfId="35"/>
    <xf numFmtId="164" fontId="0" fillId="0" borderId="0" xfId="59" applyFont="1"/>
    <xf numFmtId="0" fontId="42" fillId="15" borderId="2" xfId="35" applyFont="1" applyFill="1" applyBorder="1" applyAlignment="1">
      <alignment horizontal="center"/>
    </xf>
    <xf numFmtId="164" fontId="42" fillId="15" borderId="2" xfId="59" applyFont="1" applyFill="1" applyBorder="1" applyAlignment="1">
      <alignment horizontal="center"/>
    </xf>
    <xf numFmtId="0" fontId="2" fillId="0" borderId="2" xfId="35" applyBorder="1" applyAlignment="1">
      <alignment horizontal="center"/>
    </xf>
    <xf numFmtId="0" fontId="2" fillId="0" borderId="2" xfId="35" applyBorder="1"/>
    <xf numFmtId="164" fontId="0" fillId="0" borderId="2" xfId="59" applyFont="1" applyBorder="1"/>
    <xf numFmtId="0" fontId="42" fillId="0" borderId="2" xfId="35" applyFont="1" applyBorder="1" applyAlignment="1"/>
    <xf numFmtId="164" fontId="42" fillId="0" borderId="2" xfId="59" applyFont="1" applyBorder="1"/>
    <xf numFmtId="0" fontId="42" fillId="0" borderId="0" xfId="0" applyFont="1"/>
    <xf numFmtId="0" fontId="59" fillId="0" borderId="0" xfId="0" applyFont="1" applyAlignment="1">
      <alignment horizontal="center" vertical="center"/>
    </xf>
    <xf numFmtId="166" fontId="59" fillId="0" borderId="0" xfId="0" applyNumberFormat="1" applyFont="1" applyAlignment="1">
      <alignment vertical="center"/>
    </xf>
    <xf numFmtId="41" fontId="4" fillId="0" borderId="0" xfId="14" applyNumberFormat="1" applyFont="1" applyAlignment="1">
      <alignment vertical="center"/>
    </xf>
    <xf numFmtId="41" fontId="43" fillId="0" borderId="0" xfId="2" applyFont="1" applyFill="1" applyAlignment="1">
      <alignment vertical="center"/>
    </xf>
    <xf numFmtId="0" fontId="50" fillId="10" borderId="46" xfId="22" applyNumberFormat="1" applyFont="1" applyFill="1" applyBorder="1" applyAlignment="1">
      <alignment horizontal="center"/>
    </xf>
    <xf numFmtId="165" fontId="49" fillId="10" borderId="46" xfId="22" applyFont="1" applyFill="1" applyBorder="1"/>
    <xf numFmtId="0" fontId="49" fillId="10" borderId="2" xfId="22" applyNumberFormat="1" applyFont="1" applyFill="1" applyBorder="1" applyAlignment="1">
      <alignment horizontal="center"/>
    </xf>
    <xf numFmtId="165" fontId="49" fillId="10" borderId="2" xfId="22" applyFont="1" applyFill="1" applyBorder="1"/>
    <xf numFmtId="169" fontId="53" fillId="0" borderId="0" xfId="19" applyNumberFormat="1" applyFont="1"/>
    <xf numFmtId="169" fontId="10" fillId="0" borderId="0" xfId="2" applyNumberFormat="1" applyFont="1"/>
    <xf numFmtId="169" fontId="16" fillId="0" borderId="0" xfId="2" applyNumberFormat="1" applyFont="1"/>
    <xf numFmtId="169" fontId="2" fillId="0" borderId="0" xfId="2" applyNumberFormat="1" applyFont="1"/>
    <xf numFmtId="0" fontId="16" fillId="0" borderId="2" xfId="0" applyFont="1" applyFill="1" applyBorder="1"/>
    <xf numFmtId="0" fontId="16" fillId="0" borderId="2" xfId="0" applyFont="1" applyFill="1" applyBorder="1" applyAlignment="1">
      <alignment horizontal="left"/>
    </xf>
    <xf numFmtId="0" fontId="21" fillId="0" borderId="4" xfId="0" applyFont="1" applyBorder="1" applyAlignment="1">
      <alignment horizontal="left" vertical="center"/>
    </xf>
    <xf numFmtId="41" fontId="22" fillId="0" borderId="5" xfId="7" applyFont="1" applyFill="1" applyBorder="1" applyAlignment="1">
      <alignment vertical="center"/>
    </xf>
    <xf numFmtId="168" fontId="22" fillId="0" borderId="5" xfId="3" applyNumberFormat="1" applyFont="1" applyFill="1" applyBorder="1" applyAlignment="1">
      <alignment horizontal="center" vertical="center"/>
    </xf>
    <xf numFmtId="0" fontId="42" fillId="0" borderId="2" xfId="0" applyFont="1" applyBorder="1" applyAlignment="1"/>
    <xf numFmtId="0" fontId="16" fillId="0" borderId="2" xfId="0" applyFont="1" applyFill="1" applyBorder="1" applyAlignment="1"/>
    <xf numFmtId="41" fontId="16" fillId="0" borderId="2" xfId="7" applyFont="1" applyFill="1" applyBorder="1" applyAlignment="1"/>
    <xf numFmtId="0" fontId="0" fillId="0" borderId="0" xfId="0" applyNumberFormat="1" applyAlignment="1">
      <alignment horizontal="center" vertical="center"/>
    </xf>
    <xf numFmtId="43" fontId="18" fillId="0" borderId="0" xfId="1" applyNumberFormat="1" applyFont="1" applyFill="1"/>
    <xf numFmtId="43" fontId="19" fillId="0" borderId="0" xfId="1" applyNumberFormat="1" applyFont="1" applyFill="1" applyBorder="1" applyAlignment="1">
      <alignment horizontal="center" vertical="center"/>
    </xf>
    <xf numFmtId="43" fontId="18" fillId="0" borderId="0" xfId="1" applyNumberFormat="1" applyFont="1" applyFill="1" applyBorder="1"/>
    <xf numFmtId="43" fontId="21" fillId="0" borderId="0" xfId="1" applyNumberFormat="1" applyFont="1" applyFill="1" applyBorder="1"/>
    <xf numFmtId="43" fontId="4" fillId="0" borderId="0" xfId="1" applyNumberFormat="1" applyFont="1" applyFill="1" applyBorder="1"/>
    <xf numFmtId="43" fontId="21" fillId="0" borderId="0" xfId="1" applyNumberFormat="1" applyFont="1" applyFill="1"/>
    <xf numFmtId="43" fontId="4" fillId="0" borderId="0" xfId="1" applyNumberFormat="1" applyFont="1" applyFill="1"/>
    <xf numFmtId="43" fontId="19" fillId="0" borderId="0" xfId="1" applyNumberFormat="1" applyFont="1" applyFill="1"/>
    <xf numFmtId="43" fontId="21" fillId="0" borderId="0" xfId="1" applyNumberFormat="1" applyFont="1" applyFill="1" applyBorder="1" applyAlignment="1">
      <alignment vertical="center"/>
    </xf>
    <xf numFmtId="0" fontId="18" fillId="6" borderId="0" xfId="10" applyFont="1" applyFill="1"/>
    <xf numFmtId="166" fontId="18" fillId="6" borderId="0" xfId="10" applyNumberFormat="1" applyFont="1" applyFill="1"/>
    <xf numFmtId="166" fontId="20" fillId="6" borderId="0" xfId="10" applyNumberFormat="1" applyFont="1" applyFill="1"/>
    <xf numFmtId="166" fontId="21" fillId="6" borderId="0" xfId="11" applyNumberFormat="1" applyFont="1" applyFill="1"/>
    <xf numFmtId="41" fontId="18" fillId="6" borderId="0" xfId="2" applyFont="1" applyFill="1"/>
    <xf numFmtId="41" fontId="19" fillId="6" borderId="0" xfId="2" applyFont="1" applyFill="1"/>
    <xf numFmtId="43" fontId="18" fillId="6" borderId="0" xfId="10" applyNumberFormat="1" applyFont="1" applyFill="1"/>
    <xf numFmtId="41" fontId="18" fillId="12" borderId="0" xfId="2" applyFont="1" applyFill="1"/>
    <xf numFmtId="0" fontId="34" fillId="6" borderId="0" xfId="10" applyFont="1" applyFill="1"/>
    <xf numFmtId="41" fontId="25" fillId="6" borderId="0" xfId="2" applyFont="1" applyFill="1"/>
    <xf numFmtId="43" fontId="5" fillId="0" borderId="0" xfId="1" applyNumberFormat="1" applyFont="1" applyFill="1" applyBorder="1" applyAlignment="1">
      <alignment horizontal="right" vertical="center"/>
    </xf>
    <xf numFmtId="43" fontId="6" fillId="0" borderId="0" xfId="1" applyNumberFormat="1" applyFont="1" applyFill="1" applyBorder="1" applyAlignment="1">
      <alignment vertical="center"/>
    </xf>
    <xf numFmtId="43" fontId="16" fillId="4" borderId="2" xfId="1" applyNumberFormat="1" applyFont="1" applyFill="1" applyBorder="1" applyAlignment="1">
      <alignment horizontal="centerContinuous"/>
    </xf>
    <xf numFmtId="43" fontId="16" fillId="4" borderId="2" xfId="1" applyNumberFormat="1" applyFont="1" applyFill="1" applyBorder="1" applyAlignment="1">
      <alignment horizontal="center"/>
    </xf>
    <xf numFmtId="43" fontId="10" fillId="0" borderId="2" xfId="1" applyNumberFormat="1" applyFont="1" applyFill="1" applyBorder="1" applyAlignment="1"/>
    <xf numFmtId="43" fontId="6" fillId="0" borderId="0" xfId="2" applyNumberFormat="1" applyFont="1" applyFill="1" applyAlignment="1">
      <alignment vertical="center"/>
    </xf>
    <xf numFmtId="43" fontId="5" fillId="2" borderId="2" xfId="0" applyNumberFormat="1" applyFont="1" applyFill="1" applyBorder="1" applyAlignment="1">
      <alignment horizontal="center" vertical="center"/>
    </xf>
    <xf numFmtId="41" fontId="5" fillId="0" borderId="0" xfId="2" applyFont="1" applyFill="1" applyAlignment="1">
      <alignment vertical="center"/>
    </xf>
    <xf numFmtId="0" fontId="18" fillId="0" borderId="0" xfId="36" applyFont="1" applyFill="1" applyAlignment="1">
      <alignment horizontal="center"/>
    </xf>
    <xf numFmtId="167" fontId="21" fillId="0" borderId="0" xfId="36" applyNumberFormat="1" applyFont="1" applyFill="1"/>
    <xf numFmtId="0" fontId="20" fillId="0" borderId="0" xfId="37" applyNumberFormat="1" applyFont="1" applyFill="1" applyBorder="1" applyAlignment="1">
      <alignment horizontal="left"/>
    </xf>
    <xf numFmtId="0" fontId="21" fillId="0" borderId="0" xfId="36" applyFont="1" applyFill="1"/>
    <xf numFmtId="41" fontId="60" fillId="0" borderId="0" xfId="7" applyFont="1" applyAlignment="1">
      <alignment horizontal="center"/>
    </xf>
    <xf numFmtId="41" fontId="60" fillId="0" borderId="0" xfId="7" applyFont="1"/>
    <xf numFmtId="41" fontId="60" fillId="0" borderId="0" xfId="0" applyNumberFormat="1" applyFont="1"/>
    <xf numFmtId="0" fontId="49" fillId="0" borderId="37" xfId="22" applyNumberFormat="1" applyFont="1" applyFill="1" applyBorder="1" applyAlignment="1">
      <alignment horizontal="center"/>
    </xf>
    <xf numFmtId="168" fontId="50" fillId="0" borderId="37" xfId="20" applyNumberFormat="1" applyFont="1" applyFill="1" applyBorder="1" applyAlignment="1">
      <alignment horizontal="center"/>
    </xf>
    <xf numFmtId="0" fontId="49" fillId="8" borderId="2" xfId="22" applyNumberFormat="1" applyFont="1" applyFill="1" applyBorder="1" applyAlignment="1">
      <alignment horizontal="center"/>
    </xf>
    <xf numFmtId="165" fontId="49" fillId="8" borderId="2" xfId="22" applyFont="1" applyFill="1" applyBorder="1"/>
    <xf numFmtId="169" fontId="49" fillId="8" borderId="2" xfId="21" applyNumberFormat="1" applyFont="1" applyFill="1" applyBorder="1" applyAlignment="1"/>
    <xf numFmtId="168" fontId="49" fillId="8" borderId="2" xfId="20" applyNumberFormat="1" applyFont="1" applyFill="1" applyBorder="1" applyAlignment="1">
      <alignment horizontal="center"/>
    </xf>
    <xf numFmtId="9" fontId="52" fillId="8" borderId="2" xfId="20" applyFont="1" applyFill="1" applyBorder="1" applyAlignment="1">
      <alignment horizontal="center"/>
    </xf>
    <xf numFmtId="169" fontId="51" fillId="0" borderId="0" xfId="2" applyNumberFormat="1" applyFont="1"/>
    <xf numFmtId="169" fontId="21" fillId="0" borderId="0" xfId="7" applyNumberFormat="1" applyFont="1" applyFill="1" applyBorder="1" applyAlignment="1">
      <alignment vertical="center"/>
    </xf>
    <xf numFmtId="169" fontId="50" fillId="8" borderId="36" xfId="21" applyNumberFormat="1" applyFont="1" applyFill="1" applyBorder="1"/>
    <xf numFmtId="9" fontId="50" fillId="8" borderId="36" xfId="20" applyFont="1" applyFill="1" applyBorder="1" applyAlignment="1">
      <alignment horizontal="center"/>
    </xf>
    <xf numFmtId="165" fontId="49" fillId="0" borderId="37" xfId="22" applyFont="1" applyFill="1" applyBorder="1"/>
    <xf numFmtId="169" fontId="49" fillId="0" borderId="37" xfId="22" applyNumberFormat="1" applyFont="1" applyFill="1" applyBorder="1"/>
    <xf numFmtId="0" fontId="50" fillId="8" borderId="36" xfId="21" applyNumberFormat="1" applyFont="1" applyFill="1" applyBorder="1" applyAlignment="1">
      <alignment horizontal="center"/>
    </xf>
    <xf numFmtId="10" fontId="49" fillId="0" borderId="37" xfId="20" applyNumberFormat="1" applyFont="1" applyFill="1" applyBorder="1" applyAlignment="1">
      <alignment horizontal="center"/>
    </xf>
    <xf numFmtId="0" fontId="50" fillId="8" borderId="3" xfId="21" applyNumberFormat="1" applyFont="1" applyFill="1" applyBorder="1" applyAlignment="1">
      <alignment horizontal="center"/>
    </xf>
    <xf numFmtId="169" fontId="50" fillId="8" borderId="3" xfId="21" applyNumberFormat="1" applyFont="1" applyFill="1" applyBorder="1"/>
    <xf numFmtId="9" fontId="50" fillId="8" borderId="3" xfId="3" applyFont="1" applyFill="1" applyBorder="1" applyAlignment="1">
      <alignment horizontal="center"/>
    </xf>
    <xf numFmtId="9" fontId="51" fillId="8" borderId="42" xfId="20" applyFont="1" applyFill="1" applyBorder="1" applyAlignment="1">
      <alignment horizontal="center"/>
    </xf>
    <xf numFmtId="0" fontId="21" fillId="0" borderId="0" xfId="38" applyFont="1" applyAlignment="1">
      <alignment vertical="center"/>
    </xf>
    <xf numFmtId="0" fontId="22" fillId="0" borderId="0" xfId="38" applyFont="1" applyAlignment="1">
      <alignment horizontal="left" vertical="center"/>
    </xf>
    <xf numFmtId="41" fontId="22" fillId="0" borderId="0" xfId="2" applyNumberFormat="1" applyFont="1" applyFill="1" applyBorder="1" applyAlignment="1">
      <alignment horizontal="left" vertical="center"/>
    </xf>
    <xf numFmtId="41" fontId="22" fillId="0" borderId="0" xfId="2" applyNumberFormat="1" applyFont="1" applyFill="1" applyBorder="1" applyAlignment="1">
      <alignment horizontal="center" vertical="center" wrapText="1"/>
    </xf>
    <xf numFmtId="0" fontId="22" fillId="0" borderId="0" xfId="38" applyFont="1" applyAlignment="1">
      <alignment vertical="center"/>
    </xf>
    <xf numFmtId="41" fontId="22" fillId="0" borderId="0" xfId="2" applyNumberFormat="1" applyFont="1" applyFill="1" applyBorder="1" applyAlignment="1">
      <alignment horizontal="center" vertical="center"/>
    </xf>
    <xf numFmtId="0" fontId="21" fillId="0" borderId="0" xfId="38" applyFont="1" applyAlignment="1">
      <alignment horizontal="center" vertical="center"/>
    </xf>
    <xf numFmtId="41" fontId="21" fillId="0" borderId="0" xfId="2" applyNumberFormat="1" applyFont="1" applyFill="1" applyBorder="1" applyAlignment="1">
      <alignment horizontal="center" vertical="center"/>
    </xf>
    <xf numFmtId="41" fontId="22" fillId="0" borderId="17" xfId="2" applyNumberFormat="1" applyFont="1" applyFill="1" applyBorder="1" applyAlignment="1">
      <alignment vertical="center"/>
    </xf>
    <xf numFmtId="41" fontId="21" fillId="0" borderId="0" xfId="2" applyNumberFormat="1" applyFont="1" applyFill="1" applyBorder="1" applyAlignment="1">
      <alignment vertical="center"/>
    </xf>
    <xf numFmtId="0" fontId="21" fillId="0" borderId="0" xfId="38" applyFont="1" applyBorder="1" applyAlignment="1">
      <alignment vertical="center"/>
    </xf>
    <xf numFmtId="41" fontId="22" fillId="0" borderId="0" xfId="2" applyNumberFormat="1" applyFont="1" applyFill="1" applyBorder="1" applyAlignment="1">
      <alignment vertical="center"/>
    </xf>
    <xf numFmtId="41" fontId="21" fillId="0" borderId="18" xfId="2" applyNumberFormat="1" applyFont="1" applyFill="1" applyBorder="1" applyAlignment="1">
      <alignment vertical="center"/>
    </xf>
    <xf numFmtId="41" fontId="21" fillId="0" borderId="0" xfId="39" applyFont="1" applyAlignment="1">
      <alignment vertical="center"/>
    </xf>
    <xf numFmtId="41" fontId="22" fillId="0" borderId="18" xfId="2" applyNumberFormat="1" applyFont="1" applyFill="1" applyBorder="1" applyAlignment="1">
      <alignment vertical="center"/>
    </xf>
    <xf numFmtId="0" fontId="21" fillId="0" borderId="0" xfId="39" applyNumberFormat="1" applyFont="1" applyAlignment="1">
      <alignment horizontal="center" vertical="center"/>
    </xf>
    <xf numFmtId="0" fontId="25" fillId="0" borderId="0" xfId="38" applyFont="1" applyAlignment="1">
      <alignment vertical="center"/>
    </xf>
    <xf numFmtId="0" fontId="25" fillId="0" borderId="0" xfId="38" applyFont="1" applyAlignment="1">
      <alignment vertical="top"/>
    </xf>
    <xf numFmtId="41" fontId="25" fillId="0" borderId="0" xfId="2" applyNumberFormat="1" applyFont="1" applyFill="1" applyBorder="1" applyAlignment="1">
      <alignment vertical="top"/>
    </xf>
    <xf numFmtId="41" fontId="25" fillId="0" borderId="0" xfId="2" applyNumberFormat="1" applyFont="1" applyFill="1" applyBorder="1" applyAlignment="1">
      <alignment vertical="center"/>
    </xf>
    <xf numFmtId="41" fontId="21" fillId="0" borderId="0" xfId="2" applyNumberFormat="1" applyFont="1" applyFill="1" applyAlignment="1">
      <alignment vertical="center"/>
    </xf>
    <xf numFmtId="41" fontId="25" fillId="0" borderId="0" xfId="2" applyFont="1" applyFill="1" applyBorder="1" applyAlignment="1">
      <alignment vertical="top"/>
    </xf>
    <xf numFmtId="0" fontId="45" fillId="0" borderId="13" xfId="0" applyFont="1" applyFill="1" applyBorder="1" applyAlignment="1">
      <alignment vertical="center"/>
    </xf>
    <xf numFmtId="0" fontId="61" fillId="0" borderId="15" xfId="0" applyFont="1" applyFill="1" applyBorder="1" applyAlignment="1">
      <alignment horizontal="left" vertical="center"/>
    </xf>
    <xf numFmtId="41" fontId="45" fillId="0" borderId="2" xfId="18" applyNumberFormat="1" applyFont="1" applyFill="1" applyBorder="1" applyAlignment="1"/>
    <xf numFmtId="168" fontId="45" fillId="0" borderId="2" xfId="3" applyNumberFormat="1" applyFont="1" applyFill="1" applyBorder="1" applyAlignment="1"/>
    <xf numFmtId="168" fontId="45" fillId="0" borderId="2" xfId="3" applyNumberFormat="1" applyFont="1" applyFill="1" applyBorder="1"/>
    <xf numFmtId="168" fontId="45" fillId="0" borderId="2" xfId="3" applyNumberFormat="1" applyFont="1" applyFill="1" applyBorder="1" applyAlignment="1">
      <alignment vertical="center"/>
    </xf>
    <xf numFmtId="164" fontId="42" fillId="0" borderId="0" xfId="59" applyFont="1" applyAlignment="1">
      <alignment horizontal="center"/>
    </xf>
    <xf numFmtId="43" fontId="59" fillId="0" borderId="0" xfId="0" applyNumberFormat="1" applyFont="1" applyAlignment="1">
      <alignment vertical="center"/>
    </xf>
    <xf numFmtId="0" fontId="63" fillId="0" borderId="0" xfId="0" applyFont="1"/>
    <xf numFmtId="0" fontId="10" fillId="0" borderId="0" xfId="0" applyFont="1"/>
    <xf numFmtId="41" fontId="10" fillId="0" borderId="0" xfId="7" applyFont="1" applyAlignment="1">
      <alignment horizontal="right" vertical="center"/>
    </xf>
    <xf numFmtId="41" fontId="10" fillId="0" borderId="0" xfId="7" applyFont="1"/>
    <xf numFmtId="166" fontId="0" fillId="0" borderId="0" xfId="17" applyNumberFormat="1" applyFont="1" applyAlignment="1">
      <alignment horizontal="center"/>
    </xf>
    <xf numFmtId="0" fontId="0" fillId="0" borderId="0" xfId="0" applyAlignment="1">
      <alignment horizontal="center"/>
    </xf>
    <xf numFmtId="0" fontId="62" fillId="0" borderId="0" xfId="0" applyFont="1" applyBorder="1" applyAlignment="1">
      <alignment vertical="center"/>
    </xf>
    <xf numFmtId="0" fontId="63" fillId="0" borderId="0" xfId="0" applyFont="1" applyBorder="1" applyAlignment="1">
      <alignment wrapText="1"/>
    </xf>
    <xf numFmtId="41" fontId="0" fillId="0" borderId="0" xfId="7" applyFont="1" applyBorder="1"/>
    <xf numFmtId="166" fontId="10" fillId="0" borderId="0" xfId="17" applyNumberFormat="1" applyFont="1"/>
    <xf numFmtId="166" fontId="11" fillId="0" borderId="0" xfId="17" applyNumberFormat="1" applyFont="1" applyAlignment="1">
      <alignment horizontal="right" vertical="center" wrapText="1"/>
    </xf>
    <xf numFmtId="166" fontId="11" fillId="0" borderId="0" xfId="17" applyNumberFormat="1" applyFont="1" applyFill="1" applyAlignment="1">
      <alignment horizontal="right" vertical="center" wrapText="1"/>
    </xf>
    <xf numFmtId="0" fontId="62" fillId="5" borderId="0" xfId="0" applyFont="1" applyFill="1" applyBorder="1" applyAlignment="1">
      <alignment vertical="center"/>
    </xf>
    <xf numFmtId="0" fontId="63" fillId="0" borderId="0" xfId="0" applyFont="1" applyBorder="1" applyAlignment="1"/>
    <xf numFmtId="43" fontId="10" fillId="0" borderId="0" xfId="17" applyFont="1"/>
    <xf numFmtId="41" fontId="65" fillId="16" borderId="2" xfId="7" applyFont="1" applyFill="1" applyBorder="1" applyAlignment="1">
      <alignment horizontal="center" vertical="center"/>
    </xf>
    <xf numFmtId="41" fontId="64" fillId="16" borderId="2" xfId="7" applyFont="1" applyFill="1" applyBorder="1" applyAlignment="1">
      <alignment horizontal="center" vertical="center"/>
    </xf>
    <xf numFmtId="16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41" fontId="11" fillId="0" borderId="2" xfId="7" applyFont="1" applyBorder="1" applyAlignment="1">
      <alignment horizontal="center" vertical="center" wrapText="1"/>
    </xf>
    <xf numFmtId="16" fontId="10" fillId="0" borderId="2" xfId="0" applyNumberFormat="1" applyFont="1" applyFill="1" applyBorder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16" fontId="10" fillId="0" borderId="2" xfId="0" applyNumberFormat="1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41" fontId="69" fillId="0" borderId="0" xfId="2" applyFont="1" applyFill="1"/>
    <xf numFmtId="0" fontId="20" fillId="0" borderId="0" xfId="5" applyFont="1" applyFill="1" applyBorder="1" applyAlignment="1">
      <alignment horizontal="center"/>
    </xf>
    <xf numFmtId="0" fontId="21" fillId="0" borderId="18" xfId="0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 vertical="center"/>
    </xf>
    <xf numFmtId="0" fontId="22" fillId="0" borderId="18" xfId="0" applyFont="1" applyFill="1" applyBorder="1" applyAlignment="1">
      <alignment horizontal="left" vertical="center"/>
    </xf>
    <xf numFmtId="0" fontId="21" fillId="0" borderId="24" xfId="0" applyFont="1" applyFill="1" applyBorder="1" applyAlignment="1">
      <alignment horizontal="center" vertical="center"/>
    </xf>
    <xf numFmtId="0" fontId="0" fillId="0" borderId="0" xfId="0" applyFill="1"/>
    <xf numFmtId="166" fontId="45" fillId="0" borderId="2" xfId="17" applyNumberFormat="1" applyFont="1" applyFill="1" applyBorder="1" applyAlignment="1">
      <alignment horizontal="center" vertical="center"/>
    </xf>
    <xf numFmtId="41" fontId="45" fillId="0" borderId="2" xfId="7" applyFont="1" applyFill="1" applyBorder="1" applyAlignment="1">
      <alignment horizontal="center" vertical="center"/>
    </xf>
    <xf numFmtId="41" fontId="47" fillId="0" borderId="3" xfId="7" applyFont="1" applyFill="1" applyBorder="1" applyAlignment="1">
      <alignment horizontal="center" vertical="center"/>
    </xf>
    <xf numFmtId="41" fontId="47" fillId="0" borderId="2" xfId="7" applyFont="1" applyFill="1" applyBorder="1" applyAlignment="1">
      <alignment vertical="center"/>
    </xf>
    <xf numFmtId="41" fontId="47" fillId="0" borderId="2" xfId="7" applyFont="1" applyFill="1" applyBorder="1" applyAlignment="1">
      <alignment horizontal="center" vertical="center"/>
    </xf>
    <xf numFmtId="41" fontId="45" fillId="0" borderId="2" xfId="7" applyFont="1" applyFill="1" applyBorder="1" applyAlignment="1">
      <alignment vertical="center"/>
    </xf>
    <xf numFmtId="43" fontId="21" fillId="0" borderId="0" xfId="14" applyNumberFormat="1" applyFont="1" applyFill="1" applyAlignment="1">
      <alignment vertical="center"/>
    </xf>
    <xf numFmtId="43" fontId="21" fillId="0" borderId="0" xfId="2" applyNumberFormat="1" applyFont="1" applyAlignment="1">
      <alignment vertical="center"/>
    </xf>
    <xf numFmtId="43" fontId="22" fillId="0" borderId="0" xfId="2" applyNumberFormat="1" applyFont="1" applyAlignment="1">
      <alignment horizontal="centerContinuous" vertical="center"/>
    </xf>
    <xf numFmtId="43" fontId="22" fillId="0" borderId="0" xfId="14" applyNumberFormat="1" applyFont="1" applyFill="1" applyBorder="1" applyAlignment="1">
      <alignment horizontal="left" vertical="center"/>
    </xf>
    <xf numFmtId="43" fontId="22" fillId="0" borderId="0" xfId="14" applyNumberFormat="1" applyFont="1" applyFill="1" applyBorder="1" applyAlignment="1">
      <alignment horizontal="center" vertical="center" wrapText="1"/>
    </xf>
    <xf numFmtId="43" fontId="22" fillId="0" borderId="0" xfId="14" applyNumberFormat="1" applyFont="1" applyFill="1" applyBorder="1" applyAlignment="1">
      <alignment horizontal="center" vertical="center"/>
    </xf>
    <xf numFmtId="43" fontId="21" fillId="0" borderId="0" xfId="14" applyNumberFormat="1" applyFont="1" applyFill="1" applyBorder="1" applyAlignment="1">
      <alignment horizontal="center" vertical="center"/>
    </xf>
    <xf numFmtId="43" fontId="34" fillId="0" borderId="0" xfId="2" applyNumberFormat="1" applyFont="1" applyAlignment="1">
      <alignment vertical="center"/>
    </xf>
    <xf numFmtId="43" fontId="22" fillId="0" borderId="17" xfId="14" applyNumberFormat="1" applyFont="1" applyFill="1" applyBorder="1" applyAlignment="1">
      <alignment vertical="center"/>
    </xf>
    <xf numFmtId="43" fontId="21" fillId="0" borderId="0" xfId="14" applyNumberFormat="1" applyFont="1" applyFill="1" applyBorder="1" applyAlignment="1">
      <alignment vertical="center"/>
    </xf>
    <xf numFmtId="43" fontId="22" fillId="0" borderId="0" xfId="14" applyNumberFormat="1" applyFont="1" applyFill="1" applyBorder="1" applyAlignment="1">
      <alignment vertical="center"/>
    </xf>
    <xf numFmtId="43" fontId="2" fillId="0" borderId="0" xfId="0" applyNumberFormat="1" applyFont="1"/>
    <xf numFmtId="43" fontId="21" fillId="0" borderId="0" xfId="2" applyNumberFormat="1" applyFont="1" applyBorder="1" applyAlignment="1">
      <alignment vertical="center"/>
    </xf>
    <xf numFmtId="43" fontId="57" fillId="0" borderId="0" xfId="0" applyNumberFormat="1" applyFont="1"/>
    <xf numFmtId="43" fontId="21" fillId="0" borderId="0" xfId="14" applyNumberFormat="1" applyFont="1" applyAlignment="1">
      <alignment vertical="center"/>
    </xf>
    <xf numFmtId="43" fontId="21" fillId="0" borderId="18" xfId="14" applyNumberFormat="1" applyFont="1" applyFill="1" applyBorder="1" applyAlignment="1">
      <alignment vertical="center"/>
    </xf>
    <xf numFmtId="43" fontId="22" fillId="0" borderId="18" xfId="14" applyNumberFormat="1" applyFont="1" applyFill="1" applyBorder="1" applyAlignment="1">
      <alignment vertical="center"/>
    </xf>
    <xf numFmtId="43" fontId="24" fillId="0" borderId="0" xfId="15" applyNumberFormat="1" applyFont="1" applyFill="1" applyBorder="1" applyAlignment="1">
      <alignment vertical="top"/>
    </xf>
    <xf numFmtId="43" fontId="21" fillId="0" borderId="0" xfId="13" applyNumberFormat="1" applyFont="1" applyAlignment="1">
      <alignment vertical="center"/>
    </xf>
    <xf numFmtId="41" fontId="0" fillId="0" borderId="0" xfId="0" applyNumberFormat="1" applyFill="1"/>
    <xf numFmtId="166" fontId="70" fillId="0" borderId="4" xfId="17" applyNumberFormat="1" applyFont="1" applyFill="1" applyBorder="1" applyAlignment="1">
      <alignment horizontal="centerContinuous" vertical="center"/>
    </xf>
    <xf numFmtId="0" fontId="70" fillId="0" borderId="4" xfId="0" applyFont="1" applyFill="1" applyBorder="1" applyAlignment="1">
      <alignment horizontal="centerContinuous" vertical="center"/>
    </xf>
    <xf numFmtId="0" fontId="34" fillId="0" borderId="24" xfId="0" applyFont="1" applyFill="1" applyBorder="1" applyAlignment="1">
      <alignment horizontal="center" vertical="center"/>
    </xf>
    <xf numFmtId="41" fontId="48" fillId="0" borderId="0" xfId="7" applyFont="1" applyFill="1" applyBorder="1" applyAlignment="1">
      <alignment horizontal="center"/>
    </xf>
    <xf numFmtId="41" fontId="48" fillId="0" borderId="0" xfId="3" applyNumberFormat="1" applyFont="1" applyFill="1" applyBorder="1" applyAlignment="1">
      <alignment horizontal="center" vertical="center"/>
    </xf>
    <xf numFmtId="0" fontId="48" fillId="0" borderId="2" xfId="3" applyNumberFormat="1" applyFont="1" applyFill="1" applyBorder="1" applyAlignment="1">
      <alignment horizontal="center" vertical="center"/>
    </xf>
    <xf numFmtId="43" fontId="43" fillId="0" borderId="0" xfId="1" applyFont="1" applyFill="1" applyAlignment="1">
      <alignment vertical="center"/>
    </xf>
    <xf numFmtId="43" fontId="21" fillId="0" borderId="0" xfId="1" applyFont="1" applyFill="1"/>
    <xf numFmtId="164" fontId="2" fillId="0" borderId="0" xfId="35" applyNumberFormat="1"/>
    <xf numFmtId="0" fontId="36" fillId="0" borderId="0" xfId="0" applyFont="1" applyFill="1" applyAlignment="1">
      <alignment horizontal="left" vertical="center"/>
    </xf>
    <xf numFmtId="0" fontId="42" fillId="0" borderId="0" xfId="7" applyNumberFormat="1" applyFont="1" applyFill="1" applyAlignment="1">
      <alignment horizontal="left"/>
    </xf>
    <xf numFmtId="0" fontId="0" fillId="0" borderId="0" xfId="7" applyNumberFormat="1" applyFont="1" applyFill="1" applyAlignment="1">
      <alignment horizontal="left"/>
    </xf>
    <xf numFmtId="41" fontId="59" fillId="0" borderId="0" xfId="7" applyFont="1" applyFill="1" applyAlignment="1">
      <alignment horizontal="right"/>
    </xf>
    <xf numFmtId="0" fontId="59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left" vertical="center"/>
    </xf>
    <xf numFmtId="0" fontId="0" fillId="0" borderId="0" xfId="0" quotePrefix="1" applyNumberFormat="1" applyFill="1" applyAlignment="1">
      <alignment horizontal="left" vertical="center"/>
    </xf>
    <xf numFmtId="0" fontId="0" fillId="0" borderId="0" xfId="0" applyFill="1" applyAlignment="1">
      <alignment horizontal="left"/>
    </xf>
    <xf numFmtId="16" fontId="64" fillId="16" borderId="2" xfId="0" applyNumberFormat="1" applyFont="1" applyFill="1" applyBorder="1" applyAlignment="1">
      <alignment horizontal="center" vertical="center" wrapText="1"/>
    </xf>
    <xf numFmtId="0" fontId="64" fillId="16" borderId="2" xfId="0" applyFont="1" applyFill="1" applyBorder="1" applyAlignment="1">
      <alignment horizontal="center" vertical="center" wrapText="1"/>
    </xf>
    <xf numFmtId="41" fontId="64" fillId="16" borderId="2" xfId="7" applyFont="1" applyFill="1" applyBorder="1" applyAlignment="1">
      <alignment horizontal="center" vertical="center" wrapText="1"/>
    </xf>
    <xf numFmtId="166" fontId="64" fillId="16" borderId="2" xfId="17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3" fontId="11" fillId="17" borderId="2" xfId="0" applyNumberFormat="1" applyFont="1" applyFill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3" fontId="0" fillId="0" borderId="2" xfId="0" applyNumberFormat="1" applyBorder="1" applyAlignment="1">
      <alignment horizontal="right" vertical="center" wrapText="1"/>
    </xf>
    <xf numFmtId="166" fontId="0" fillId="0" borderId="2" xfId="17" applyNumberFormat="1" applyFont="1" applyBorder="1" applyAlignment="1">
      <alignment horizontal="center" vertical="center" wrapText="1"/>
    </xf>
    <xf numFmtId="41" fontId="67" fillId="0" borderId="1" xfId="7" applyFont="1" applyFill="1" applyBorder="1" applyAlignment="1">
      <alignment vertical="center"/>
    </xf>
    <xf numFmtId="41" fontId="67" fillId="0" borderId="10" xfId="7" applyFont="1" applyFill="1" applyBorder="1" applyAlignment="1">
      <alignment vertical="center"/>
    </xf>
    <xf numFmtId="41" fontId="67" fillId="0" borderId="3" xfId="7" applyFont="1" applyFill="1" applyBorder="1" applyAlignment="1">
      <alignment vertical="center"/>
    </xf>
    <xf numFmtId="3" fontId="11" fillId="17" borderId="2" xfId="0" applyNumberFormat="1" applyFont="1" applyFill="1" applyBorder="1" applyAlignment="1">
      <alignment vertical="center"/>
    </xf>
    <xf numFmtId="0" fontId="10" fillId="0" borderId="2" xfId="0" applyFont="1" applyFill="1" applyBorder="1" applyAlignment="1">
      <alignment horizontal="right" vertical="center"/>
    </xf>
    <xf numFmtId="3" fontId="67" fillId="0" borderId="2" xfId="0" applyNumberFormat="1" applyFont="1" applyFill="1" applyBorder="1" applyAlignment="1">
      <alignment vertical="center"/>
    </xf>
    <xf numFmtId="166" fontId="68" fillId="0" borderId="2" xfId="17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3" fontId="10" fillId="0" borderId="2" xfId="0" applyNumberFormat="1" applyFont="1" applyFill="1" applyBorder="1" applyAlignment="1">
      <alignment vertical="center"/>
    </xf>
    <xf numFmtId="3" fontId="11" fillId="17" borderId="2" xfId="0" applyNumberFormat="1" applyFont="1" applyFill="1" applyBorder="1" applyAlignment="1">
      <alignment vertical="center" wrapText="1"/>
    </xf>
    <xf numFmtId="4" fontId="10" fillId="0" borderId="2" xfId="0" applyNumberFormat="1" applyFont="1" applyFill="1" applyBorder="1" applyAlignment="1">
      <alignment vertical="center" wrapText="1"/>
    </xf>
    <xf numFmtId="3" fontId="10" fillId="0" borderId="2" xfId="0" applyNumberFormat="1" applyFont="1" applyFill="1" applyBorder="1" applyAlignment="1">
      <alignment vertical="center" wrapText="1"/>
    </xf>
    <xf numFmtId="3" fontId="10" fillId="0" borderId="1" xfId="0" applyNumberFormat="1" applyFont="1" applyFill="1" applyBorder="1" applyAlignment="1">
      <alignment vertical="center"/>
    </xf>
    <xf numFmtId="3" fontId="10" fillId="0" borderId="10" xfId="0" applyNumberFormat="1" applyFont="1" applyFill="1" applyBorder="1" applyAlignment="1">
      <alignment vertical="center"/>
    </xf>
    <xf numFmtId="3" fontId="10" fillId="0" borderId="3" xfId="0" applyNumberFormat="1" applyFont="1" applyFill="1" applyBorder="1" applyAlignment="1">
      <alignment vertical="center"/>
    </xf>
    <xf numFmtId="3" fontId="10" fillId="0" borderId="1" xfId="0" applyNumberFormat="1" applyFont="1" applyFill="1" applyBorder="1" applyAlignment="1">
      <alignment vertical="center" wrapText="1"/>
    </xf>
    <xf numFmtId="43" fontId="21" fillId="0" borderId="0" xfId="1" applyFont="1" applyAlignment="1">
      <alignment vertical="center"/>
    </xf>
    <xf numFmtId="41" fontId="19" fillId="0" borderId="0" xfId="2" applyFont="1" applyFill="1"/>
    <xf numFmtId="169" fontId="0" fillId="0" borderId="0" xfId="0" applyNumberFormat="1"/>
    <xf numFmtId="41" fontId="21" fillId="0" borderId="0" xfId="2" applyFont="1" applyAlignment="1">
      <alignment vertical="center"/>
    </xf>
    <xf numFmtId="43" fontId="4" fillId="0" borderId="0" xfId="2" applyNumberFormat="1" applyFont="1" applyAlignment="1">
      <alignment horizontal="center" vertical="center"/>
    </xf>
    <xf numFmtId="43" fontId="4" fillId="0" borderId="0" xfId="2" applyNumberFormat="1" applyFont="1" applyAlignment="1">
      <alignment vertical="center"/>
    </xf>
    <xf numFmtId="43" fontId="4" fillId="0" borderId="0" xfId="15" applyNumberFormat="1" applyFont="1" applyAlignment="1">
      <alignment vertical="center"/>
    </xf>
    <xf numFmtId="43" fontId="0" fillId="0" borderId="0" xfId="0" applyNumberFormat="1"/>
    <xf numFmtId="43" fontId="0" fillId="0" borderId="0" xfId="0" applyNumberFormat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41" fontId="0" fillId="0" borderId="0" xfId="2" applyFont="1" applyFill="1" applyAlignment="1">
      <alignment horizontal="center"/>
    </xf>
    <xf numFmtId="43" fontId="10" fillId="13" borderId="2" xfId="1" applyNumberFormat="1" applyFont="1" applyFill="1" applyBorder="1" applyAlignment="1"/>
    <xf numFmtId="169" fontId="6" fillId="0" borderId="0" xfId="2" applyNumberFormat="1" applyFont="1" applyFill="1" applyAlignment="1">
      <alignment vertical="center"/>
    </xf>
    <xf numFmtId="164" fontId="73" fillId="0" borderId="0" xfId="59" applyFont="1"/>
    <xf numFmtId="169" fontId="49" fillId="10" borderId="39" xfId="21" applyNumberFormat="1" applyFont="1" applyFill="1" applyBorder="1"/>
    <xf numFmtId="168" fontId="49" fillId="10" borderId="39" xfId="20" applyNumberFormat="1" applyFont="1" applyFill="1" applyBorder="1" applyAlignment="1">
      <alignment horizontal="center" vertical="center"/>
    </xf>
    <xf numFmtId="9" fontId="52" fillId="10" borderId="39" xfId="20" applyFont="1" applyFill="1" applyBorder="1" applyAlignment="1">
      <alignment horizontal="center"/>
    </xf>
    <xf numFmtId="43" fontId="74" fillId="0" borderId="0" xfId="2" applyNumberFormat="1" applyFont="1" applyBorder="1" applyAlignment="1">
      <alignment vertical="center"/>
    </xf>
    <xf numFmtId="43" fontId="0" fillId="0" borderId="0" xfId="17" applyFont="1"/>
    <xf numFmtId="43" fontId="11" fillId="17" borderId="0" xfId="0" applyNumberFormat="1" applyFont="1" applyFill="1"/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4" fillId="12" borderId="2" xfId="0" applyFont="1" applyFill="1" applyBorder="1" applyAlignment="1">
      <alignment horizontal="center" vertical="center" wrapText="1"/>
    </xf>
    <xf numFmtId="166" fontId="75" fillId="12" borderId="2" xfId="17" applyNumberFormat="1" applyFont="1" applyFill="1" applyBorder="1" applyAlignment="1">
      <alignment vertical="center"/>
    </xf>
    <xf numFmtId="3" fontId="75" fillId="12" borderId="2" xfId="0" applyNumberFormat="1" applyFont="1" applyFill="1" applyBorder="1" applyAlignment="1">
      <alignment vertical="center"/>
    </xf>
    <xf numFmtId="4" fontId="75" fillId="12" borderId="2" xfId="0" applyNumberFormat="1" applyFont="1" applyFill="1" applyBorder="1" applyAlignment="1">
      <alignment vertical="center" wrapText="1"/>
    </xf>
    <xf numFmtId="3" fontId="75" fillId="12" borderId="2" xfId="0" applyNumberFormat="1" applyFont="1" applyFill="1" applyBorder="1" applyAlignment="1">
      <alignment vertical="center" wrapText="1"/>
    </xf>
    <xf numFmtId="0" fontId="75" fillId="12" borderId="2" xfId="0" applyFont="1" applyFill="1" applyBorder="1" applyAlignment="1">
      <alignment vertical="center" wrapText="1"/>
    </xf>
    <xf numFmtId="16" fontId="75" fillId="12" borderId="2" xfId="0" applyNumberFormat="1" applyFont="1" applyFill="1" applyBorder="1" applyAlignment="1">
      <alignment vertical="center"/>
    </xf>
    <xf numFmtId="41" fontId="11" fillId="17" borderId="0" xfId="0" applyNumberFormat="1" applyFont="1" applyFill="1"/>
    <xf numFmtId="41" fontId="11" fillId="0" borderId="2" xfId="7" applyFont="1" applyBorder="1" applyAlignment="1">
      <alignment horizontal="center" vertical="center"/>
    </xf>
    <xf numFmtId="41" fontId="68" fillId="0" borderId="2" xfId="7" applyFont="1" applyFill="1" applyBorder="1" applyAlignment="1">
      <alignment vertical="center"/>
    </xf>
    <xf numFmtId="3" fontId="67" fillId="0" borderId="2" xfId="0" applyNumberFormat="1" applyFont="1" applyFill="1" applyBorder="1" applyAlignment="1">
      <alignment vertical="center" wrapText="1"/>
    </xf>
    <xf numFmtId="4" fontId="67" fillId="0" borderId="2" xfId="0" applyNumberFormat="1" applyFont="1" applyFill="1" applyBorder="1" applyAlignment="1">
      <alignment vertical="center" wrapText="1"/>
    </xf>
    <xf numFmtId="0" fontId="67" fillId="0" borderId="2" xfId="0" applyFont="1" applyFill="1" applyBorder="1" applyAlignment="1">
      <alignment vertical="center" wrapText="1"/>
    </xf>
    <xf numFmtId="16" fontId="67" fillId="0" borderId="2" xfId="0" applyNumberFormat="1" applyFont="1" applyFill="1" applyBorder="1" applyAlignment="1">
      <alignment vertical="center" wrapText="1"/>
    </xf>
    <xf numFmtId="41" fontId="64" fillId="16" borderId="1" xfId="7" applyFont="1" applyFill="1" applyBorder="1" applyAlignment="1">
      <alignment horizontal="center" vertical="center"/>
    </xf>
    <xf numFmtId="0" fontId="64" fillId="16" borderId="1" xfId="8" applyFont="1" applyFill="1" applyBorder="1" applyAlignment="1">
      <alignment horizontal="center" vertical="center" wrapText="1"/>
    </xf>
    <xf numFmtId="41" fontId="72" fillId="16" borderId="1" xfId="7" applyFont="1" applyFill="1" applyBorder="1" applyAlignment="1">
      <alignment horizontal="center" vertical="center" wrapText="1"/>
    </xf>
    <xf numFmtId="0" fontId="65" fillId="16" borderId="2" xfId="0" applyFont="1" applyFill="1" applyBorder="1" applyAlignment="1">
      <alignment vertical="center"/>
    </xf>
    <xf numFmtId="3" fontId="65" fillId="16" borderId="2" xfId="7" applyNumberFormat="1" applyFont="1" applyFill="1" applyBorder="1" applyAlignment="1">
      <alignment horizontal="center" vertical="center"/>
    </xf>
    <xf numFmtId="0" fontId="65" fillId="16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1" fontId="68" fillId="0" borderId="0" xfId="7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41" fontId="0" fillId="0" borderId="0" xfId="7" applyFont="1" applyAlignment="1">
      <alignment vertical="center"/>
    </xf>
    <xf numFmtId="41" fontId="0" fillId="0" borderId="0" xfId="7" applyFont="1" applyAlignment="1">
      <alignment horizontal="right" vertical="center"/>
    </xf>
    <xf numFmtId="41" fontId="76" fillId="0" borderId="0" xfId="7" applyFont="1" applyAlignment="1">
      <alignment vertical="center"/>
    </xf>
    <xf numFmtId="0" fontId="76" fillId="0" borderId="0" xfId="0" applyFont="1" applyAlignment="1">
      <alignment vertical="center"/>
    </xf>
    <xf numFmtId="12" fontId="0" fillId="0" borderId="0" xfId="7" applyNumberFormat="1" applyFont="1" applyAlignment="1">
      <alignment vertical="center"/>
    </xf>
    <xf numFmtId="41" fontId="11" fillId="0" borderId="0" xfId="7" applyFont="1" applyAlignment="1">
      <alignment horizontal="center" vertical="center" wrapText="1"/>
    </xf>
    <xf numFmtId="41" fontId="77" fillId="0" borderId="0" xfId="7" applyFont="1" applyAlignment="1">
      <alignment vertical="center"/>
    </xf>
    <xf numFmtId="0" fontId="77" fillId="0" borderId="0" xfId="0" applyFont="1" applyAlignment="1">
      <alignment vertical="center"/>
    </xf>
    <xf numFmtId="170" fontId="21" fillId="0" borderId="0" xfId="2" applyNumberFormat="1" applyFont="1" applyAlignment="1">
      <alignment vertical="center"/>
    </xf>
    <xf numFmtId="0" fontId="37" fillId="0" borderId="0" xfId="0" applyFont="1" applyFill="1" applyAlignment="1"/>
    <xf numFmtId="0" fontId="38" fillId="0" borderId="27" xfId="0" applyFont="1" applyBorder="1" applyAlignment="1">
      <alignment horizontal="center" vertical="center"/>
    </xf>
    <xf numFmtId="0" fontId="0" fillId="0" borderId="0" xfId="0" applyAlignment="1"/>
    <xf numFmtId="14" fontId="39" fillId="5" borderId="27" xfId="0" applyNumberFormat="1" applyFont="1" applyFill="1" applyBorder="1" applyAlignment="1">
      <alignment vertical="center"/>
    </xf>
    <xf numFmtId="41" fontId="59" fillId="0" borderId="0" xfId="7" applyFont="1" applyFill="1" applyAlignment="1"/>
    <xf numFmtId="0" fontId="0" fillId="0" borderId="0" xfId="0" applyFill="1" applyAlignment="1"/>
    <xf numFmtId="0" fontId="59" fillId="0" borderId="0" xfId="0" applyFont="1" applyFill="1" applyAlignment="1"/>
    <xf numFmtId="41" fontId="59" fillId="0" borderId="0" xfId="2" applyFont="1" applyFill="1" applyAlignment="1"/>
    <xf numFmtId="41" fontId="38" fillId="0" borderId="27" xfId="7" applyFont="1" applyBorder="1" applyAlignment="1">
      <alignment horizontal="center" vertical="center"/>
    </xf>
    <xf numFmtId="41" fontId="0" fillId="0" borderId="0" xfId="0" applyNumberFormat="1" applyAlignment="1"/>
    <xf numFmtId="0" fontId="41" fillId="5" borderId="27" xfId="0" applyFont="1" applyFill="1" applyBorder="1" applyAlignment="1">
      <alignment vertical="center"/>
    </xf>
    <xf numFmtId="169" fontId="39" fillId="5" borderId="27" xfId="2" applyNumberFormat="1" applyFont="1" applyFill="1" applyBorder="1" applyAlignment="1">
      <alignment vertical="center"/>
    </xf>
    <xf numFmtId="169" fontId="39" fillId="6" borderId="27" xfId="2" applyNumberFormat="1" applyFont="1" applyFill="1" applyBorder="1" applyAlignment="1">
      <alignment vertical="center"/>
    </xf>
    <xf numFmtId="41" fontId="0" fillId="6" borderId="0" xfId="0" applyNumberFormat="1" applyFill="1" applyAlignment="1"/>
    <xf numFmtId="4" fontId="39" fillId="5" borderId="27" xfId="0" applyNumberFormat="1" applyFont="1" applyFill="1" applyBorder="1" applyAlignment="1">
      <alignment vertical="center"/>
    </xf>
    <xf numFmtId="41" fontId="0" fillId="0" borderId="0" xfId="2" applyFont="1" applyFill="1" applyAlignment="1"/>
    <xf numFmtId="0" fontId="21" fillId="0" borderId="0" xfId="10" applyFont="1" applyFill="1" applyAlignment="1"/>
    <xf numFmtId="4" fontId="78" fillId="12" borderId="27" xfId="0" applyNumberFormat="1" applyFont="1" applyFill="1" applyBorder="1" applyAlignment="1">
      <alignment vertical="center"/>
    </xf>
    <xf numFmtId="4" fontId="0" fillId="0" borderId="0" xfId="0" applyNumberFormat="1" applyFill="1" applyAlignment="1"/>
    <xf numFmtId="43" fontId="0" fillId="0" borderId="0" xfId="1" applyFont="1" applyFill="1" applyAlignment="1"/>
    <xf numFmtId="41" fontId="0" fillId="0" borderId="0" xfId="0" applyNumberFormat="1" applyFill="1" applyAlignment="1"/>
    <xf numFmtId="4" fontId="71" fillId="5" borderId="27" xfId="0" applyNumberFormat="1" applyFont="1" applyFill="1" applyBorder="1" applyAlignment="1">
      <alignment vertical="center"/>
    </xf>
    <xf numFmtId="41" fontId="0" fillId="6" borderId="0" xfId="2" applyFont="1" applyFill="1" applyAlignment="1"/>
    <xf numFmtId="41" fontId="0" fillId="0" borderId="0" xfId="7" applyFont="1" applyAlignment="1"/>
    <xf numFmtId="43" fontId="0" fillId="0" borderId="0" xfId="0" applyNumberFormat="1" applyAlignment="1"/>
    <xf numFmtId="0" fontId="0" fillId="0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/>
    </xf>
    <xf numFmtId="0" fontId="42" fillId="20" borderId="0" xfId="70" applyFont="1" applyFill="1" applyAlignment="1">
      <alignment horizontal="center" vertical="center"/>
    </xf>
    <xf numFmtId="0" fontId="42" fillId="20" borderId="0" xfId="70" applyFont="1" applyFill="1" applyAlignment="1">
      <alignment horizontal="center"/>
    </xf>
    <xf numFmtId="0" fontId="39" fillId="5" borderId="27" xfId="70" applyFont="1" applyFill="1" applyBorder="1" applyAlignment="1">
      <alignment vertical="center"/>
    </xf>
    <xf numFmtId="14" fontId="39" fillId="5" borderId="27" xfId="70" applyNumberFormat="1" applyFont="1" applyFill="1" applyBorder="1" applyAlignment="1">
      <alignment vertical="center"/>
    </xf>
    <xf numFmtId="4" fontId="39" fillId="18" borderId="27" xfId="70" applyNumberFormat="1" applyFont="1" applyFill="1" applyBorder="1" applyAlignment="1">
      <alignment vertical="center"/>
    </xf>
    <xf numFmtId="4" fontId="39" fillId="5" borderId="27" xfId="70" applyNumberFormat="1" applyFont="1" applyFill="1" applyBorder="1" applyAlignment="1">
      <alignment vertical="center"/>
    </xf>
    <xf numFmtId="0" fontId="39" fillId="12" borderId="27" xfId="70" applyFont="1" applyFill="1" applyBorder="1" applyAlignment="1">
      <alignment vertical="center"/>
    </xf>
    <xf numFmtId="14" fontId="39" fillId="12" borderId="27" xfId="70" applyNumberFormat="1" applyFont="1" applyFill="1" applyBorder="1" applyAlignment="1">
      <alignment vertical="center"/>
    </xf>
    <xf numFmtId="4" fontId="39" fillId="12" borderId="27" xfId="70" applyNumberFormat="1" applyFont="1" applyFill="1" applyBorder="1" applyAlignment="1">
      <alignment vertical="center"/>
    </xf>
    <xf numFmtId="4" fontId="39" fillId="19" borderId="27" xfId="70" applyNumberFormat="1" applyFont="1" applyFill="1" applyBorder="1" applyAlignment="1">
      <alignment vertical="center"/>
    </xf>
    <xf numFmtId="0" fontId="3" fillId="20" borderId="0" xfId="70" applyFill="1" applyAlignment="1"/>
    <xf numFmtId="0" fontId="39" fillId="17" borderId="27" xfId="70" applyFont="1" applyFill="1" applyBorder="1" applyAlignment="1">
      <alignment vertical="center"/>
    </xf>
    <xf numFmtId="14" fontId="39" fillId="17" borderId="27" xfId="70" applyNumberFormat="1" applyFont="1" applyFill="1" applyBorder="1" applyAlignment="1">
      <alignment vertical="center"/>
    </xf>
    <xf numFmtId="4" fontId="39" fillId="17" borderId="27" xfId="70" applyNumberFormat="1" applyFont="1" applyFill="1" applyBorder="1" applyAlignment="1">
      <alignment vertical="center"/>
    </xf>
    <xf numFmtId="4" fontId="3" fillId="20" borderId="0" xfId="70" applyNumberFormat="1" applyFill="1" applyAlignment="1"/>
    <xf numFmtId="0" fontId="78" fillId="12" borderId="27" xfId="70" applyFont="1" applyFill="1" applyBorder="1" applyAlignment="1">
      <alignment vertical="center"/>
    </xf>
    <xf numFmtId="14" fontId="78" fillId="12" borderId="27" xfId="70" applyNumberFormat="1" applyFont="1" applyFill="1" applyBorder="1" applyAlignment="1">
      <alignment vertical="center"/>
    </xf>
    <xf numFmtId="4" fontId="78" fillId="12" borderId="27" xfId="70" applyNumberFormat="1" applyFont="1" applyFill="1" applyBorder="1" applyAlignment="1">
      <alignment vertical="center"/>
    </xf>
    <xf numFmtId="0" fontId="0" fillId="19" borderId="0" xfId="0" applyFill="1" applyAlignment="1"/>
    <xf numFmtId="0" fontId="0" fillId="19" borderId="0" xfId="0" applyNumberFormat="1" applyFill="1" applyAlignment="1">
      <alignment horizontal="left" vertical="center"/>
    </xf>
    <xf numFmtId="41" fontId="0" fillId="19" borderId="0" xfId="2" applyFont="1" applyFill="1" applyAlignment="1"/>
    <xf numFmtId="0" fontId="4" fillId="0" borderId="0" xfId="13" applyFont="1" applyAlignment="1">
      <alignment vertical="center"/>
    </xf>
    <xf numFmtId="169" fontId="21" fillId="0" borderId="0" xfId="2" applyNumberFormat="1" applyFont="1" applyFill="1"/>
    <xf numFmtId="41" fontId="34" fillId="0" borderId="0" xfId="2" applyFont="1" applyAlignment="1">
      <alignment vertical="center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3" xfId="0" applyNumberFormat="1" applyFont="1" applyFill="1" applyBorder="1" applyAlignment="1">
      <alignment horizontal="right" vertical="center"/>
    </xf>
    <xf numFmtId="16" fontId="10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66" fillId="0" borderId="1" xfId="0" applyFont="1" applyFill="1" applyBorder="1" applyAlignment="1">
      <alignment vertical="center"/>
    </xf>
    <xf numFmtId="166" fontId="68" fillId="0" borderId="1" xfId="17" applyNumberFormat="1" applyFont="1" applyFill="1" applyBorder="1" applyAlignment="1">
      <alignment vertical="center"/>
    </xf>
    <xf numFmtId="16" fontId="10" fillId="0" borderId="10" xfId="0" applyNumberFormat="1" applyFont="1" applyFill="1" applyBorder="1" applyAlignment="1">
      <alignment vertical="center"/>
    </xf>
    <xf numFmtId="0" fontId="10" fillId="0" borderId="10" xfId="0" applyFont="1" applyFill="1" applyBorder="1" applyAlignment="1">
      <alignment vertical="center" wrapText="1"/>
    </xf>
    <xf numFmtId="0" fontId="10" fillId="0" borderId="10" xfId="0" applyFont="1" applyFill="1" applyBorder="1" applyAlignment="1">
      <alignment vertical="center"/>
    </xf>
    <xf numFmtId="0" fontId="66" fillId="0" borderId="10" xfId="0" applyFont="1" applyFill="1" applyBorder="1" applyAlignment="1">
      <alignment vertical="center"/>
    </xf>
    <xf numFmtId="166" fontId="68" fillId="0" borderId="10" xfId="17" applyNumberFormat="1" applyFont="1" applyFill="1" applyBorder="1" applyAlignment="1">
      <alignment vertical="center"/>
    </xf>
    <xf numFmtId="16" fontId="10" fillId="0" borderId="3" xfId="0" applyNumberFormat="1" applyFont="1" applyFill="1" applyBorder="1" applyAlignment="1">
      <alignment vertical="center"/>
    </xf>
    <xf numFmtId="0" fontId="10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/>
    </xf>
    <xf numFmtId="0" fontId="66" fillId="0" borderId="3" xfId="0" applyFont="1" applyFill="1" applyBorder="1" applyAlignment="1">
      <alignment vertical="center"/>
    </xf>
    <xf numFmtId="166" fontId="68" fillId="0" borderId="3" xfId="17" applyNumberFormat="1" applyFont="1" applyFill="1" applyBorder="1" applyAlignment="1">
      <alignment vertical="center"/>
    </xf>
    <xf numFmtId="3" fontId="11" fillId="17" borderId="1" xfId="0" applyNumberFormat="1" applyFont="1" applyFill="1" applyBorder="1" applyAlignment="1">
      <alignment vertical="center"/>
    </xf>
    <xf numFmtId="3" fontId="11" fillId="17" borderId="3" xfId="0" applyNumberFormat="1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vertical="center"/>
    </xf>
    <xf numFmtId="16" fontId="10" fillId="0" borderId="1" xfId="0" applyNumberFormat="1" applyFont="1" applyFill="1" applyBorder="1" applyAlignment="1">
      <alignment vertical="center" wrapText="1"/>
    </xf>
    <xf numFmtId="3" fontId="11" fillId="17" borderId="1" xfId="0" applyNumberFormat="1" applyFont="1" applyFill="1" applyBorder="1" applyAlignment="1">
      <alignment vertical="center" wrapText="1"/>
    </xf>
    <xf numFmtId="4" fontId="10" fillId="0" borderId="1" xfId="0" applyNumberFormat="1" applyFont="1" applyFill="1" applyBorder="1" applyAlignment="1">
      <alignment vertical="center" wrapText="1"/>
    </xf>
    <xf numFmtId="16" fontId="10" fillId="0" borderId="10" xfId="0" applyNumberFormat="1" applyFont="1" applyFill="1" applyBorder="1" applyAlignment="1">
      <alignment vertical="center" wrapText="1"/>
    </xf>
    <xf numFmtId="3" fontId="11" fillId="17" borderId="10" xfId="0" applyNumberFormat="1" applyFont="1" applyFill="1" applyBorder="1" applyAlignment="1">
      <alignment vertical="center" wrapText="1"/>
    </xf>
    <xf numFmtId="4" fontId="10" fillId="0" borderId="10" xfId="0" applyNumberFormat="1" applyFont="1" applyFill="1" applyBorder="1" applyAlignment="1">
      <alignment vertical="center" wrapText="1"/>
    </xf>
    <xf numFmtId="16" fontId="10" fillId="0" borderId="3" xfId="0" applyNumberFormat="1" applyFont="1" applyFill="1" applyBorder="1" applyAlignment="1">
      <alignment vertical="center" wrapText="1"/>
    </xf>
    <xf numFmtId="3" fontId="11" fillId="17" borderId="3" xfId="0" applyNumberFormat="1" applyFont="1" applyFill="1" applyBorder="1" applyAlignment="1">
      <alignment vertical="center" wrapText="1"/>
    </xf>
    <xf numFmtId="4" fontId="10" fillId="0" borderId="3" xfId="0" applyNumberFormat="1" applyFont="1" applyFill="1" applyBorder="1" applyAlignment="1">
      <alignment vertical="center" wrapText="1"/>
    </xf>
    <xf numFmtId="16" fontId="75" fillId="12" borderId="2" xfId="0" applyNumberFormat="1" applyFont="1" applyFill="1" applyBorder="1" applyAlignment="1">
      <alignment vertical="center" wrapText="1"/>
    </xf>
    <xf numFmtId="0" fontId="64" fillId="12" borderId="2" xfId="0" applyFont="1" applyFill="1" applyBorder="1" applyAlignment="1">
      <alignment horizontal="center" vertical="center"/>
    </xf>
    <xf numFmtId="16" fontId="10" fillId="21" borderId="2" xfId="0" applyNumberFormat="1" applyFont="1" applyFill="1" applyBorder="1" applyAlignment="1">
      <alignment vertical="center" wrapText="1"/>
    </xf>
    <xf numFmtId="0" fontId="10" fillId="21" borderId="2" xfId="0" applyFont="1" applyFill="1" applyBorder="1" applyAlignment="1">
      <alignment vertical="center" wrapText="1"/>
    </xf>
    <xf numFmtId="3" fontId="10" fillId="21" borderId="2" xfId="0" applyNumberFormat="1" applyFont="1" applyFill="1" applyBorder="1" applyAlignment="1">
      <alignment vertical="center" wrapText="1"/>
    </xf>
    <xf numFmtId="4" fontId="10" fillId="21" borderId="2" xfId="0" applyNumberFormat="1" applyFont="1" applyFill="1" applyBorder="1" applyAlignment="1">
      <alignment vertical="center" wrapText="1"/>
    </xf>
    <xf numFmtId="166" fontId="10" fillId="21" borderId="2" xfId="17" applyNumberFormat="1" applyFont="1" applyFill="1" applyBorder="1" applyAlignment="1">
      <alignment vertical="center"/>
    </xf>
    <xf numFmtId="0" fontId="16" fillId="21" borderId="2" xfId="0" applyFont="1" applyFill="1" applyBorder="1" applyAlignment="1">
      <alignment horizontal="center" vertical="center" wrapText="1"/>
    </xf>
    <xf numFmtId="0" fontId="16" fillId="21" borderId="2" xfId="0" applyFont="1" applyFill="1" applyBorder="1" applyAlignment="1">
      <alignment horizontal="center" vertical="center"/>
    </xf>
    <xf numFmtId="16" fontId="10" fillId="22" borderId="2" xfId="0" applyNumberFormat="1" applyFont="1" applyFill="1" applyBorder="1" applyAlignment="1">
      <alignment vertical="center" wrapText="1"/>
    </xf>
    <xf numFmtId="0" fontId="10" fillId="22" borderId="2" xfId="0" applyFont="1" applyFill="1" applyBorder="1" applyAlignment="1">
      <alignment vertical="center" wrapText="1"/>
    </xf>
    <xf numFmtId="3" fontId="10" fillId="22" borderId="2" xfId="0" applyNumberFormat="1" applyFont="1" applyFill="1" applyBorder="1" applyAlignment="1">
      <alignment vertical="center" wrapText="1"/>
    </xf>
    <xf numFmtId="4" fontId="10" fillId="22" borderId="2" xfId="0" applyNumberFormat="1" applyFont="1" applyFill="1" applyBorder="1" applyAlignment="1">
      <alignment vertical="center" wrapText="1"/>
    </xf>
    <xf numFmtId="166" fontId="68" fillId="22" borderId="2" xfId="17" applyNumberFormat="1" applyFont="1" applyFill="1" applyBorder="1" applyAlignment="1">
      <alignment vertical="center"/>
    </xf>
    <xf numFmtId="0" fontId="11" fillId="22" borderId="2" xfId="0" applyFont="1" applyFill="1" applyBorder="1" applyAlignment="1">
      <alignment horizontal="center" vertical="center" wrapText="1"/>
    </xf>
    <xf numFmtId="0" fontId="11" fillId="22" borderId="2" xfId="0" applyFont="1" applyFill="1" applyBorder="1" applyAlignment="1">
      <alignment horizontal="center" vertical="center"/>
    </xf>
    <xf numFmtId="166" fontId="10" fillId="22" borderId="2" xfId="17" applyNumberFormat="1" applyFont="1" applyFill="1" applyBorder="1" applyAlignment="1">
      <alignment vertical="center"/>
    </xf>
    <xf numFmtId="166" fontId="68" fillId="21" borderId="2" xfId="17" applyNumberFormat="1" applyFont="1" applyFill="1" applyBorder="1" applyAlignment="1">
      <alignment vertical="center"/>
    </xf>
    <xf numFmtId="0" fontId="44" fillId="0" borderId="7" xfId="0" applyFont="1" applyFill="1" applyBorder="1" applyAlignment="1">
      <alignment horizontal="center" vertical="center"/>
    </xf>
    <xf numFmtId="0" fontId="44" fillId="0" borderId="9" xfId="0" applyFont="1" applyFill="1" applyBorder="1" applyAlignment="1">
      <alignment horizontal="center" vertical="center"/>
    </xf>
    <xf numFmtId="0" fontId="44" fillId="0" borderId="11" xfId="0" applyFont="1" applyFill="1" applyBorder="1" applyAlignment="1">
      <alignment horizontal="center" vertical="center"/>
    </xf>
    <xf numFmtId="0" fontId="44" fillId="0" borderId="12" xfId="0" applyFont="1" applyFill="1" applyBorder="1" applyAlignment="1">
      <alignment horizontal="center" vertical="center"/>
    </xf>
    <xf numFmtId="0" fontId="16" fillId="4" borderId="2" xfId="5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2" xfId="5" applyFont="1" applyFill="1" applyBorder="1" applyAlignment="1">
      <alignment horizontal="center" vertical="center" wrapText="1"/>
    </xf>
    <xf numFmtId="0" fontId="16" fillId="4" borderId="7" xfId="4" applyFont="1" applyFill="1" applyBorder="1" applyAlignment="1">
      <alignment horizontal="center" vertical="center"/>
    </xf>
    <xf numFmtId="0" fontId="16" fillId="4" borderId="8" xfId="4" applyFont="1" applyFill="1" applyBorder="1" applyAlignment="1">
      <alignment horizontal="center" vertical="center"/>
    </xf>
    <xf numFmtId="0" fontId="16" fillId="4" borderId="9" xfId="4" applyFont="1" applyFill="1" applyBorder="1" applyAlignment="1">
      <alignment horizontal="center" vertical="center"/>
    </xf>
    <xf numFmtId="0" fontId="16" fillId="4" borderId="11" xfId="4" applyFont="1" applyFill="1" applyBorder="1" applyAlignment="1">
      <alignment horizontal="center" vertical="center"/>
    </xf>
    <xf numFmtId="0" fontId="16" fillId="4" borderId="0" xfId="4" applyFont="1" applyFill="1" applyBorder="1" applyAlignment="1">
      <alignment horizontal="center" vertical="center"/>
    </xf>
    <xf numFmtId="0" fontId="16" fillId="4" borderId="12" xfId="4" applyFont="1" applyFill="1" applyBorder="1" applyAlignment="1">
      <alignment horizontal="center" vertical="center"/>
    </xf>
    <xf numFmtId="0" fontId="16" fillId="4" borderId="13" xfId="4" applyFont="1" applyFill="1" applyBorder="1" applyAlignment="1">
      <alignment horizontal="center" vertical="center"/>
    </xf>
    <xf numFmtId="0" fontId="16" fillId="4" borderId="14" xfId="4" applyFont="1" applyFill="1" applyBorder="1" applyAlignment="1">
      <alignment horizontal="center" vertical="center"/>
    </xf>
    <xf numFmtId="0" fontId="16" fillId="4" borderId="15" xfId="4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41" fontId="44" fillId="14" borderId="4" xfId="7" applyFont="1" applyFill="1" applyBorder="1" applyAlignment="1">
      <alignment horizontal="center" vertical="center"/>
    </xf>
    <xf numFmtId="41" fontId="44" fillId="14" borderId="5" xfId="7" applyFont="1" applyFill="1" applyBorder="1" applyAlignment="1">
      <alignment horizontal="center" vertical="center"/>
    </xf>
    <xf numFmtId="37" fontId="5" fillId="4" borderId="7" xfId="5" applyNumberFormat="1" applyFont="1" applyFill="1" applyBorder="1" applyAlignment="1">
      <alignment horizontal="center" vertical="center"/>
    </xf>
    <xf numFmtId="37" fontId="5" fillId="4" borderId="9" xfId="5" applyNumberFormat="1" applyFont="1" applyFill="1" applyBorder="1" applyAlignment="1">
      <alignment horizontal="center" vertical="center"/>
    </xf>
    <xf numFmtId="37" fontId="5" fillId="4" borderId="11" xfId="5" applyNumberFormat="1" applyFont="1" applyFill="1" applyBorder="1" applyAlignment="1">
      <alignment horizontal="center" vertical="center"/>
    </xf>
    <xf numFmtId="37" fontId="5" fillId="4" borderId="12" xfId="5" applyNumberFormat="1" applyFont="1" applyFill="1" applyBorder="1" applyAlignment="1">
      <alignment horizontal="center" vertical="center"/>
    </xf>
    <xf numFmtId="37" fontId="5" fillId="4" borderId="13" xfId="5" applyNumberFormat="1" applyFont="1" applyFill="1" applyBorder="1" applyAlignment="1">
      <alignment horizontal="center" vertical="center"/>
    </xf>
    <xf numFmtId="37" fontId="5" fillId="4" borderId="15" xfId="5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3" fontId="5" fillId="2" borderId="2" xfId="0" applyNumberFormat="1" applyFont="1" applyFill="1" applyBorder="1" applyAlignment="1">
      <alignment horizontal="center" vertical="center"/>
    </xf>
    <xf numFmtId="0" fontId="22" fillId="0" borderId="0" xfId="13" applyFont="1" applyAlignment="1">
      <alignment horizontal="left" vertical="center"/>
    </xf>
    <xf numFmtId="0" fontId="22" fillId="0" borderId="16" xfId="13" applyFont="1" applyBorder="1" applyAlignment="1">
      <alignment horizontal="left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41" fontId="22" fillId="0" borderId="4" xfId="7" applyFont="1" applyFill="1" applyBorder="1" applyAlignment="1">
      <alignment horizontal="center" vertical="center"/>
    </xf>
    <xf numFmtId="41" fontId="22" fillId="0" borderId="5" xfId="7" applyFont="1" applyFill="1" applyBorder="1" applyAlignment="1">
      <alignment horizontal="center" vertical="center"/>
    </xf>
    <xf numFmtId="0" fontId="30" fillId="0" borderId="0" xfId="13" applyFont="1" applyAlignment="1">
      <alignment horizontal="left" vertical="center"/>
    </xf>
    <xf numFmtId="0" fontId="30" fillId="0" borderId="16" xfId="13" applyFont="1" applyBorder="1" applyAlignment="1">
      <alignment horizontal="left" vertical="center"/>
    </xf>
    <xf numFmtId="0" fontId="22" fillId="0" borderId="0" xfId="38" applyFont="1" applyAlignment="1">
      <alignment horizontal="left" vertical="center"/>
    </xf>
    <xf numFmtId="0" fontId="22" fillId="0" borderId="16" xfId="38" applyFont="1" applyBorder="1" applyAlignment="1">
      <alignment horizontal="left" vertical="center"/>
    </xf>
    <xf numFmtId="0" fontId="62" fillId="0" borderId="0" xfId="0" applyFont="1" applyAlignment="1">
      <alignment horizontal="left" vertical="center"/>
    </xf>
    <xf numFmtId="0" fontId="62" fillId="5" borderId="0" xfId="0" applyFont="1" applyFill="1" applyBorder="1" applyAlignment="1">
      <alignment horizontal="left" vertical="center"/>
    </xf>
    <xf numFmtId="166" fontId="68" fillId="0" borderId="1" xfId="17" applyNumberFormat="1" applyFont="1" applyFill="1" applyBorder="1" applyAlignment="1">
      <alignment horizontal="center" vertical="center"/>
    </xf>
    <xf numFmtId="166" fontId="68" fillId="0" borderId="10" xfId="17" applyNumberFormat="1" applyFont="1" applyFill="1" applyBorder="1" applyAlignment="1">
      <alignment horizontal="center" vertical="center"/>
    </xf>
    <xf numFmtId="166" fontId="68" fillId="0" borderId="3" xfId="17" applyNumberFormat="1" applyFont="1" applyFill="1" applyBorder="1" applyAlignment="1">
      <alignment horizontal="center" vertical="center"/>
    </xf>
    <xf numFmtId="16" fontId="68" fillId="0" borderId="2" xfId="0" applyNumberFormat="1" applyFont="1" applyFill="1" applyBorder="1" applyAlignment="1">
      <alignment horizontal="center" vertical="center"/>
    </xf>
    <xf numFmtId="0" fontId="68" fillId="0" borderId="2" xfId="0" applyFont="1" applyFill="1" applyBorder="1" applyAlignment="1">
      <alignment horizontal="center" vertical="center" wrapText="1"/>
    </xf>
    <xf numFmtId="0" fontId="68" fillId="0" borderId="2" xfId="0" applyFont="1" applyFill="1" applyBorder="1" applyAlignment="1">
      <alignment horizontal="center" vertical="center"/>
    </xf>
    <xf numFmtId="3" fontId="68" fillId="0" borderId="2" xfId="0" applyNumberFormat="1" applyFont="1" applyFill="1" applyBorder="1" applyAlignment="1">
      <alignment horizontal="right" vertical="center"/>
    </xf>
    <xf numFmtId="0" fontId="68" fillId="0" borderId="2" xfId="0" applyFont="1" applyFill="1" applyBorder="1" applyAlignment="1">
      <alignment horizontal="right" vertical="center"/>
    </xf>
    <xf numFmtId="166" fontId="68" fillId="0" borderId="2" xfId="17" applyNumberFormat="1" applyFont="1" applyFill="1" applyBorder="1" applyAlignment="1">
      <alignment horizontal="center" vertical="center"/>
    </xf>
    <xf numFmtId="16" fontId="10" fillId="0" borderId="1" xfId="0" applyNumberFormat="1" applyFont="1" applyFill="1" applyBorder="1" applyAlignment="1">
      <alignment horizontal="right" vertical="center"/>
    </xf>
    <xf numFmtId="16" fontId="10" fillId="0" borderId="10" xfId="0" applyNumberFormat="1" applyFont="1" applyFill="1" applyBorder="1" applyAlignment="1">
      <alignment horizontal="right" vertical="center"/>
    </xf>
    <xf numFmtId="16" fontId="10" fillId="0" borderId="3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0" fontId="76" fillId="0" borderId="0" xfId="0" applyFont="1" applyAlignment="1">
      <alignment horizontal="left" vertical="center"/>
    </xf>
  </cellXfs>
  <cellStyles count="71">
    <cellStyle name="Comma" xfId="1" builtinId="3"/>
    <cellStyle name="Comma [0]" xfId="2" builtinId="6"/>
    <cellStyle name="Comma [0] 11 2" xfId="18"/>
    <cellStyle name="Comma [0] 12 2 6" xfId="69"/>
    <cellStyle name="Comma [0] 13 5" xfId="7"/>
    <cellStyle name="Comma [0] 13 5 2" xfId="34"/>
    <cellStyle name="Comma [0] 2" xfId="21"/>
    <cellStyle name="Comma [0] 2 13 5" xfId="28"/>
    <cellStyle name="Comma [0] 2 13 5 2" xfId="57"/>
    <cellStyle name="Comma [0] 3" xfId="32"/>
    <cellStyle name="Comma [0] 3 2" xfId="68"/>
    <cellStyle name="Comma [0] 4" xfId="14"/>
    <cellStyle name="Comma [0] 4 2" xfId="39"/>
    <cellStyle name="Comma [0] 4 3" xfId="64"/>
    <cellStyle name="Comma [0] 5" xfId="23"/>
    <cellStyle name="Comma [0] 6" xfId="27"/>
    <cellStyle name="Comma [0] 7" xfId="59"/>
    <cellStyle name="Comma 10" xfId="50"/>
    <cellStyle name="Comma 10 4" xfId="6"/>
    <cellStyle name="Comma 11" xfId="47"/>
    <cellStyle name="Comma 12" xfId="42"/>
    <cellStyle name="Comma 13" xfId="46"/>
    <cellStyle name="Comma 14" xfId="49"/>
    <cellStyle name="Comma 15" xfId="45"/>
    <cellStyle name="Comma 16" xfId="51"/>
    <cellStyle name="Comma 17" xfId="52"/>
    <cellStyle name="Comma 18" xfId="53"/>
    <cellStyle name="Comma 19" xfId="54"/>
    <cellStyle name="Comma 2" xfId="11"/>
    <cellStyle name="Comma 2 2" xfId="37"/>
    <cellStyle name="Comma 2 3" xfId="62"/>
    <cellStyle name="Comma 20" xfId="26"/>
    <cellStyle name="Comma 21" xfId="41"/>
    <cellStyle name="Comma 22" xfId="56"/>
    <cellStyle name="Comma 23" xfId="25"/>
    <cellStyle name="Comma 24" xfId="55"/>
    <cellStyle name="Comma 3" xfId="17"/>
    <cellStyle name="Comma 4" xfId="15"/>
    <cellStyle name="Comma 4 2" xfId="40"/>
    <cellStyle name="Comma 4 3" xfId="65"/>
    <cellStyle name="Comma 5" xfId="31"/>
    <cellStyle name="Comma 6" xfId="43"/>
    <cellStyle name="Comma 7" xfId="44"/>
    <cellStyle name="Comma 8" xfId="48"/>
    <cellStyle name="Comma 9" xfId="22"/>
    <cellStyle name="Hyperlink" xfId="16" builtinId="8"/>
    <cellStyle name="Normal" xfId="0" builtinId="0"/>
    <cellStyle name="Normal 10 2 2 2" xfId="29"/>
    <cellStyle name="Normal 10 2 2 2 2" xfId="58"/>
    <cellStyle name="Normal 118" xfId="70"/>
    <cellStyle name="Normal 2" xfId="4"/>
    <cellStyle name="Normal 2 10 2 10" xfId="66"/>
    <cellStyle name="Normal 2 10 3" xfId="8"/>
    <cellStyle name="Normal 2 10 3 2" xfId="9"/>
    <cellStyle name="Normal 2 10 3 2 2" xfId="35"/>
    <cellStyle name="Normal 2 10 3 2 3" xfId="60"/>
    <cellStyle name="Normal 2 2" xfId="12"/>
    <cellStyle name="Normal 3" xfId="10"/>
    <cellStyle name="Normal 3 2" xfId="36"/>
    <cellStyle name="Normal 3 3" xfId="61"/>
    <cellStyle name="Normal 4" xfId="13"/>
    <cellStyle name="Normal 4 2" xfId="38"/>
    <cellStyle name="Normal 4 3" xfId="63"/>
    <cellStyle name="Normal 5" xfId="24"/>
    <cellStyle name="Normal 5 2" xfId="67"/>
    <cellStyle name="Normal 6" xfId="30"/>
    <cellStyle name="Normal 7" xfId="19"/>
    <cellStyle name="Normal_BAB3~1" xfId="5"/>
    <cellStyle name="Percent" xfId="3" builtinId="5"/>
    <cellStyle name="Percent 2" xfId="20"/>
    <cellStyle name="Percent 3" xfId="33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206\AUDIT%202009\AAJ%20SBY\CLienT%20'08\CipuTra%20gRouP\PT%20GALAXY%20ALAM%20SEMESTA\Report\1200%20-%20Aktiva%20Tetap%20-%20WWR%20-%2012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iwan.kartono\My%20Documents\IK\KTI\KTI-2004\September%202004\WP\WBS-WPL%202003-KTper%208%20April%200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green1\Fachri\Backup%20BKSW\WP\Fixed%20Assets%20PT%20BKSW%202003%20-%20Top%20Schedul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ramudyap\Local%20Settings\Temporary%20Internet%20Files\OLKA0\WINDOWS\DESKTOP\Desktop\invoice\Gla\Invoice\970709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fsvr\report_ptf\SNP\Future%20Project\implementasi\reporting%20system%20utk%20gl%20-%20FR%20REV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33BC68\F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RIZAL02\Documents\DEA%20VAIO\Document\AAJ%20OFFICE\AAJ%20DEA\BOXTIME\BOXTIME%202014\Report%20Boxtime%202014\wp%20kumpulan%20disetor\4300%20-%20Cash%20And%20Cash%20Equivalents%20-%2020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023D215\WBS-WPL%202003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RIZAL02\AAJ%20SBY\Cli3nT%20'09\SianTaR-ToP\Bagian-Q\2100%20-%20Stock%20-%20Med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onal4\c\AUDIT\WINDOWS\TEMP\Mking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JAHYO.SUSANTO\My%20Documents\TS\2004\KTI\Year%20End\Documents%20and%20Settings\IWANKA\My%20Documents\IK\KTI\KTI-2003\Translasi-CMA\Fixed%20Asset%20KT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E\STTG\Audit%20STTG%202010\WP%20STTG%202010\Documents%20and%20Settings\TJAHYO.SUSANTO\My%20Documents\TS\2004\KTI\Year%20End\Documents%20and%20Settings\IWANKA\My%20Documents\IK\KTI\KTI-2003\Translasi-CMA\Fixed%20Asset%20KT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JAHYO.SUSANTO\My%20Documents\TS\2004\KTI\Year%20End\DATA\ts\kti\2004\Interim%20Oct%2004\WBS-WPL%202003-KTper%208%20April%2004\WBS-WPL%202003-KTper%208%20April%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NK%20PUSAT\2020\REKAP%20TRANSAKSI%20LP%20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ra-pc\laporan\BANK%20PUSAT\2020\REKAP%20TRANSAKSI%20LP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erry.setyawan\Desktop\Year%20End\WINDOWS\Temp\WBS-WPL%202003-KTper%208%20April%200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li\C\My%20Documents\tahun%202001\Agus\PEM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"/>
      <sheetName val="1200 Lead"/>
      <sheetName val="1200.0"/>
      <sheetName val="1200.1"/>
      <sheetName val="1200.2"/>
      <sheetName val="1200.3"/>
      <sheetName val="1200.4"/>
      <sheetName val="1200.5"/>
      <sheetName val="1200.6"/>
      <sheetName val="1200.6.1"/>
      <sheetName val="1200.6.2"/>
      <sheetName val="1200.7"/>
      <sheetName val="1200.8"/>
      <sheetName val="1200.9"/>
      <sheetName val="1200.10"/>
      <sheetName val="1200.11"/>
      <sheetName val="1200.12"/>
      <sheetName val="1200.13"/>
      <sheetName val="RSM Maps LRM"/>
      <sheetName val="RSM Maps HRM"/>
      <sheetName val="Tickmark"/>
      <sheetName val="aktdit(WP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BS"/>
      <sheetName val="IS"/>
      <sheetName val="Equity"/>
      <sheetName val="A4-2002"/>
      <sheetName val="CF-2002"/>
      <sheetName val="CF supp-2002"/>
      <sheetName val="CF supp-2002 (2)"/>
      <sheetName val="CF"/>
      <sheetName val="CF supp"/>
      <sheetName val="T-Acc"/>
      <sheetName val="Proforma"/>
      <sheetName val="A4"/>
      <sheetName val="AJE"/>
      <sheetName val="C"/>
      <sheetName val="E1"/>
      <sheetName val="E2"/>
      <sheetName val="F"/>
      <sheetName val="LCM "/>
      <sheetName val="G"/>
      <sheetName val="G1"/>
      <sheetName val="G2"/>
      <sheetName val="G3"/>
      <sheetName val="Rent"/>
      <sheetName val="DIT"/>
      <sheetName val="DTA"/>
      <sheetName val="K"/>
      <sheetName val="Kdetail"/>
      <sheetName val="K2"/>
      <sheetName val="CIP"/>
      <sheetName val="Sale-Leaseback (2)"/>
      <sheetName val="Sale-Leaseback"/>
      <sheetName val="M"/>
      <sheetName val="M1"/>
      <sheetName val="Mflow (2)"/>
      <sheetName val="N-1"/>
      <sheetName val="N-2"/>
      <sheetName val="N-3"/>
      <sheetName val="O-1"/>
      <sheetName val="O-1-1"/>
      <sheetName val="O-1-2"/>
      <sheetName val="O-1-3"/>
      <sheetName val="O-1-4"/>
      <sheetName val="O-2"/>
      <sheetName val="P"/>
      <sheetName val="Q"/>
      <sheetName val="R"/>
      <sheetName val="R1"/>
      <sheetName val="V1"/>
      <sheetName val="RE"/>
      <sheetName val="Reval"/>
      <sheetName val="T"/>
      <sheetName val="U-1 (2)"/>
      <sheetName val="quantity-sales"/>
      <sheetName val="GPA "/>
      <sheetName val="U-1 Analysis"/>
      <sheetName val="xport-cut"/>
      <sheetName val="local-cut (2)"/>
      <sheetName val="U-2 "/>
      <sheetName val="U2-1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C1"/>
      <sheetName val="Tax Rec"/>
      <sheetName val="NDE-i"/>
      <sheetName val="NDE"/>
      <sheetName val="PPE-fis"/>
      <sheetName val="lease-forex"/>
      <sheetName val="FSC- Lease Rec"/>
      <sheetName val="monetary"/>
      <sheetName val="FPR"/>
      <sheetName val="Sale_Leaseback _2_"/>
      <sheetName val="Asumsi"/>
      <sheetName val="SBY_SNACK"/>
      <sheetName val="RAB"/>
      <sheetName val="CF_supp-2002"/>
      <sheetName val="CF_supp-2002_(2)"/>
      <sheetName val="CF_supp"/>
      <sheetName val="LCM_"/>
      <sheetName val="Sale-Leaseback_(2)"/>
      <sheetName val="Mflow_(2)"/>
      <sheetName val="U-1_(2)"/>
      <sheetName val="GPA_"/>
      <sheetName val="U-1_Analysis"/>
      <sheetName val="local-cut_(2)"/>
      <sheetName val="U-2_"/>
      <sheetName val="U-3_(2)"/>
      <sheetName val="U-4_(2)"/>
      <sheetName val="U-5_(2)"/>
      <sheetName val="i_test"/>
      <sheetName val="Tax_Rec"/>
      <sheetName val="FSC-_Lease_Rec"/>
      <sheetName val="Sale_Leaseback__2_"/>
      <sheetName val="CF_supp-20021"/>
      <sheetName val="CF_supp-2002_(2)1"/>
      <sheetName val="CF_supp1"/>
      <sheetName val="LCM_1"/>
      <sheetName val="Sale-Leaseback_(2)1"/>
      <sheetName val="Mflow_(2)1"/>
      <sheetName val="U-1_(2)1"/>
      <sheetName val="GPA_1"/>
      <sheetName val="U-1_Analysis1"/>
      <sheetName val="local-cut_(2)1"/>
      <sheetName val="U-2_1"/>
      <sheetName val="U-3_(2)1"/>
      <sheetName val="U-4_(2)1"/>
      <sheetName val="U-5_(2)1"/>
      <sheetName val="i_test1"/>
      <sheetName val="Tax_Rec1"/>
      <sheetName val="FSC-_Lease_Rec1"/>
      <sheetName val="Sale_Leaseback__2_1"/>
      <sheetName val="BRI Giro"/>
      <sheetName val="kend"/>
      <sheetName val="1105-B&amp;I-OK"/>
      <sheetName val="1106-M&amp;E"/>
      <sheetName val="Other charges _income_"/>
      <sheetName val="U"/>
      <sheetName val="SK HTM"/>
      <sheetName val="Entry  HTM"/>
      <sheetName val="Tran0104"/>
      <sheetName val="Sheet1"/>
      <sheetName val="MASTER"/>
      <sheetName val="A.4.3"/>
      <sheetName val="A.4.2"/>
      <sheetName val="AE_DM"/>
      <sheetName val="TERM OF PAYMENT"/>
      <sheetName val="BP1_23"/>
      <sheetName val="CSUL"/>
      <sheetName val="Listes de Sélection"/>
      <sheetName val="CF_supp-20022"/>
      <sheetName val="CF_supp-2002_(2)2"/>
      <sheetName val="CF_supp2"/>
      <sheetName val="LCM_2"/>
      <sheetName val="Sale-Leaseback_(2)2"/>
      <sheetName val="Mflow_(2)2"/>
      <sheetName val="U-1_(2)2"/>
      <sheetName val="GPA_2"/>
      <sheetName val="U-1_Analysis2"/>
      <sheetName val="local-cut_(2)2"/>
      <sheetName val="U-2_2"/>
      <sheetName val="U-3_(2)2"/>
      <sheetName val="U-4_(2)2"/>
      <sheetName val="U-5_(2)2"/>
      <sheetName val="i_test2"/>
      <sheetName val="Tax_Rec2"/>
      <sheetName val="FSC-_Lease_Rec2"/>
      <sheetName val="Sale_Leaseback__2_2"/>
      <sheetName val="BRI_Giro"/>
      <sheetName val="Other_charges__income_"/>
      <sheetName val="TERM_OF_PAYMENT"/>
      <sheetName val="SK_HTM"/>
      <sheetName val="Entry__HTM"/>
      <sheetName val="A_4_3"/>
      <sheetName val="A_4_2"/>
      <sheetName val="T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TOTAL"/>
      <sheetName val="FA"/>
      <sheetName val="HP Bangunan"/>
      <sheetName val="HP Inventaris"/>
      <sheetName val="HP Kendaraan"/>
      <sheetName val="Ak. Peny. Bangunan"/>
      <sheetName val="Ak. Peny. Inventaris"/>
      <sheetName val="Ak. Peny. Kendaraan"/>
      <sheetName val="Sheet3"/>
      <sheetName val="neraca"/>
      <sheetName val="#REF"/>
      <sheetName val="Credit-22"/>
      <sheetName val="#REF!"/>
      <sheetName val="Sheet1"/>
      <sheetName val="Links"/>
      <sheetName val="Lead"/>
      <sheetName val="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bt"/>
      <sheetName val="Peb2"/>
      <sheetName val="Peb1"/>
      <sheetName val="GLS0497"/>
      <sheetName val="Tally"/>
      <sheetName val="Cheklis"/>
      <sheetName val="Scedule"/>
      <sheetName val="Vin"/>
      <sheetName val="P3S"/>
      <sheetName val="9707093"/>
      <sheetName val="177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"/>
      <sheetName val="Rpt1. NR Lajur"/>
      <sheetName val="Rpt2. NR"/>
      <sheetName val="Rpt3. PL"/>
      <sheetName val="Rpt4.PL2"/>
      <sheetName val="Rpt5. Adm"/>
      <sheetName val="Rpt6.Adm2"/>
      <sheetName val="Rpt7.Adm3"/>
      <sheetName val="Rpt8. Adm4"/>
      <sheetName val="Rpt9.Mkt1"/>
      <sheetName val="Rpt10.Mkt2"/>
      <sheetName val="Rpt11.Mkt3"/>
      <sheetName val="Rpt12.Mkt4"/>
      <sheetName val="Rpt13.Oth"/>
      <sheetName val="Rpt14.Oth"/>
      <sheetName val="Rpt15.Prod cc"/>
      <sheetName val="Rpt16.Prod cc"/>
      <sheetName val="Rpt13_Oth"/>
      <sheetName val="Rpt2_ NR"/>
      <sheetName val="analis"/>
      <sheetName val="OPNAME GOOD STOCK"/>
      <sheetName val="OPNAME SALES"/>
      <sheetName val="MCOK"/>
      <sheetName val="RUGILABA"/>
      <sheetName val="B"/>
      <sheetName val="Permanent info"/>
      <sheetName val="Sheet1"/>
      <sheetName val="GeneralInfo"/>
      <sheetName val="Detail Cost by Category"/>
      <sheetName val="Costing"/>
      <sheetName val="TBM"/>
      <sheetName val="X-file"/>
      <sheetName val="Gb Link Requirement"/>
      <sheetName val="PENDING PO &amp; LC"/>
      <sheetName val="RECEIPTS"/>
      <sheetName val="Ship"/>
      <sheetName val="Int-Scheme I"/>
      <sheetName val="Slip"/>
      <sheetName val="master"/>
      <sheetName val="BSLA"/>
      <sheetName val="Marshal"/>
      <sheetName val="10. BS Reconciliation"/>
      <sheetName val="File references"/>
      <sheetName val="Ner"/>
    </sheetNames>
    <sheetDataSet>
      <sheetData sheetId="0">
        <row r="6">
          <cell r="G6" t="str">
            <v>Total</v>
          </cell>
        </row>
      </sheetData>
      <sheetData sheetId="1"/>
      <sheetData sheetId="2" refreshError="1"/>
      <sheetData sheetId="3">
        <row r="1">
          <cell r="E1" t="str">
            <v>PT Garudafood Putra Putri Jaya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101-LR-OK"/>
      <sheetName val="1102-B&amp;I-OK"/>
      <sheetName val="1103-M&amp;E"/>
      <sheetName val="1104-M&amp;E"/>
      <sheetName val="1105-B&amp;I-OK"/>
      <sheetName val="1106-M&amp;E"/>
      <sheetName val="1107-V&amp;T"/>
      <sheetName val="1108-V&amp;T"/>
      <sheetName val="1109-T&amp;O"/>
      <sheetName val=" Leasing"/>
      <sheetName val="KOMPARASI"/>
      <sheetName val="CIP"/>
      <sheetName val="Sale-Leaseback"/>
      <sheetName val="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00"/>
      <sheetName val="4300.1"/>
      <sheetName val="4300.1.1"/>
      <sheetName val="4300.1.2"/>
      <sheetName val="4300.2"/>
      <sheetName val="4300.2.1"/>
      <sheetName val="4300.2.2a"/>
      <sheetName val="4300.2.2b"/>
      <sheetName val="4300.2.2c"/>
      <sheetName val="4300.2.2d"/>
      <sheetName val="4300.2.2e"/>
      <sheetName val="4300.2.2f"/>
      <sheetName val="4300.2.3a"/>
      <sheetName val="4300.2.3b"/>
      <sheetName val="4300.2.3c"/>
      <sheetName val="4300.2.5"/>
      <sheetName val="4300.2.6"/>
      <sheetName val="ktbi yg berlaku 31 des 2012"/>
      <sheetName val="5xx series-sampling arus dana"/>
      <sheetName val="Sheet1"/>
      <sheetName val="aktdit(WP)"/>
    </sheetNames>
    <sheetDataSet>
      <sheetData sheetId="0" refreshError="1"/>
      <sheetData sheetId="1" refreshError="1"/>
      <sheetData sheetId="2">
        <row r="22">
          <cell r="O22">
            <v>939914</v>
          </cell>
        </row>
      </sheetData>
      <sheetData sheetId="3" refreshError="1"/>
      <sheetData sheetId="4">
        <row r="27">
          <cell r="D27">
            <v>138505.03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BS"/>
      <sheetName val="IS"/>
      <sheetName val="Equity"/>
      <sheetName val="A4-2002"/>
      <sheetName val="CF-2002"/>
      <sheetName val="CF supp-2002"/>
      <sheetName val="CF supp-2002 (2)"/>
      <sheetName val="CF"/>
      <sheetName val="CF supp"/>
      <sheetName val="T-Acc"/>
      <sheetName val="Proforma"/>
      <sheetName val="A4"/>
      <sheetName val="AJE"/>
      <sheetName val="C"/>
      <sheetName val="E1"/>
      <sheetName val="E2"/>
      <sheetName val="F"/>
      <sheetName val="LCM "/>
      <sheetName val="G"/>
      <sheetName val="G1"/>
      <sheetName val="G2"/>
      <sheetName val="G3"/>
      <sheetName val="Rent"/>
      <sheetName val="DIT"/>
      <sheetName val="DTA"/>
      <sheetName val="K"/>
      <sheetName val="Kdetail"/>
      <sheetName val="K2"/>
      <sheetName val="CIP"/>
      <sheetName val="Sale-Leaseback (2)"/>
      <sheetName val="Sale-Leaseback"/>
      <sheetName val="M"/>
      <sheetName val="M1"/>
      <sheetName val="Mflow (2)"/>
      <sheetName val="N-1"/>
      <sheetName val="N-2"/>
      <sheetName val="N-3"/>
      <sheetName val="O-1"/>
      <sheetName val="O-1-1"/>
      <sheetName val="O-1-2"/>
      <sheetName val="O-1-3"/>
      <sheetName val="O-1-4"/>
      <sheetName val="O-2"/>
      <sheetName val="P"/>
      <sheetName val="Q"/>
      <sheetName val="R"/>
      <sheetName val="R1"/>
      <sheetName val="V1"/>
      <sheetName val="RE"/>
      <sheetName val="Reval"/>
      <sheetName val="T"/>
      <sheetName val="U-1 (2)"/>
      <sheetName val="quantity-sales"/>
      <sheetName val="GPA "/>
      <sheetName val="U-1 Analysis"/>
      <sheetName val="xport-cut"/>
      <sheetName val="local-cut (2)"/>
      <sheetName val="U-2 "/>
      <sheetName val="U2-1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C1"/>
      <sheetName val="Tax Rec"/>
      <sheetName val="NDE-i"/>
      <sheetName val="NDE"/>
      <sheetName val="PPE-fis"/>
      <sheetName val="lease-forex"/>
      <sheetName val="FSC- Lease Rec"/>
      <sheetName val="monetary"/>
      <sheetName val="FP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00"/>
      <sheetName val="2100.1"/>
      <sheetName val="2100.1.1"/>
      <sheetName val="2100.1.2"/>
      <sheetName val="2100.2"/>
      <sheetName val="2100.2.1"/>
      <sheetName val="2100.2.2"/>
      <sheetName val="2100.3"/>
      <sheetName val="2100.3.1"/>
      <sheetName val="2100.3.2"/>
      <sheetName val="2100.4"/>
      <sheetName val="2100.5"/>
      <sheetName val="2100.5.1"/>
      <sheetName val="2100.95"/>
      <sheetName val="ARA"/>
      <sheetName val="Symbol"/>
      <sheetName val="S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wp99"/>
      <sheetName val="hpp"/>
      <sheetName val="akt-ingr"/>
      <sheetName val="Akt-ind"/>
      <sheetName val="aje"/>
      <sheetName val="aktdit(WP)"/>
      <sheetName val="aktdit_WP_"/>
      <sheetName val="WP PASIVA"/>
      <sheetName val="COST_CAL"/>
      <sheetName val="KASUS2"/>
      <sheetName val="KASUS5"/>
      <sheetName val="DRAFT"/>
      <sheetName val="Sheet1"/>
      <sheetName val="WP_PASIVA"/>
      <sheetName val="A.M.BL"/>
      <sheetName val="P&amp;L"/>
      <sheetName val="BS final"/>
      <sheetName val="inven"/>
      <sheetName val="TRIBAL (PROCESS)"/>
      <sheetName val="KKN"/>
      <sheetName val="SCORE_RC_Code"/>
      <sheetName val="CMA_Selections"/>
      <sheetName val="MASTER DATA"/>
      <sheetName val="hitung"/>
      <sheetName val="設定"/>
      <sheetName val="DATA WP"/>
      <sheetName val="contents"/>
      <sheetName val="tabel140"/>
      <sheetName val="Links"/>
      <sheetName val="#REF!"/>
      <sheetName val="100 C1.1"/>
      <sheetName val="100 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101-LR-OK"/>
      <sheetName val="1102-B&amp;I-OK"/>
      <sheetName val="1103-M&amp;E"/>
      <sheetName val="1104-M&amp;E"/>
      <sheetName val="1105-B&amp;I-OK"/>
      <sheetName val="1106-M&amp;E"/>
      <sheetName val="1107-V&amp;T"/>
      <sheetName val="1108-V&amp;T"/>
      <sheetName val="1109-T&amp;O"/>
      <sheetName val=" Leasing"/>
      <sheetName val="KOMPARASI"/>
      <sheetName val="CIP"/>
      <sheetName val="Sale-Leaseback"/>
      <sheetName val="so"/>
      <sheetName val="Sale-Leaseback (2)"/>
      <sheetName val="jan04"/>
      <sheetName val="Fixset"/>
      <sheetName val="1105_B_I_OK"/>
      <sheetName val="1106_M_E"/>
      <sheetName val="NOA"/>
      <sheetName val="AGG_aggr2"/>
      <sheetName val="AGG_rmc2"/>
      <sheetName val="CEM_cc2"/>
      <sheetName val="AGG_conc2"/>
      <sheetName val="CEM_afr2"/>
      <sheetName val="CEM_mic2"/>
      <sheetName val="CEM_trcem2"/>
      <sheetName val="OPR_open2"/>
      <sheetName val="OPR_spec2"/>
      <sheetName val="OPR_tropr2"/>
      <sheetName val="TAX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101-LR-OK"/>
      <sheetName val="1102-B&amp;I-OK"/>
      <sheetName val="1103-M&amp;E"/>
      <sheetName val="1104-M&amp;E"/>
      <sheetName val="1105-B&amp;I-OK"/>
      <sheetName val="1106-M&amp;E"/>
      <sheetName val="1107-V&amp;T"/>
      <sheetName val="1108-V&amp;T"/>
      <sheetName val="1109-T&amp;O"/>
      <sheetName val=" Leasing"/>
      <sheetName val="KOMPARASI"/>
      <sheetName val="CIP"/>
      <sheetName val="Sale-Leaseba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BS"/>
      <sheetName val="IS"/>
      <sheetName val="Equity"/>
      <sheetName val="A4-2002"/>
      <sheetName val="CF-2002"/>
      <sheetName val="CF supp-2002"/>
      <sheetName val="CF supp-2002 (2)"/>
      <sheetName val="CF"/>
      <sheetName val="CF supp"/>
      <sheetName val="T-Acc"/>
      <sheetName val="Proforma"/>
      <sheetName val="A4"/>
      <sheetName val="AJE"/>
      <sheetName val="C"/>
      <sheetName val="E1"/>
      <sheetName val="E2"/>
      <sheetName val="F"/>
      <sheetName val="LCM "/>
      <sheetName val="G"/>
      <sheetName val="G1"/>
      <sheetName val="G2"/>
      <sheetName val="G3"/>
      <sheetName val="Rent"/>
      <sheetName val="DIT"/>
      <sheetName val="DTA"/>
      <sheetName val="K"/>
      <sheetName val="Kdetail"/>
      <sheetName val="K2"/>
      <sheetName val="CIP"/>
      <sheetName val="Sale-Leaseback (2)"/>
      <sheetName val="Sale-Leaseback"/>
      <sheetName val="M"/>
      <sheetName val="M1"/>
      <sheetName val="Mflow (2)"/>
      <sheetName val="N-1"/>
      <sheetName val="N-2"/>
      <sheetName val="N-3"/>
      <sheetName val="O-1"/>
      <sheetName val="O-1-1"/>
      <sheetName val="O-1-2"/>
      <sheetName val="O-1-3"/>
      <sheetName val="O-1-4"/>
      <sheetName val="O-2"/>
      <sheetName val="P"/>
      <sheetName val="Q"/>
      <sheetName val="R"/>
      <sheetName val="R1"/>
      <sheetName val="V1"/>
      <sheetName val="RE"/>
      <sheetName val="Reval"/>
      <sheetName val="T"/>
      <sheetName val="U-1 (2)"/>
      <sheetName val="quantity-sales"/>
      <sheetName val="GPA "/>
      <sheetName val="U-1 Analysis"/>
      <sheetName val="xport-cut"/>
      <sheetName val="local-cut (2)"/>
      <sheetName val="U-2 "/>
      <sheetName val="U2-1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C1"/>
      <sheetName val="Tax Rec"/>
      <sheetName val="NDE-i"/>
      <sheetName val="NDE"/>
      <sheetName val="PPE-fis"/>
      <sheetName val="lease-forex"/>
      <sheetName val="FSC- Lease Rec"/>
      <sheetName val="monetary"/>
      <sheetName val="FPR"/>
      <sheetName val="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WIN '20"/>
      <sheetName val="POO HIND '20"/>
      <sheetName val="YUDI LP '20"/>
      <sheetName val="REKAP TRANSAKSI LP 2020"/>
    </sheetNames>
    <definedNames>
      <definedName name="Data.Top.Left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WIN '20"/>
      <sheetName val="POO HIND '20"/>
      <sheetName val="YUDI LP '20"/>
      <sheetName val="REKAP TRANSAKSI LP 2020"/>
    </sheetNames>
    <definedNames>
      <definedName name="Data.Top.Left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BS"/>
      <sheetName val="IS"/>
      <sheetName val="Equity"/>
      <sheetName val="A4-2002"/>
      <sheetName val="CF-2002"/>
      <sheetName val="CF supp-2002"/>
      <sheetName val="CF supp-2002 (2)"/>
      <sheetName val="CF"/>
      <sheetName val="CF supp"/>
      <sheetName val="T-Acc"/>
      <sheetName val="Proforma"/>
      <sheetName val="A4"/>
      <sheetName val="AJE"/>
      <sheetName val="C"/>
      <sheetName val="E1"/>
      <sheetName val="E2"/>
      <sheetName val="F"/>
      <sheetName val="LCM "/>
      <sheetName val="G"/>
      <sheetName val="G1"/>
      <sheetName val="G2"/>
      <sheetName val="G3"/>
      <sheetName val="Rent"/>
      <sheetName val="DIT"/>
      <sheetName val="DTA"/>
      <sheetName val="K"/>
      <sheetName val="Kdetail"/>
      <sheetName val="K2"/>
      <sheetName val="CIP"/>
      <sheetName val="Sale-Leaseback (2)"/>
      <sheetName val="Sale-Leaseback"/>
      <sheetName val="M"/>
      <sheetName val="M1"/>
      <sheetName val="Mflow (2)"/>
      <sheetName val="N-1"/>
      <sheetName val="N-2"/>
      <sheetName val="N-3"/>
      <sheetName val="O-1"/>
      <sheetName val="O-1-1"/>
      <sheetName val="O-1-2"/>
      <sheetName val="O-1-3"/>
      <sheetName val="O-1-4"/>
      <sheetName val="O-2"/>
      <sheetName val="P"/>
      <sheetName val="Q"/>
      <sheetName val="R"/>
      <sheetName val="R1"/>
      <sheetName val="V1"/>
      <sheetName val="RE"/>
      <sheetName val="Reval"/>
      <sheetName val="T"/>
      <sheetName val="U-1 (2)"/>
      <sheetName val="quantity-sales"/>
      <sheetName val="GPA "/>
      <sheetName val="U-1 Analysis"/>
      <sheetName val="xport-cut"/>
      <sheetName val="local-cut (2)"/>
      <sheetName val="U-2 "/>
      <sheetName val="U2-1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C1"/>
      <sheetName val="Tax Rec"/>
      <sheetName val="NDE-i"/>
      <sheetName val="NDE"/>
      <sheetName val="PPE-fis"/>
      <sheetName val="lease-forex"/>
      <sheetName val="FSC- Lease Rec"/>
      <sheetName val="monetary"/>
      <sheetName val="FPR"/>
      <sheetName val="Sale_Leaseback _2_"/>
      <sheetName val="GeneralInfo"/>
      <sheetName val="AT_JUAL"/>
      <sheetName val="BRI Giro"/>
      <sheetName val="CF_supp-2002"/>
      <sheetName val="CF_supp-2002_(2)"/>
      <sheetName val="CF_supp"/>
      <sheetName val="LCM_"/>
      <sheetName val="Sale-Leaseback_(2)"/>
      <sheetName val="Mflow_(2)"/>
      <sheetName val="U-1_(2)"/>
      <sheetName val="GPA_"/>
      <sheetName val="U-1_Analysis"/>
      <sheetName val="local-cut_(2)"/>
      <sheetName val="U-2_"/>
      <sheetName val="U-3_(2)"/>
      <sheetName val="U-4_(2)"/>
      <sheetName val="U-5_(2)"/>
      <sheetName val="i_test"/>
      <sheetName val="Tax_Rec"/>
      <sheetName val="FSC-_Lease_Rec"/>
      <sheetName val="Sale_Leaseback__2_"/>
      <sheetName val="BRI_Giro"/>
      <sheetName val="CF_supp-20021"/>
      <sheetName val="CF_supp-2002_(2)1"/>
      <sheetName val="CF_supp1"/>
      <sheetName val="LCM_1"/>
      <sheetName val="Sale-Leaseback_(2)1"/>
      <sheetName val="Mflow_(2)1"/>
      <sheetName val="U-1_(2)1"/>
      <sheetName val="GPA_1"/>
      <sheetName val="U-1_Analysis1"/>
      <sheetName val="local-cut_(2)1"/>
      <sheetName val="U-2_1"/>
      <sheetName val="U-3_(2)1"/>
      <sheetName val="U-4_(2)1"/>
      <sheetName val="U-5_(2)1"/>
      <sheetName val="i_test1"/>
      <sheetName val="Tax_Rec1"/>
      <sheetName val="FSC-_Lease_Rec1"/>
      <sheetName val="Sale_Leaseback__2_1"/>
      <sheetName val="BRI_Giro1"/>
      <sheetName val="UM 1"/>
      <sheetName val="Other charges _income_"/>
      <sheetName val="F1771-2"/>
      <sheetName val="A.4.2"/>
      <sheetName val="R-1"/>
      <sheetName val="PPH1298S"/>
      <sheetName val="Tran0104"/>
      <sheetName val="COVER"/>
      <sheetName val="INV-KTR"/>
      <sheetName val="SDAK"/>
      <sheetName val="Sheet1"/>
      <sheetName val="Stock Pipe"/>
      <sheetName val="INPUT"/>
      <sheetName val="Code_1"/>
      <sheetName val="Sheet8"/>
      <sheetName val="KAS $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praswil lengkap p bakti t"/>
      <sheetName val="BAHAN DAN UPAH sperti bank"/>
      <sheetName val="analis"/>
      <sheetName val="KANTOR PEMDA"/>
      <sheetName val="ANALISA"/>
      <sheetName val="BAHAN UPAH"/>
      <sheetName val="RAB PEMDA"/>
      <sheetName val="RAB DIPONEGORO"/>
      <sheetName val="RAB ITWIL"/>
      <sheetName val="DAPUR+DOORLOOP"/>
      <sheetName val="Sheet3"/>
      <sheetName val="Rekap"/>
      <sheetName val="Resume"/>
      <sheetName val="WCG"/>
      <sheetName val="Pack JACKO."/>
      <sheetName val="Sheet1"/>
      <sheetName val="PARETO LINE 1 WCG"/>
      <sheetName val="PARETO LINE 6 BERRY"/>
      <sheetName val="Agustus 2011"/>
      <sheetName val="3_ export_07 _116 200 004_"/>
      <sheetName val="Beli ok"/>
      <sheetName val="Posisi Stock"/>
      <sheetName val="WS"/>
      <sheetName val="AR Lain"/>
      <sheetName val="Sheet2"/>
      <sheetName val="Cetak"/>
      <sheetName val="GeneralInfo"/>
      <sheetName val="EYAS Standar"/>
      <sheetName val="Marshal"/>
      <sheetName val="Table"/>
      <sheetName val="Acc Display"/>
      <sheetName val="BASE"/>
      <sheetName val=" YIELD PM WCG4 W49"/>
      <sheetName val="CIP"/>
      <sheetName val="TBM"/>
      <sheetName val="Des_05"/>
      <sheetName val="Agst"/>
      <sheetName val="Actual96"/>
      <sheetName val="Jenis"/>
      <sheetName val="Lead Schedule"/>
      <sheetName val="Analysis"/>
      <sheetName val="Ranges"/>
      <sheetName val="JL_BEL"/>
      <sheetName val="DATA2"/>
      <sheetName val="PEMDA"/>
      <sheetName val="NPV"/>
      <sheetName val="Ex_Rate"/>
      <sheetName val="9"/>
      <sheetName val="Notes BS"/>
      <sheetName val="2"/>
      <sheetName val="1200.00 Depr Test-Majapahit"/>
      <sheetName val="pph23"/>
      <sheetName val="CODE"/>
      <sheetName val="hitung"/>
      <sheetName val="Retur CBT"/>
      <sheetName val="unpaid"/>
      <sheetName val="analispraswil_lengkap_p_bakti_t"/>
      <sheetName val="BAHAN_DAN_UPAH_sperti_bank"/>
      <sheetName val="KANTOR_PEMDA"/>
      <sheetName val="BAHAN_UPAH"/>
      <sheetName val="RAB_PEMDA"/>
      <sheetName val="RAB_DIPONEGORO"/>
      <sheetName val="RAB_ITWIL"/>
      <sheetName val="Pack_JACKO_"/>
      <sheetName val="PARETO_LINE_1_WCG"/>
      <sheetName val="PARETO_LINE_6_BERRY"/>
      <sheetName val="Agustus_2011"/>
      <sheetName val="EYAS_Standar"/>
      <sheetName val="Acc_Display"/>
      <sheetName val="_YIELD_PM_WCG4_W49"/>
      <sheetName val="Lead_Schedule"/>
      <sheetName val="Notes_BS"/>
      <sheetName val="1200_00_Depr_Test-Majapahit"/>
      <sheetName val="Implementation"/>
      <sheetName val="HWSW1"/>
      <sheetName val="NRC_2"/>
      <sheetName val="PL"/>
      <sheetName val="PBC.Aging AR"/>
      <sheetName val="JURNAL"/>
      <sheetName val="2-asi-00"/>
      <sheetName val="F2a"/>
      <sheetName val="HP 18 th"/>
      <sheetName val="H.KONTRAK"/>
      <sheetName val="Table BS"/>
      <sheetName val="Expenses Input"/>
      <sheetName val="Jan"/>
      <sheetName val="Net Reimbursements Assumptions"/>
      <sheetName val="DATA WP"/>
      <sheetName val="B"/>
      <sheetName val="Rekap Budget"/>
      <sheetName val="Retail Spider"/>
      <sheetName val="01"/>
      <sheetName val="Permanent info"/>
      <sheetName val="OPNAME GOOD STOCK"/>
      <sheetName val="OPNAME SALES"/>
      <sheetName val="FE-1771$.P1"/>
      <sheetName val="Summary Data"/>
      <sheetName val="PBT BY MARKET"/>
      <sheetName val="OPNAME BAD ST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zoomScale="70" zoomScaleNormal="70" workbookViewId="0">
      <pane ySplit="7" topLeftCell="A59" activePane="bottomLeft" state="frozen"/>
      <selection activeCell="C6" sqref="C6"/>
      <selection pane="bottomLeft" activeCell="C81" sqref="C81"/>
    </sheetView>
  </sheetViews>
  <sheetFormatPr defaultRowHeight="15.75"/>
  <cols>
    <col min="1" max="1" width="11" style="355" customWidth="1"/>
    <col min="2" max="2" width="56.5703125" style="355" customWidth="1"/>
    <col min="3" max="3" width="20.85546875" style="356" bestFit="1" customWidth="1"/>
    <col min="4" max="4" width="11.140625" style="355" customWidth="1"/>
    <col min="5" max="5" width="20.85546875" style="357" bestFit="1" customWidth="1"/>
    <col min="6" max="6" width="17.28515625" style="358" bestFit="1" customWidth="1"/>
    <col min="7" max="7" width="20.85546875" style="357" bestFit="1" customWidth="1"/>
    <col min="8" max="8" width="11.7109375" style="358" customWidth="1"/>
    <col min="9" max="9" width="19.85546875" style="356" hidden="1" customWidth="1"/>
    <col min="10" max="10" width="12" style="359" hidden="1" customWidth="1"/>
    <col min="11" max="11" width="19.85546875" style="357" hidden="1" customWidth="1"/>
    <col min="12" max="12" width="18.85546875" style="360" bestFit="1" customWidth="1"/>
    <col min="13" max="13" width="17.7109375" style="360" bestFit="1" customWidth="1"/>
    <col min="14" max="16384" width="9.140625" style="360"/>
  </cols>
  <sheetData>
    <row r="1" spans="1:13" s="218" customFormat="1">
      <c r="A1" s="215" t="str">
        <f>+Neraca!A1</f>
        <v>PT LIVIA MANDIRI SEJATI</v>
      </c>
      <c r="B1" s="216"/>
      <c r="C1" s="292"/>
      <c r="D1" s="216"/>
      <c r="E1" s="295"/>
      <c r="F1" s="296"/>
      <c r="G1" s="295"/>
      <c r="H1" s="296"/>
      <c r="I1" s="292"/>
      <c r="J1" s="297"/>
      <c r="K1" s="295"/>
    </row>
    <row r="2" spans="1:13" s="218" customFormat="1">
      <c r="A2" s="215" t="s">
        <v>421</v>
      </c>
      <c r="B2" s="216"/>
      <c r="C2" s="292"/>
      <c r="D2" s="216"/>
      <c r="E2" s="295"/>
      <c r="F2" s="296"/>
      <c r="G2" s="295"/>
      <c r="H2" s="296"/>
      <c r="I2" s="292"/>
      <c r="J2" s="297"/>
      <c r="K2" s="295"/>
    </row>
    <row r="3" spans="1:13" s="218" customFormat="1">
      <c r="A3" s="215" t="str">
        <f>+Neraca!A3</f>
        <v>PER 30 NOVEMBER 2021</v>
      </c>
      <c r="B3" s="216"/>
      <c r="C3" s="292"/>
      <c r="D3" s="216"/>
      <c r="E3" s="295"/>
      <c r="F3" s="296"/>
      <c r="G3" s="295"/>
      <c r="H3" s="296"/>
      <c r="I3" s="292"/>
      <c r="J3" s="297"/>
      <c r="K3" s="295"/>
    </row>
    <row r="4" spans="1:13" s="218" customFormat="1">
      <c r="A4" s="215"/>
      <c r="B4" s="216"/>
      <c r="C4" s="292"/>
      <c r="D4" s="216"/>
      <c r="E4" s="295"/>
      <c r="F4" s="296"/>
      <c r="G4" s="295"/>
      <c r="H4" s="296"/>
      <c r="I4" s="292"/>
      <c r="J4" s="298"/>
      <c r="K4" s="295"/>
    </row>
    <row r="5" spans="1:13" s="218" customFormat="1" ht="31.5">
      <c r="A5" s="299" t="s">
        <v>375</v>
      </c>
      <c r="B5" s="300" t="s">
        <v>376</v>
      </c>
      <c r="C5" s="301" t="s">
        <v>749</v>
      </c>
      <c r="D5" s="302" t="s">
        <v>422</v>
      </c>
      <c r="E5" s="301" t="s">
        <v>729</v>
      </c>
      <c r="F5" s="302" t="s">
        <v>377</v>
      </c>
      <c r="G5" s="301" t="s">
        <v>541</v>
      </c>
      <c r="H5" s="302" t="s">
        <v>377</v>
      </c>
      <c r="I5" s="304" t="s">
        <v>378</v>
      </c>
      <c r="J5" s="302" t="s">
        <v>377</v>
      </c>
      <c r="K5" s="303" t="s">
        <v>423</v>
      </c>
      <c r="L5" s="362"/>
    </row>
    <row r="6" spans="1:13" s="218" customFormat="1">
      <c r="A6" s="305"/>
      <c r="B6" s="306" t="s">
        <v>424</v>
      </c>
      <c r="C6" s="307"/>
      <c r="D6" s="306"/>
      <c r="E6" s="277"/>
      <c r="F6" s="308"/>
      <c r="G6" s="277"/>
      <c r="H6" s="308"/>
      <c r="I6" s="309"/>
      <c r="J6" s="310"/>
      <c r="K6" s="277"/>
      <c r="L6" s="501"/>
    </row>
    <row r="7" spans="1:13" s="218" customFormat="1">
      <c r="A7" s="232"/>
      <c r="B7" s="233"/>
      <c r="C7" s="311"/>
      <c r="D7" s="233"/>
      <c r="E7" s="277"/>
      <c r="F7" s="308"/>
      <c r="G7" s="277"/>
      <c r="H7" s="308"/>
      <c r="I7" s="309"/>
      <c r="J7" s="310"/>
      <c r="K7" s="277"/>
      <c r="L7" s="501"/>
    </row>
    <row r="8" spans="1:13" s="218" customFormat="1">
      <c r="A8" s="232"/>
      <c r="B8" s="233" t="s">
        <v>425</v>
      </c>
      <c r="C8" s="312">
        <f>'RL PT'!F29</f>
        <v>27901502676.563629</v>
      </c>
      <c r="D8" s="245">
        <f>C8/$C$8</f>
        <v>1</v>
      </c>
      <c r="E8" s="277">
        <v>30739198921.418182</v>
      </c>
      <c r="F8" s="230">
        <f>IFERROR((C8-E8)/C8,0)</f>
        <v>-0.10170406510894223</v>
      </c>
      <c r="G8" s="277">
        <v>29060626978.563629</v>
      </c>
      <c r="H8" s="230">
        <f>IFERROR((E8-G8)/E8,0)</f>
        <v>5.4606886378062797E-2</v>
      </c>
      <c r="I8" s="234"/>
      <c r="J8" s="230">
        <f>(G8-I8)/G8</f>
        <v>1</v>
      </c>
      <c r="K8" s="277">
        <f>I8+G8+E8</f>
        <v>59799825899.981812</v>
      </c>
      <c r="L8" s="501"/>
      <c r="M8" s="363"/>
    </row>
    <row r="9" spans="1:13" s="218" customFormat="1" ht="5.0999999999999996" customHeight="1">
      <c r="A9" s="247"/>
      <c r="B9" s="246"/>
      <c r="C9" s="313"/>
      <c r="D9" s="246"/>
      <c r="E9" s="314"/>
      <c r="F9" s="315"/>
      <c r="G9" s="314"/>
      <c r="H9" s="315"/>
      <c r="I9" s="280"/>
      <c r="J9" s="310"/>
      <c r="K9" s="314"/>
      <c r="L9" s="501"/>
      <c r="M9" s="363"/>
    </row>
    <row r="10" spans="1:13" s="244" customFormat="1">
      <c r="A10" s="248"/>
      <c r="B10" s="316" t="s">
        <v>704</v>
      </c>
      <c r="C10" s="285">
        <f>SUM(C7:C8)</f>
        <v>27901502676.563629</v>
      </c>
      <c r="D10" s="317">
        <f>C10/$C$8</f>
        <v>1</v>
      </c>
      <c r="E10" s="318">
        <f>SUM(E7:E8)</f>
        <v>30739198921.418182</v>
      </c>
      <c r="F10" s="267">
        <f>IFERROR((C10-E10)/C10,0)</f>
        <v>-0.10170406510894223</v>
      </c>
      <c r="G10" s="318">
        <f>SUM(G7:G8)</f>
        <v>29060626978.563629</v>
      </c>
      <c r="H10" s="267">
        <f>IFERROR((E10-G10)/E10,0)</f>
        <v>5.4606886378062797E-2</v>
      </c>
      <c r="I10" s="319">
        <f>SUM(I7:I8)</f>
        <v>0</v>
      </c>
      <c r="J10" s="320">
        <f>(G10-I10)/G10</f>
        <v>1</v>
      </c>
      <c r="K10" s="318">
        <f>I10+G10+E10</f>
        <v>59799825899.981812</v>
      </c>
      <c r="L10" s="502"/>
      <c r="M10" s="363"/>
    </row>
    <row r="11" spans="1:13" s="218" customFormat="1">
      <c r="A11" s="232"/>
      <c r="B11" s="233"/>
      <c r="C11" s="312"/>
      <c r="D11" s="233"/>
      <c r="E11" s="312"/>
      <c r="F11" s="233"/>
      <c r="G11" s="312"/>
      <c r="H11" s="233"/>
      <c r="I11" s="234"/>
      <c r="J11" s="310"/>
      <c r="K11" s="277"/>
      <c r="L11" s="501"/>
      <c r="M11" s="363"/>
    </row>
    <row r="12" spans="1:13" s="218" customFormat="1">
      <c r="A12" s="248"/>
      <c r="B12" s="316" t="s">
        <v>426</v>
      </c>
      <c r="C12" s="285">
        <f>'RL PT'!F31+'RL PT'!F32</f>
        <v>21355004859.128784</v>
      </c>
      <c r="D12" s="317">
        <f>C12/$C$10</f>
        <v>0.7653711381310766</v>
      </c>
      <c r="E12" s="285">
        <v>23469828619.015152</v>
      </c>
      <c r="F12" s="317">
        <f>IFERROR((C12-E12)/C12,0)</f>
        <v>-9.9031762054707664E-2</v>
      </c>
      <c r="G12" s="285">
        <v>22274646636.89394</v>
      </c>
      <c r="H12" s="317">
        <f>IFERROR((E12-G12)/E12,0)</f>
        <v>5.0924188732800579E-2</v>
      </c>
      <c r="I12" s="324"/>
      <c r="J12" s="230">
        <f>I12/$E$8</f>
        <v>0</v>
      </c>
      <c r="K12" s="325">
        <f>I12+G12+E12</f>
        <v>45744475255.909088</v>
      </c>
      <c r="L12" s="501"/>
      <c r="M12" s="363"/>
    </row>
    <row r="13" spans="1:13" s="218" customFormat="1">
      <c r="A13" s="261"/>
      <c r="B13" s="273"/>
      <c r="C13" s="322"/>
      <c r="D13" s="233"/>
      <c r="E13" s="322"/>
      <c r="F13" s="233"/>
      <c r="G13" s="322"/>
      <c r="H13" s="233"/>
      <c r="I13" s="324"/>
      <c r="J13" s="230"/>
      <c r="K13" s="323"/>
      <c r="L13" s="501"/>
      <c r="M13" s="363"/>
    </row>
    <row r="14" spans="1:13" s="218" customFormat="1">
      <c r="A14" s="560">
        <v>919901</v>
      </c>
      <c r="B14" s="556" t="s">
        <v>466</v>
      </c>
      <c r="C14" s="556">
        <f>SUMIF('RL PT'!C:C,A14,'RL PT'!F:F)</f>
        <v>505851113.63636363</v>
      </c>
      <c r="D14" s="557">
        <f>C14/$C$10</f>
        <v>1.8129887823613973E-2</v>
      </c>
      <c r="E14" s="556">
        <v>498597543.63636357</v>
      </c>
      <c r="F14" s="557">
        <f t="shared" ref="F14" si="0">(C14-E14)/C14</f>
        <v>1.4339337810007007E-2</v>
      </c>
      <c r="G14" s="556">
        <v>493919334.54545444</v>
      </c>
      <c r="H14" s="557">
        <f t="shared" ref="H14" si="1">(E14-G14)/E14</f>
        <v>9.3827359372653223E-3</v>
      </c>
      <c r="I14" s="324"/>
      <c r="J14" s="230"/>
      <c r="K14" s="323"/>
      <c r="L14" s="501"/>
      <c r="M14" s="363"/>
    </row>
    <row r="15" spans="1:13" s="218" customFormat="1">
      <c r="A15" s="562">
        <v>829220</v>
      </c>
      <c r="B15" s="563" t="s">
        <v>555</v>
      </c>
      <c r="C15" s="563">
        <f>SUMIF('RL PT'!C:C,A15,'RL PT'!F:F)</f>
        <v>-104681047</v>
      </c>
      <c r="D15" s="564">
        <f>C15/$C$10</f>
        <v>-3.7518067830779856E-3</v>
      </c>
      <c r="E15" s="563">
        <v>-105258706</v>
      </c>
      <c r="F15" s="565">
        <f t="shared" ref="F15" si="2">(C15-E15)/C15</f>
        <v>-5.5182768662984426E-3</v>
      </c>
      <c r="G15" s="563">
        <v>-104453245.25</v>
      </c>
      <c r="H15" s="565">
        <f>(E15-G15)/E15</f>
        <v>7.6522007595267224E-3</v>
      </c>
      <c r="I15" s="324"/>
      <c r="J15" s="230"/>
      <c r="K15" s="323"/>
      <c r="L15" s="501"/>
      <c r="M15" s="363"/>
    </row>
    <row r="16" spans="1:13" s="218" customFormat="1">
      <c r="A16" s="547"/>
      <c r="B16" s="558"/>
      <c r="C16" s="559"/>
      <c r="D16" s="558"/>
      <c r="E16" s="325"/>
      <c r="F16" s="561"/>
      <c r="G16" s="325"/>
      <c r="H16" s="561"/>
      <c r="I16" s="324"/>
      <c r="J16" s="230"/>
      <c r="K16" s="323"/>
      <c r="L16" s="501"/>
      <c r="M16" s="363"/>
    </row>
    <row r="17" spans="1:13" s="218" customFormat="1">
      <c r="A17" s="232">
        <v>825010</v>
      </c>
      <c r="B17" s="233" t="s">
        <v>427</v>
      </c>
      <c r="C17" s="312">
        <f>SUMIF('RL PT'!C:C,A17,'RL PT'!F:F)</f>
        <v>2213322540.5</v>
      </c>
      <c r="D17" s="327">
        <f>C17/$C$10</f>
        <v>7.9326284543058692E-2</v>
      </c>
      <c r="E17" s="277">
        <v>2050203943</v>
      </c>
      <c r="F17" s="230">
        <f t="shared" ref="F17:F57" si="3">IFERROR((C17-E17)/C17,0)</f>
        <v>7.3698520895716685E-2</v>
      </c>
      <c r="G17" s="277">
        <v>2158084116</v>
      </c>
      <c r="H17" s="230">
        <f t="shared" ref="H17:H57" si="4">IFERROR((E17-G17)/E17,0)</f>
        <v>-5.2619239841155643E-2</v>
      </c>
      <c r="I17" s="234"/>
      <c r="J17" s="230">
        <f t="shared" ref="J17:J28" si="5">(G17-I17)/G17</f>
        <v>1</v>
      </c>
      <c r="K17" s="277">
        <f t="shared" ref="K17:K51" si="6">I17+G17+E17</f>
        <v>4208288059</v>
      </c>
      <c r="L17" s="501"/>
      <c r="M17" s="363"/>
    </row>
    <row r="18" spans="1:13" s="218" customFormat="1">
      <c r="A18" s="232">
        <v>811002</v>
      </c>
      <c r="B18" s="233" t="s">
        <v>428</v>
      </c>
      <c r="C18" s="312">
        <f>SUMIF('RL PT'!C:C,A18,'RL PT'!F:F)</f>
        <v>61572062</v>
      </c>
      <c r="D18" s="327">
        <f t="shared" ref="D18:D57" si="7">C18/$C$10</f>
        <v>2.206765087663847E-3</v>
      </c>
      <c r="E18" s="277">
        <v>85449245</v>
      </c>
      <c r="F18" s="230">
        <f t="shared" si="3"/>
        <v>-0.38779248614412165</v>
      </c>
      <c r="G18" s="277">
        <v>82998469</v>
      </c>
      <c r="H18" s="230">
        <f t="shared" si="4"/>
        <v>2.8681072606317352E-2</v>
      </c>
      <c r="I18" s="234"/>
      <c r="J18" s="230">
        <f t="shared" si="5"/>
        <v>1</v>
      </c>
      <c r="K18" s="277">
        <f t="shared" si="6"/>
        <v>168447714</v>
      </c>
      <c r="L18" s="501"/>
      <c r="M18" s="363"/>
    </row>
    <row r="19" spans="1:13" s="218" customFormat="1">
      <c r="A19" s="232">
        <v>811003</v>
      </c>
      <c r="B19" s="233" t="s">
        <v>102</v>
      </c>
      <c r="C19" s="312">
        <f>SUMIF('RL PT'!C:C,A19,'RL PT'!F:F)</f>
        <v>290742994</v>
      </c>
      <c r="D19" s="327">
        <f t="shared" si="7"/>
        <v>1.0420334609584123E-2</v>
      </c>
      <c r="E19" s="277">
        <v>276095176</v>
      </c>
      <c r="F19" s="230">
        <f t="shared" si="3"/>
        <v>5.0380639610528327E-2</v>
      </c>
      <c r="G19" s="277">
        <v>287940049</v>
      </c>
      <c r="H19" s="230">
        <f t="shared" si="4"/>
        <v>-4.2901412373825755E-2</v>
      </c>
      <c r="I19" s="234"/>
      <c r="J19" s="230">
        <f t="shared" si="5"/>
        <v>1</v>
      </c>
      <c r="K19" s="277">
        <f t="shared" si="6"/>
        <v>564035225</v>
      </c>
      <c r="L19" s="501"/>
      <c r="M19" s="363"/>
    </row>
    <row r="20" spans="1:13" s="218" customFormat="1">
      <c r="A20" s="232">
        <v>811004</v>
      </c>
      <c r="B20" s="233" t="s">
        <v>429</v>
      </c>
      <c r="C20" s="312">
        <f>SUMIF('RL PT'!C:C,A20,'RL PT'!F:F)</f>
        <v>179668170</v>
      </c>
      <c r="D20" s="327">
        <f t="shared" si="7"/>
        <v>6.439372534258362E-3</v>
      </c>
      <c r="E20" s="277">
        <v>208873244.5</v>
      </c>
      <c r="F20" s="230">
        <f t="shared" si="3"/>
        <v>-0.16255007495206303</v>
      </c>
      <c r="G20" s="277">
        <v>176417786</v>
      </c>
      <c r="H20" s="230">
        <f t="shared" si="4"/>
        <v>0.15538351298986022</v>
      </c>
      <c r="I20" s="234"/>
      <c r="J20" s="230">
        <f t="shared" si="5"/>
        <v>1</v>
      </c>
      <c r="K20" s="277">
        <f t="shared" si="6"/>
        <v>385291030.5</v>
      </c>
      <c r="L20" s="501"/>
      <c r="M20" s="363"/>
    </row>
    <row r="21" spans="1:13" s="218" customFormat="1">
      <c r="A21" s="232">
        <v>811005</v>
      </c>
      <c r="B21" s="233" t="s">
        <v>430</v>
      </c>
      <c r="C21" s="312">
        <f>SUMIF('RL PT'!C:C,A21,'RL PT'!F:F)</f>
        <v>3535000</v>
      </c>
      <c r="D21" s="327">
        <f t="shared" si="7"/>
        <v>1.2669568521014773E-4</v>
      </c>
      <c r="E21" s="277">
        <v>4990700</v>
      </c>
      <c r="F21" s="230">
        <f t="shared" si="3"/>
        <v>-0.4117963224893918</v>
      </c>
      <c r="G21" s="277">
        <v>4230500</v>
      </c>
      <c r="H21" s="230">
        <f t="shared" si="4"/>
        <v>0.15232332137776264</v>
      </c>
      <c r="I21" s="234"/>
      <c r="J21" s="230">
        <f t="shared" si="5"/>
        <v>1</v>
      </c>
      <c r="K21" s="277">
        <f t="shared" si="6"/>
        <v>9221200</v>
      </c>
      <c r="L21" s="501"/>
      <c r="M21" s="363"/>
    </row>
    <row r="22" spans="1:13" s="218" customFormat="1">
      <c r="A22" s="232">
        <v>811006</v>
      </c>
      <c r="B22" s="233" t="s">
        <v>431</v>
      </c>
      <c r="C22" s="312">
        <f>SUMIF('RL PT'!C:C,A22,'RL PT'!F:F)</f>
        <v>900800</v>
      </c>
      <c r="D22" s="327">
        <f t="shared" si="7"/>
        <v>3.2284999501358155E-5</v>
      </c>
      <c r="E22" s="277">
        <v>799560</v>
      </c>
      <c r="F22" s="230">
        <f t="shared" si="3"/>
        <v>0.11238898756660747</v>
      </c>
      <c r="G22" s="277">
        <v>771120</v>
      </c>
      <c r="H22" s="230">
        <f t="shared" si="4"/>
        <v>3.5569563259792887E-2</v>
      </c>
      <c r="I22" s="234"/>
      <c r="J22" s="230">
        <f t="shared" si="5"/>
        <v>1</v>
      </c>
      <c r="K22" s="277">
        <f t="shared" si="6"/>
        <v>1570680</v>
      </c>
      <c r="L22" s="501"/>
      <c r="M22" s="363"/>
    </row>
    <row r="23" spans="1:13" s="218" customFormat="1">
      <c r="A23" s="232">
        <v>821000</v>
      </c>
      <c r="B23" s="233" t="s">
        <v>432</v>
      </c>
      <c r="C23" s="312">
        <f>SUMIF('RL PT'!C:C,A23,'RL PT'!F:F)</f>
        <v>12035927</v>
      </c>
      <c r="D23" s="327">
        <f t="shared" si="7"/>
        <v>4.3137199954860475E-4</v>
      </c>
      <c r="E23" s="277">
        <v>48340675</v>
      </c>
      <c r="F23" s="230">
        <f t="shared" si="3"/>
        <v>-3.0163649214555721</v>
      </c>
      <c r="G23" s="277">
        <v>2223075</v>
      </c>
      <c r="H23" s="230">
        <f t="shared" si="4"/>
        <v>0.95401233019605125</v>
      </c>
      <c r="I23" s="234"/>
      <c r="J23" s="230">
        <f t="shared" si="5"/>
        <v>1</v>
      </c>
      <c r="K23" s="277">
        <f t="shared" si="6"/>
        <v>50563750</v>
      </c>
      <c r="L23" s="501"/>
      <c r="M23" s="363"/>
    </row>
    <row r="24" spans="1:13" s="218" customFormat="1">
      <c r="A24" s="232">
        <v>821001</v>
      </c>
      <c r="B24" s="233" t="s">
        <v>433</v>
      </c>
      <c r="C24" s="312">
        <f>SUMIF('RL PT'!C:C,A24,'RL PT'!F:F)</f>
        <v>2046522016.5611863</v>
      </c>
      <c r="D24" s="327">
        <f t="shared" si="7"/>
        <v>7.3348093121887642E-2</v>
      </c>
      <c r="E24" s="277">
        <v>2115471382.9200003</v>
      </c>
      <c r="F24" s="230">
        <f t="shared" si="3"/>
        <v>-3.3690996627864803E-2</v>
      </c>
      <c r="G24" s="277">
        <v>2044091771.9684646</v>
      </c>
      <c r="H24" s="230">
        <f t="shared" si="4"/>
        <v>3.3741704817112632E-2</v>
      </c>
      <c r="I24" s="234"/>
      <c r="J24" s="230">
        <f t="shared" si="5"/>
        <v>1</v>
      </c>
      <c r="K24" s="277">
        <f t="shared" si="6"/>
        <v>4159563154.8884649</v>
      </c>
      <c r="L24" s="501"/>
      <c r="M24" s="363"/>
    </row>
    <row r="25" spans="1:13" s="218" customFormat="1">
      <c r="A25" s="232">
        <v>821002</v>
      </c>
      <c r="B25" s="233" t="s">
        <v>434</v>
      </c>
      <c r="C25" s="312">
        <f>SUMIF('RL PT'!C:C,A25,'RL PT'!F:F)</f>
        <v>130389043.27159999</v>
      </c>
      <c r="D25" s="327">
        <f t="shared" si="7"/>
        <v>4.673190716037048E-3</v>
      </c>
      <c r="E25" s="277">
        <v>130900079</v>
      </c>
      <c r="F25" s="230">
        <f t="shared" si="3"/>
        <v>-3.9193149637237615E-3</v>
      </c>
      <c r="G25" s="277">
        <v>132356279</v>
      </c>
      <c r="H25" s="230">
        <f t="shared" si="4"/>
        <v>-1.1124515822484721E-2</v>
      </c>
      <c r="I25" s="234"/>
      <c r="J25" s="230">
        <f t="shared" si="5"/>
        <v>1</v>
      </c>
      <c r="K25" s="277">
        <f t="shared" si="6"/>
        <v>263256358</v>
      </c>
      <c r="L25" s="501"/>
      <c r="M25" s="363"/>
    </row>
    <row r="26" spans="1:13" s="218" customFormat="1">
      <c r="A26" s="232">
        <v>821004</v>
      </c>
      <c r="B26" s="233" t="s">
        <v>435</v>
      </c>
      <c r="C26" s="312">
        <f>SUMIF('RL PT'!C:C,A26,'RL PT'!F:F)</f>
        <v>2908001</v>
      </c>
      <c r="D26" s="327">
        <f t="shared" si="7"/>
        <v>1.0422381309385992E-4</v>
      </c>
      <c r="E26" s="277">
        <v>2134600</v>
      </c>
      <c r="F26" s="230">
        <f t="shared" si="3"/>
        <v>0.26595623591601242</v>
      </c>
      <c r="G26" s="277">
        <v>947000</v>
      </c>
      <c r="H26" s="230">
        <f t="shared" si="4"/>
        <v>0.55635716293450765</v>
      </c>
      <c r="I26" s="234"/>
      <c r="J26" s="230">
        <f t="shared" si="5"/>
        <v>1</v>
      </c>
      <c r="K26" s="277">
        <f t="shared" si="6"/>
        <v>3081600</v>
      </c>
      <c r="L26" s="501"/>
      <c r="M26" s="363"/>
    </row>
    <row r="27" spans="1:13" s="218" customFormat="1">
      <c r="A27" s="232">
        <v>821005</v>
      </c>
      <c r="B27" s="233" t="s">
        <v>436</v>
      </c>
      <c r="C27" s="312">
        <f>SUMIF('RL PT'!C:C,A27,'RL PT'!F:F)</f>
        <v>0</v>
      </c>
      <c r="D27" s="327">
        <f t="shared" si="7"/>
        <v>0</v>
      </c>
      <c r="E27" s="277">
        <v>100000</v>
      </c>
      <c r="F27" s="230">
        <f t="shared" si="3"/>
        <v>0</v>
      </c>
      <c r="G27" s="277">
        <v>0</v>
      </c>
      <c r="H27" s="230">
        <f t="shared" si="4"/>
        <v>1</v>
      </c>
      <c r="I27" s="234"/>
      <c r="J27" s="230" t="e">
        <f t="shared" si="5"/>
        <v>#DIV/0!</v>
      </c>
      <c r="K27" s="277">
        <f t="shared" si="6"/>
        <v>100000</v>
      </c>
      <c r="L27" s="501"/>
      <c r="M27" s="363"/>
    </row>
    <row r="28" spans="1:13" s="218" customFormat="1">
      <c r="A28" s="232">
        <v>821006</v>
      </c>
      <c r="B28" s="233" t="s">
        <v>437</v>
      </c>
      <c r="C28" s="312">
        <f>SUMIF('RL PT'!C:C,A28,'RL PT'!F:F)</f>
        <v>134133110.58333334</v>
      </c>
      <c r="D28" s="327">
        <f t="shared" si="7"/>
        <v>4.8073794497097413E-3</v>
      </c>
      <c r="E28" s="277">
        <v>134133110.58333334</v>
      </c>
      <c r="F28" s="230">
        <f t="shared" si="3"/>
        <v>0</v>
      </c>
      <c r="G28" s="277">
        <v>134133110.58333334</v>
      </c>
      <c r="H28" s="230">
        <f t="shared" si="4"/>
        <v>0</v>
      </c>
      <c r="I28" s="234"/>
      <c r="J28" s="230">
        <f t="shared" si="5"/>
        <v>1</v>
      </c>
      <c r="K28" s="277">
        <f t="shared" si="6"/>
        <v>268266221.16666669</v>
      </c>
      <c r="L28" s="501"/>
      <c r="M28" s="363"/>
    </row>
    <row r="29" spans="1:13" s="218" customFormat="1">
      <c r="A29" s="232">
        <v>821007</v>
      </c>
      <c r="B29" s="233" t="s">
        <v>117</v>
      </c>
      <c r="C29" s="312">
        <f>SUMIF('RL PT'!C:C,A29,'RL PT'!F:F)</f>
        <v>0</v>
      </c>
      <c r="D29" s="327">
        <f t="shared" si="7"/>
        <v>0</v>
      </c>
      <c r="E29" s="277">
        <v>0</v>
      </c>
      <c r="F29" s="230">
        <f t="shared" si="3"/>
        <v>0</v>
      </c>
      <c r="G29" s="277">
        <v>0</v>
      </c>
      <c r="H29" s="230">
        <f t="shared" si="4"/>
        <v>0</v>
      </c>
      <c r="I29" s="234"/>
      <c r="J29" s="230" t="e">
        <f>(G29-I29)/G29</f>
        <v>#DIV/0!</v>
      </c>
      <c r="K29" s="277">
        <f t="shared" si="6"/>
        <v>0</v>
      </c>
      <c r="L29" s="501"/>
      <c r="M29" s="363"/>
    </row>
    <row r="30" spans="1:13" s="218" customFormat="1">
      <c r="A30" s="232">
        <v>822001</v>
      </c>
      <c r="B30" s="233" t="s">
        <v>438</v>
      </c>
      <c r="C30" s="312">
        <f>SUMIF('RL PT'!C:C,A30,'RL PT'!F:F)</f>
        <v>8148500</v>
      </c>
      <c r="D30" s="327">
        <f t="shared" si="7"/>
        <v>2.9204520252754985E-4</v>
      </c>
      <c r="E30" s="277">
        <v>48619500</v>
      </c>
      <c r="F30" s="230">
        <f t="shared" si="3"/>
        <v>-4.9666809842302264</v>
      </c>
      <c r="G30" s="277">
        <v>30000</v>
      </c>
      <c r="H30" s="230">
        <f t="shared" si="4"/>
        <v>0.99938296362570578</v>
      </c>
      <c r="I30" s="234"/>
      <c r="J30" s="230">
        <f>(G30-I30)/G30</f>
        <v>1</v>
      </c>
      <c r="K30" s="277">
        <f t="shared" si="6"/>
        <v>48649500</v>
      </c>
      <c r="L30" s="501"/>
      <c r="M30" s="363"/>
    </row>
    <row r="31" spans="1:13" s="218" customFormat="1">
      <c r="A31" s="232">
        <v>822005</v>
      </c>
      <c r="B31" s="233" t="s">
        <v>439</v>
      </c>
      <c r="C31" s="312">
        <f>SUMIF('RL PT'!C:C,A31,'RL PT'!F:F)</f>
        <v>15247345</v>
      </c>
      <c r="D31" s="327">
        <f t="shared" si="7"/>
        <v>5.4647038823494199E-4</v>
      </c>
      <c r="E31" s="277">
        <v>14738140</v>
      </c>
      <c r="F31" s="230">
        <f t="shared" si="3"/>
        <v>3.3396306045413153E-2</v>
      </c>
      <c r="G31" s="277">
        <v>9960818</v>
      </c>
      <c r="H31" s="230">
        <f t="shared" si="4"/>
        <v>0.32414687335036851</v>
      </c>
      <c r="I31" s="234"/>
      <c r="J31" s="230">
        <f>(G31-I31)/G31</f>
        <v>1</v>
      </c>
      <c r="K31" s="277">
        <f t="shared" si="6"/>
        <v>24698958</v>
      </c>
      <c r="L31" s="501"/>
      <c r="M31" s="363"/>
    </row>
    <row r="32" spans="1:13" s="218" customFormat="1">
      <c r="A32" s="232">
        <v>822015</v>
      </c>
      <c r="B32" s="233" t="s">
        <v>440</v>
      </c>
      <c r="C32" s="312">
        <f>SUMIF('RL PT'!C:C,A32,'RL PT'!F:F)</f>
        <v>644000</v>
      </c>
      <c r="D32" s="327">
        <f t="shared" si="7"/>
        <v>2.3081194137294241E-5</v>
      </c>
      <c r="E32" s="277">
        <v>0</v>
      </c>
      <c r="F32" s="230">
        <f t="shared" si="3"/>
        <v>1</v>
      </c>
      <c r="G32" s="277">
        <v>0</v>
      </c>
      <c r="H32" s="230">
        <f t="shared" si="4"/>
        <v>0</v>
      </c>
      <c r="I32" s="234"/>
      <c r="J32" s="230" t="e">
        <f t="shared" ref="J32:J44" si="8">(G32-I32)/G32</f>
        <v>#DIV/0!</v>
      </c>
      <c r="K32" s="277">
        <f t="shared" si="6"/>
        <v>0</v>
      </c>
      <c r="L32" s="501"/>
      <c r="M32" s="363"/>
    </row>
    <row r="33" spans="1:13" s="218" customFormat="1">
      <c r="A33" s="232">
        <v>824001</v>
      </c>
      <c r="B33" s="233" t="s">
        <v>441</v>
      </c>
      <c r="C33" s="312">
        <f>SUMIF('RL PT'!C:C,A33,'RL PT'!F:F)</f>
        <v>26030529.600000001</v>
      </c>
      <c r="D33" s="327">
        <f t="shared" si="7"/>
        <v>9.3294364471146617E-4</v>
      </c>
      <c r="E33" s="277">
        <v>24705054.699999999</v>
      </c>
      <c r="F33" s="230">
        <f t="shared" si="3"/>
        <v>5.0920012783758427E-2</v>
      </c>
      <c r="G33" s="277">
        <v>24089817.25</v>
      </c>
      <c r="H33" s="230">
        <f t="shared" si="4"/>
        <v>2.4903302480848152E-2</v>
      </c>
      <c r="I33" s="234"/>
      <c r="J33" s="230">
        <f t="shared" si="8"/>
        <v>1</v>
      </c>
      <c r="K33" s="277">
        <f t="shared" si="6"/>
        <v>48794871.950000003</v>
      </c>
      <c r="L33" s="501"/>
      <c r="M33" s="363"/>
    </row>
    <row r="34" spans="1:13" s="218" customFormat="1">
      <c r="A34" s="232">
        <v>824002</v>
      </c>
      <c r="B34" s="233" t="s">
        <v>442</v>
      </c>
      <c r="C34" s="312">
        <f>SUMIF('RL PT'!C:C,A34,'RL PT'!F:F)</f>
        <v>21259572.5</v>
      </c>
      <c r="D34" s="327">
        <f t="shared" si="7"/>
        <v>7.6195080768382277E-4</v>
      </c>
      <c r="E34" s="277">
        <v>21305600</v>
      </c>
      <c r="F34" s="230">
        <f t="shared" si="3"/>
        <v>-2.1650247200408193E-3</v>
      </c>
      <c r="G34" s="277">
        <v>19596425</v>
      </c>
      <c r="H34" s="230">
        <f t="shared" si="4"/>
        <v>8.0221866551516974E-2</v>
      </c>
      <c r="I34" s="234"/>
      <c r="J34" s="230">
        <f t="shared" si="8"/>
        <v>1</v>
      </c>
      <c r="K34" s="277">
        <f t="shared" si="6"/>
        <v>40902025</v>
      </c>
      <c r="L34" s="501"/>
      <c r="M34" s="363"/>
    </row>
    <row r="35" spans="1:13" s="218" customFormat="1">
      <c r="A35" s="232">
        <v>824003</v>
      </c>
      <c r="B35" s="233" t="s">
        <v>443</v>
      </c>
      <c r="C35" s="312">
        <f>SUMIF('RL PT'!C:C,A35,'RL PT'!F:F)</f>
        <v>18232369.149999999</v>
      </c>
      <c r="D35" s="327">
        <f t="shared" si="7"/>
        <v>6.5345473902789491E-4</v>
      </c>
      <c r="E35" s="277">
        <v>13860971.25</v>
      </c>
      <c r="F35" s="230">
        <f t="shared" si="3"/>
        <v>0.23976027821924606</v>
      </c>
      <c r="G35" s="277">
        <v>17262440.300000001</v>
      </c>
      <c r="H35" s="230">
        <f t="shared" si="4"/>
        <v>-0.24539904085004149</v>
      </c>
      <c r="I35" s="234"/>
      <c r="J35" s="230">
        <f t="shared" si="8"/>
        <v>1</v>
      </c>
      <c r="K35" s="277">
        <f t="shared" si="6"/>
        <v>31123411.550000001</v>
      </c>
      <c r="L35" s="501"/>
      <c r="M35" s="363"/>
    </row>
    <row r="36" spans="1:13" s="218" customFormat="1">
      <c r="A36" s="232">
        <v>824004</v>
      </c>
      <c r="B36" s="233" t="s">
        <v>444</v>
      </c>
      <c r="C36" s="312">
        <f>SUMIF('RL PT'!C:C,A36,'RL PT'!F:F)</f>
        <v>3317300</v>
      </c>
      <c r="D36" s="327">
        <f t="shared" si="7"/>
        <v>1.1889323806156239E-4</v>
      </c>
      <c r="E36" s="277">
        <v>1599350</v>
      </c>
      <c r="F36" s="230">
        <f t="shared" si="3"/>
        <v>0.51787598348054142</v>
      </c>
      <c r="G36" s="277">
        <v>4877450</v>
      </c>
      <c r="H36" s="230">
        <f t="shared" si="4"/>
        <v>-2.0496451683496422</v>
      </c>
      <c r="I36" s="234"/>
      <c r="J36" s="230">
        <f t="shared" si="8"/>
        <v>1</v>
      </c>
      <c r="K36" s="277">
        <f t="shared" si="6"/>
        <v>6476800</v>
      </c>
      <c r="L36" s="501"/>
      <c r="M36" s="363"/>
    </row>
    <row r="37" spans="1:13" s="218" customFormat="1">
      <c r="A37" s="232">
        <v>824005</v>
      </c>
      <c r="B37" s="233" t="s">
        <v>445</v>
      </c>
      <c r="C37" s="312">
        <f>SUMIF('RL PT'!C:C,A37,'RL PT'!F:F)</f>
        <v>3659615</v>
      </c>
      <c r="D37" s="327">
        <f t="shared" si="7"/>
        <v>1.3116193211607774E-4</v>
      </c>
      <c r="E37" s="277">
        <v>5713400</v>
      </c>
      <c r="F37" s="230">
        <f t="shared" si="3"/>
        <v>-0.56120247621676056</v>
      </c>
      <c r="G37" s="277">
        <v>2308000</v>
      </c>
      <c r="H37" s="230">
        <f t="shared" si="4"/>
        <v>0.59603738579479815</v>
      </c>
      <c r="I37" s="234"/>
      <c r="J37" s="230">
        <f t="shared" si="8"/>
        <v>1</v>
      </c>
      <c r="K37" s="277">
        <f t="shared" si="6"/>
        <v>8021400</v>
      </c>
      <c r="L37" s="501"/>
      <c r="M37" s="363"/>
    </row>
    <row r="38" spans="1:13" s="218" customFormat="1">
      <c r="A38" s="232">
        <v>824006</v>
      </c>
      <c r="B38" s="233" t="s">
        <v>446</v>
      </c>
      <c r="C38" s="312">
        <f>SUMIF('RL PT'!C:C,A38,'RL PT'!F:F)</f>
        <v>0</v>
      </c>
      <c r="D38" s="327">
        <f t="shared" si="7"/>
        <v>0</v>
      </c>
      <c r="E38" s="277">
        <v>0</v>
      </c>
      <c r="F38" s="230">
        <f t="shared" si="3"/>
        <v>0</v>
      </c>
      <c r="G38" s="277">
        <v>0</v>
      </c>
      <c r="H38" s="230">
        <f t="shared" si="4"/>
        <v>0</v>
      </c>
      <c r="I38" s="234"/>
      <c r="J38" s="230" t="e">
        <f t="shared" si="8"/>
        <v>#DIV/0!</v>
      </c>
      <c r="K38" s="277">
        <f t="shared" si="6"/>
        <v>0</v>
      </c>
      <c r="L38" s="501"/>
      <c r="M38" s="363"/>
    </row>
    <row r="39" spans="1:13" s="218" customFormat="1">
      <c r="A39" s="232">
        <v>824007</v>
      </c>
      <c r="B39" s="233" t="s">
        <v>447</v>
      </c>
      <c r="C39" s="312">
        <f>SUMIF('RL PT'!C:C,A39,'RL PT'!F:F)</f>
        <v>17043815</v>
      </c>
      <c r="D39" s="327">
        <f t="shared" si="7"/>
        <v>6.1085652617255844E-4</v>
      </c>
      <c r="E39" s="277">
        <v>16523425</v>
      </c>
      <c r="F39" s="230">
        <f t="shared" si="3"/>
        <v>3.0532483484478092E-2</v>
      </c>
      <c r="G39" s="277">
        <v>15395177.384832501</v>
      </c>
      <c r="H39" s="230">
        <f t="shared" si="4"/>
        <v>6.8281704015208625E-2</v>
      </c>
      <c r="I39" s="234"/>
      <c r="J39" s="230">
        <f t="shared" si="8"/>
        <v>1</v>
      </c>
      <c r="K39" s="277">
        <f t="shared" si="6"/>
        <v>31918602.384832501</v>
      </c>
      <c r="L39" s="501"/>
      <c r="M39" s="363"/>
    </row>
    <row r="40" spans="1:13" s="218" customFormat="1">
      <c r="A40" s="232">
        <v>824008</v>
      </c>
      <c r="B40" s="233" t="s">
        <v>448</v>
      </c>
      <c r="C40" s="312">
        <f>SUMIF('RL PT'!C:C,A40,'RL PT'!F:F)</f>
        <v>316526586.85000002</v>
      </c>
      <c r="D40" s="327">
        <f t="shared" si="7"/>
        <v>1.1344427951397479E-2</v>
      </c>
      <c r="E40" s="277">
        <v>319847497.60000002</v>
      </c>
      <c r="F40" s="230">
        <f t="shared" si="3"/>
        <v>-1.0491727671438099E-2</v>
      </c>
      <c r="G40" s="277">
        <v>324795982.10000002</v>
      </c>
      <c r="H40" s="230">
        <f t="shared" si="4"/>
        <v>-1.5471387261527225E-2</v>
      </c>
      <c r="I40" s="234"/>
      <c r="J40" s="230">
        <f t="shared" si="8"/>
        <v>1</v>
      </c>
      <c r="K40" s="277">
        <f t="shared" si="6"/>
        <v>644643479.70000005</v>
      </c>
      <c r="L40" s="501"/>
      <c r="M40" s="363"/>
    </row>
    <row r="41" spans="1:13" s="218" customFormat="1">
      <c r="A41" s="232">
        <v>824009</v>
      </c>
      <c r="B41" s="233" t="s">
        <v>449</v>
      </c>
      <c r="C41" s="312">
        <f>SUMIF('RL PT'!C:C,A41,'RL PT'!F:F)</f>
        <v>294142974</v>
      </c>
      <c r="D41" s="327">
        <f t="shared" si="7"/>
        <v>1.0542191128905422E-2</v>
      </c>
      <c r="E41" s="277">
        <v>296115707</v>
      </c>
      <c r="F41" s="230">
        <f t="shared" si="3"/>
        <v>-6.7067146740686723E-3</v>
      </c>
      <c r="G41" s="277">
        <v>296614935</v>
      </c>
      <c r="H41" s="230">
        <f t="shared" si="4"/>
        <v>-1.6859220507340397E-3</v>
      </c>
      <c r="I41" s="234"/>
      <c r="J41" s="230">
        <f t="shared" si="8"/>
        <v>1</v>
      </c>
      <c r="K41" s="277">
        <f t="shared" si="6"/>
        <v>592730642</v>
      </c>
      <c r="L41" s="501"/>
      <c r="M41" s="363"/>
    </row>
    <row r="42" spans="1:13" s="218" customFormat="1">
      <c r="A42" s="232">
        <v>824010</v>
      </c>
      <c r="B42" s="233" t="s">
        <v>450</v>
      </c>
      <c r="C42" s="312">
        <f>SUMIF('RL PT'!C:C,A42,'RL PT'!F:F)</f>
        <v>53818093.400000006</v>
      </c>
      <c r="D42" s="327">
        <f t="shared" si="7"/>
        <v>1.9288600339509845E-3</v>
      </c>
      <c r="E42" s="277">
        <v>56227496.700000003</v>
      </c>
      <c r="F42" s="230">
        <f t="shared" si="3"/>
        <v>-4.4769391626199764E-2</v>
      </c>
      <c r="G42" s="277">
        <v>53818801.200000003</v>
      </c>
      <c r="H42" s="230">
        <f t="shared" si="4"/>
        <v>4.2838391203000148E-2</v>
      </c>
      <c r="I42" s="234"/>
      <c r="J42" s="230">
        <f t="shared" si="8"/>
        <v>1</v>
      </c>
      <c r="K42" s="277">
        <f t="shared" si="6"/>
        <v>110046297.90000001</v>
      </c>
      <c r="L42" s="501"/>
      <c r="M42" s="363"/>
    </row>
    <row r="43" spans="1:13" s="218" customFormat="1">
      <c r="A43" s="232">
        <v>824011</v>
      </c>
      <c r="B43" s="233" t="s">
        <v>451</v>
      </c>
      <c r="C43" s="312">
        <f>SUMIF('RL PT'!C:C,A43,'RL PT'!F:F)</f>
        <v>12167800</v>
      </c>
      <c r="D43" s="327">
        <f t="shared" si="7"/>
        <v>4.3609837581330571E-4</v>
      </c>
      <c r="E43" s="277">
        <v>5729000</v>
      </c>
      <c r="F43" s="230">
        <f t="shared" si="3"/>
        <v>0.52916714607406434</v>
      </c>
      <c r="G43" s="277">
        <v>8407000</v>
      </c>
      <c r="H43" s="230">
        <f t="shared" si="4"/>
        <v>-0.46744632571129341</v>
      </c>
      <c r="I43" s="234"/>
      <c r="J43" s="230">
        <f t="shared" si="8"/>
        <v>1</v>
      </c>
      <c r="K43" s="277">
        <f t="shared" si="6"/>
        <v>14136000</v>
      </c>
      <c r="L43" s="501"/>
      <c r="M43" s="363"/>
    </row>
    <row r="44" spans="1:13" s="218" customFormat="1">
      <c r="A44" s="232">
        <v>824019</v>
      </c>
      <c r="B44" s="233" t="s">
        <v>452</v>
      </c>
      <c r="C44" s="312">
        <f>SUMIF('RL PT'!C:C,A44,'RL PT'!F:F)</f>
        <v>188446</v>
      </c>
      <c r="D44" s="327">
        <f t="shared" si="7"/>
        <v>6.7539731527896745E-6</v>
      </c>
      <c r="E44" s="277">
        <v>114198</v>
      </c>
      <c r="F44" s="230">
        <f t="shared" si="3"/>
        <v>0.39400146461055158</v>
      </c>
      <c r="G44" s="277">
        <v>514198</v>
      </c>
      <c r="H44" s="230">
        <f t="shared" si="4"/>
        <v>-3.5026883132804429</v>
      </c>
      <c r="I44" s="234"/>
      <c r="J44" s="230">
        <f t="shared" si="8"/>
        <v>1</v>
      </c>
      <c r="K44" s="277">
        <f t="shared" si="6"/>
        <v>628396</v>
      </c>
      <c r="L44" s="501"/>
      <c r="M44" s="363"/>
    </row>
    <row r="45" spans="1:13" s="218" customFormat="1">
      <c r="A45" s="232">
        <v>824021</v>
      </c>
      <c r="B45" s="233" t="s">
        <v>453</v>
      </c>
      <c r="C45" s="312">
        <f>SUMIF('RL PT'!C:C,A45,'RL PT'!F:F)</f>
        <v>46477400</v>
      </c>
      <c r="D45" s="327">
        <f t="shared" si="7"/>
        <v>1.6657669136594399E-3</v>
      </c>
      <c r="E45" s="277">
        <v>51942900</v>
      </c>
      <c r="F45" s="230">
        <f t="shared" si="3"/>
        <v>-0.11759478800449251</v>
      </c>
      <c r="G45" s="277">
        <v>80006440</v>
      </c>
      <c r="H45" s="230">
        <f t="shared" si="4"/>
        <v>-0.54027672694439466</v>
      </c>
      <c r="I45" s="234"/>
      <c r="J45" s="230">
        <f>(G45-I45)/G45</f>
        <v>1</v>
      </c>
      <c r="K45" s="277">
        <f t="shared" si="6"/>
        <v>131949340</v>
      </c>
      <c r="L45" s="501"/>
      <c r="M45" s="363"/>
    </row>
    <row r="46" spans="1:13" s="218" customFormat="1">
      <c r="A46" s="232">
        <v>824033</v>
      </c>
      <c r="B46" s="233" t="s">
        <v>454</v>
      </c>
      <c r="C46" s="312">
        <f>SUMIF('RL PT'!C:C,A46,'RL PT'!F:F)</f>
        <v>231273132</v>
      </c>
      <c r="D46" s="327">
        <f t="shared" si="7"/>
        <v>8.2889131342113002E-3</v>
      </c>
      <c r="E46" s="277">
        <v>223874769</v>
      </c>
      <c r="F46" s="230">
        <f t="shared" si="3"/>
        <v>3.1989721140629514E-2</v>
      </c>
      <c r="G46" s="277">
        <v>225029590</v>
      </c>
      <c r="H46" s="230">
        <f t="shared" si="4"/>
        <v>-5.1583347474051444E-3</v>
      </c>
      <c r="I46" s="234"/>
      <c r="J46" s="230">
        <f t="shared" ref="J46:J51" si="9">(G46-I46)/G46</f>
        <v>1</v>
      </c>
      <c r="K46" s="277">
        <f t="shared" si="6"/>
        <v>448904359</v>
      </c>
      <c r="L46" s="501"/>
      <c r="M46" s="363"/>
    </row>
    <row r="47" spans="1:13" s="218" customFormat="1">
      <c r="A47" s="232">
        <v>824037</v>
      </c>
      <c r="B47" s="233" t="s">
        <v>455</v>
      </c>
      <c r="C47" s="312">
        <f>SUMIF('RL PT'!C:C,A47,'RL PT'!F:F)</f>
        <v>423000</v>
      </c>
      <c r="D47" s="327">
        <f t="shared" si="7"/>
        <v>1.5160473788937056E-5</v>
      </c>
      <c r="E47" s="277">
        <v>269000</v>
      </c>
      <c r="F47" s="230">
        <f t="shared" si="3"/>
        <v>0.36406619385342792</v>
      </c>
      <c r="G47" s="277">
        <v>541800</v>
      </c>
      <c r="H47" s="230">
        <f t="shared" si="4"/>
        <v>-1.0141263940520446</v>
      </c>
      <c r="I47" s="234"/>
      <c r="J47" s="230">
        <f t="shared" si="9"/>
        <v>1</v>
      </c>
      <c r="K47" s="277">
        <f t="shared" si="6"/>
        <v>810800</v>
      </c>
      <c r="L47" s="501"/>
      <c r="M47" s="363"/>
    </row>
    <row r="48" spans="1:13" s="218" customFormat="1">
      <c r="A48" s="232">
        <v>824041</v>
      </c>
      <c r="B48" s="233" t="s">
        <v>456</v>
      </c>
      <c r="C48" s="312">
        <f>SUMIF('RL PT'!C:C,A48,'RL PT'!F:F)</f>
        <v>1458550</v>
      </c>
      <c r="D48" s="327">
        <f t="shared" si="7"/>
        <v>5.2274962280979063E-5</v>
      </c>
      <c r="E48" s="277">
        <v>1505010</v>
      </c>
      <c r="F48" s="230">
        <f t="shared" si="3"/>
        <v>-3.1853553186383735E-2</v>
      </c>
      <c r="G48" s="277">
        <v>1368450</v>
      </c>
      <c r="H48" s="230">
        <f t="shared" si="4"/>
        <v>9.0736938624992519E-2</v>
      </c>
      <c r="I48" s="234"/>
      <c r="J48" s="230">
        <f t="shared" si="9"/>
        <v>1</v>
      </c>
      <c r="K48" s="277">
        <f t="shared" si="6"/>
        <v>2873460</v>
      </c>
      <c r="L48" s="501"/>
      <c r="M48" s="363"/>
    </row>
    <row r="49" spans="1:13" s="218" customFormat="1">
      <c r="A49" s="232">
        <v>824042</v>
      </c>
      <c r="B49" s="233" t="s">
        <v>457</v>
      </c>
      <c r="C49" s="312">
        <f>SUMIF('RL PT'!C:C,A49,'RL PT'!F:F)</f>
        <v>5888550</v>
      </c>
      <c r="D49" s="327">
        <f t="shared" si="7"/>
        <v>2.1104777288379504E-4</v>
      </c>
      <c r="E49" s="277">
        <v>6245500</v>
      </c>
      <c r="F49" s="230">
        <f t="shared" si="3"/>
        <v>-6.0617639316979562E-2</v>
      </c>
      <c r="G49" s="277">
        <v>5583700</v>
      </c>
      <c r="H49" s="230">
        <f t="shared" si="4"/>
        <v>0.10596429429189017</v>
      </c>
      <c r="I49" s="234"/>
      <c r="J49" s="230">
        <f t="shared" si="9"/>
        <v>1</v>
      </c>
      <c r="K49" s="277">
        <f t="shared" si="6"/>
        <v>11829200</v>
      </c>
      <c r="L49" s="501"/>
      <c r="M49" s="363"/>
    </row>
    <row r="50" spans="1:13" s="218" customFormat="1">
      <c r="A50" s="232">
        <v>824045</v>
      </c>
      <c r="B50" s="233" t="s">
        <v>458</v>
      </c>
      <c r="C50" s="312">
        <f>SUMIF('RL PT'!C:C,A50,'RL PT'!F:F)</f>
        <v>34250400</v>
      </c>
      <c r="D50" s="327">
        <f t="shared" si="7"/>
        <v>1.2275467883229544E-3</v>
      </c>
      <c r="E50" s="277">
        <v>34250400</v>
      </c>
      <c r="F50" s="230">
        <f t="shared" si="3"/>
        <v>0</v>
      </c>
      <c r="G50" s="277">
        <v>34250400</v>
      </c>
      <c r="H50" s="230">
        <f t="shared" si="4"/>
        <v>0</v>
      </c>
      <c r="I50" s="234"/>
      <c r="J50" s="230">
        <f t="shared" si="9"/>
        <v>1</v>
      </c>
      <c r="K50" s="277">
        <f t="shared" si="6"/>
        <v>68500800</v>
      </c>
      <c r="L50" s="501"/>
      <c r="M50" s="363"/>
    </row>
    <row r="51" spans="1:13" s="218" customFormat="1">
      <c r="A51" s="232">
        <v>825002</v>
      </c>
      <c r="B51" s="233" t="s">
        <v>459</v>
      </c>
      <c r="C51" s="312">
        <f>SUMIF('RL PT'!C:C,A51,'RL PT'!F:F)</f>
        <v>-234.65</v>
      </c>
      <c r="D51" s="327">
        <f t="shared" si="7"/>
        <v>-8.4099413110498343E-9</v>
      </c>
      <c r="E51" s="277">
        <v>-238.45999999999998</v>
      </c>
      <c r="F51" s="230">
        <f t="shared" si="3"/>
        <v>-1.6236948646920834E-2</v>
      </c>
      <c r="G51" s="277">
        <v>-1189.8999999999999</v>
      </c>
      <c r="H51" s="230">
        <f t="shared" si="4"/>
        <v>-3.9899354189381864</v>
      </c>
      <c r="I51" s="234"/>
      <c r="J51" s="230">
        <f t="shared" si="9"/>
        <v>1</v>
      </c>
      <c r="K51" s="277">
        <f t="shared" si="6"/>
        <v>-1428.36</v>
      </c>
    </row>
    <row r="52" spans="1:13" s="218" customFormat="1">
      <c r="A52" s="232">
        <v>825011</v>
      </c>
      <c r="B52" s="233" t="s">
        <v>705</v>
      </c>
      <c r="C52" s="312">
        <f>SUMIF('RL PT'!C:C,A52,'RL PT'!F:F)</f>
        <v>0</v>
      </c>
      <c r="D52" s="327">
        <f t="shared" ref="D52" si="10">C52/$C$10</f>
        <v>0</v>
      </c>
      <c r="E52" s="277">
        <v>58.65</v>
      </c>
      <c r="F52" s="230">
        <f t="shared" ref="F52" si="11">IFERROR((C52-E52)/C52,0)</f>
        <v>0</v>
      </c>
      <c r="G52" s="277">
        <v>73.47</v>
      </c>
      <c r="H52" s="230">
        <f t="shared" ref="H52" si="12">IFERROR((E52-G52)/E52,0)</f>
        <v>-0.25268542199488492</v>
      </c>
      <c r="I52" s="234"/>
      <c r="J52" s="230">
        <f>(G52-I52)/G52</f>
        <v>1</v>
      </c>
      <c r="K52" s="277">
        <f>I52+G52+E52</f>
        <v>132.12</v>
      </c>
      <c r="L52" s="501"/>
      <c r="M52" s="363"/>
    </row>
    <row r="53" spans="1:13" s="218" customFormat="1">
      <c r="A53" s="232">
        <v>825012</v>
      </c>
      <c r="B53" s="233" t="s">
        <v>460</v>
      </c>
      <c r="C53" s="312">
        <f>SUMIF('RL PT'!C:C,A53,'RL PT'!F:F)</f>
        <v>1026759</v>
      </c>
      <c r="D53" s="327">
        <f t="shared" si="7"/>
        <v>3.679941585592251E-5</v>
      </c>
      <c r="E53" s="277">
        <v>1014021</v>
      </c>
      <c r="F53" s="230">
        <f t="shared" si="3"/>
        <v>1.2406027120288208E-2</v>
      </c>
      <c r="G53" s="277">
        <v>932498</v>
      </c>
      <c r="H53" s="230">
        <f t="shared" si="4"/>
        <v>8.0395770896263485E-2</v>
      </c>
      <c r="I53" s="234"/>
      <c r="J53" s="230">
        <f>(G53-I53)/G53</f>
        <v>1</v>
      </c>
      <c r="K53" s="277">
        <f>I53+G53+E53</f>
        <v>1946519</v>
      </c>
      <c r="L53" s="501"/>
      <c r="M53" s="363"/>
    </row>
    <row r="54" spans="1:13" s="218" customFormat="1">
      <c r="A54" s="232">
        <v>825013</v>
      </c>
      <c r="B54" s="233" t="s">
        <v>461</v>
      </c>
      <c r="C54" s="312">
        <f>SUMIF('RL PT'!C:C,A54,'RL PT'!F:F)</f>
        <v>350000000</v>
      </c>
      <c r="D54" s="327">
        <f t="shared" si="7"/>
        <v>1.2544127248529479E-2</v>
      </c>
      <c r="E54" s="277">
        <v>350000000</v>
      </c>
      <c r="F54" s="230">
        <f t="shared" si="3"/>
        <v>0</v>
      </c>
      <c r="G54" s="277">
        <v>350000000</v>
      </c>
      <c r="H54" s="230">
        <f t="shared" si="4"/>
        <v>0</v>
      </c>
      <c r="I54" s="234"/>
      <c r="J54" s="230"/>
      <c r="K54" s="277"/>
      <c r="L54" s="501"/>
      <c r="M54" s="363"/>
    </row>
    <row r="55" spans="1:13" s="218" customFormat="1">
      <c r="A55" s="232">
        <v>825016</v>
      </c>
      <c r="B55" s="233" t="s">
        <v>266</v>
      </c>
      <c r="C55" s="312">
        <f>SUMIF('RL PT'!C:C,A55,'RL PT'!F:F)</f>
        <v>9041250</v>
      </c>
      <c r="D55" s="327">
        <f t="shared" si="7"/>
        <v>3.2404168710219183E-4</v>
      </c>
      <c r="E55" s="277">
        <v>48581000</v>
      </c>
      <c r="F55" s="230">
        <f t="shared" si="3"/>
        <v>-4.373261440619383</v>
      </c>
      <c r="G55" s="277">
        <v>6800000</v>
      </c>
      <c r="H55" s="230">
        <f t="shared" si="4"/>
        <v>0.86002758279986002</v>
      </c>
      <c r="I55" s="234"/>
      <c r="J55" s="230">
        <f>(G55-I55)/G55</f>
        <v>1</v>
      </c>
      <c r="K55" s="277">
        <f>I55+G55+E55</f>
        <v>55381000</v>
      </c>
      <c r="L55" s="501"/>
      <c r="M55" s="363"/>
    </row>
    <row r="56" spans="1:13" s="218" customFormat="1">
      <c r="A56" s="232">
        <v>825099</v>
      </c>
      <c r="B56" s="233" t="s">
        <v>629</v>
      </c>
      <c r="C56" s="312">
        <f>SUMIF('RL PT'!C:C,A56,'RL PT'!F:F)</f>
        <v>0</v>
      </c>
      <c r="D56" s="327">
        <f t="shared" ref="D56" si="13">C56/$C$10</f>
        <v>0</v>
      </c>
      <c r="E56" s="277">
        <v>5499000</v>
      </c>
      <c r="F56" s="230">
        <f t="shared" ref="F56" si="14">IFERROR((C56-E56)/C56,0)</f>
        <v>0</v>
      </c>
      <c r="G56" s="277">
        <v>0</v>
      </c>
      <c r="H56" s="230">
        <f t="shared" ref="H56" si="15">IFERROR((E56-G56)/E56,0)</f>
        <v>1</v>
      </c>
      <c r="I56" s="234"/>
      <c r="J56" s="230" t="e">
        <f>(G56-I56)/G56</f>
        <v>#DIV/0!</v>
      </c>
      <c r="K56" s="277">
        <f>I56+G56+E56</f>
        <v>5499000</v>
      </c>
      <c r="L56" s="501"/>
      <c r="M56" s="363"/>
    </row>
    <row r="57" spans="1:13" s="218" customFormat="1">
      <c r="A57" s="232">
        <v>829207</v>
      </c>
      <c r="B57" s="233" t="s">
        <v>462</v>
      </c>
      <c r="C57" s="312">
        <f>SUMIF('RL PT'!C:C,A57,'RL PT'!F:F)</f>
        <v>0</v>
      </c>
      <c r="D57" s="327">
        <f t="shared" si="7"/>
        <v>0</v>
      </c>
      <c r="E57" s="277">
        <v>0</v>
      </c>
      <c r="F57" s="230">
        <f t="shared" si="3"/>
        <v>0</v>
      </c>
      <c r="G57" s="277">
        <v>0</v>
      </c>
      <c r="H57" s="230">
        <f t="shared" si="4"/>
        <v>0</v>
      </c>
      <c r="I57" s="234"/>
      <c r="J57" s="230" t="e">
        <f>(G57-I57)/G57</f>
        <v>#DIV/0!</v>
      </c>
      <c r="K57" s="277">
        <f>I57+G57+E57</f>
        <v>0</v>
      </c>
      <c r="L57" s="501"/>
      <c r="M57" s="363"/>
    </row>
    <row r="58" spans="1:13" s="218" customFormat="1" ht="5.0999999999999996" customHeight="1">
      <c r="A58" s="247"/>
      <c r="B58" s="246"/>
      <c r="C58" s="313"/>
      <c r="D58" s="246"/>
      <c r="E58" s="314"/>
      <c r="F58" s="315"/>
      <c r="G58" s="314"/>
      <c r="H58" s="315"/>
      <c r="I58" s="280"/>
      <c r="J58" s="310"/>
      <c r="K58" s="314"/>
      <c r="L58" s="501"/>
      <c r="M58" s="363"/>
    </row>
    <row r="59" spans="1:13" s="218" customFormat="1">
      <c r="A59" s="549"/>
      <c r="B59" s="550" t="s">
        <v>707</v>
      </c>
      <c r="C59" s="551">
        <f>SUM(C17:C58)</f>
        <v>6545995417.766119</v>
      </c>
      <c r="D59" s="552">
        <f>C59/$C$10</f>
        <v>0.23461085568214024</v>
      </c>
      <c r="E59" s="551">
        <f>SUM(E17:E58)</f>
        <v>6605772476.4433327</v>
      </c>
      <c r="F59" s="553">
        <f>IFERROR((C59-E59)/C59,0)</f>
        <v>-9.1318515920399378E-3</v>
      </c>
      <c r="G59" s="551">
        <f>SUM(G17:G58)</f>
        <v>6506376082.3566313</v>
      </c>
      <c r="H59" s="553">
        <f>IFERROR((E59-G59)/E59,0)</f>
        <v>1.5046899426396565E-2</v>
      </c>
      <c r="I59" s="330">
        <f>SUM(I17:I58)</f>
        <v>0</v>
      </c>
      <c r="J59" s="320">
        <f>(G59-I59)/G59</f>
        <v>1</v>
      </c>
      <c r="K59" s="329">
        <f>I59+G59+E59</f>
        <v>13112148558.799965</v>
      </c>
      <c r="L59" s="501"/>
      <c r="M59" s="363"/>
    </row>
    <row r="60" spans="1:13" s="218" customFormat="1">
      <c r="A60" s="547"/>
      <c r="B60" s="228"/>
      <c r="C60" s="336"/>
      <c r="D60" s="548"/>
      <c r="E60" s="336"/>
      <c r="F60" s="338"/>
      <c r="G60" s="336"/>
      <c r="H60" s="338"/>
      <c r="I60" s="331"/>
      <c r="J60" s="310"/>
      <c r="K60" s="277"/>
      <c r="L60" s="501"/>
      <c r="M60" s="363"/>
    </row>
    <row r="61" spans="1:13" s="218" customFormat="1">
      <c r="A61" s="549"/>
      <c r="B61" s="550" t="s">
        <v>556</v>
      </c>
      <c r="C61" s="551">
        <f>C10-C59-C12+C14+C15</f>
        <v>401672466.30508769</v>
      </c>
      <c r="D61" s="552">
        <f>C61/$C$10</f>
        <v>1.4396087227319112E-2</v>
      </c>
      <c r="E61" s="551">
        <f>E10-E59-E12+E14+E15</f>
        <v>1056936663.5960612</v>
      </c>
      <c r="F61" s="553">
        <f>IFERROR((C61-E61)/C61,0)</f>
        <v>-1.6313395919780866</v>
      </c>
      <c r="G61" s="551">
        <f>G10-G59-G12+G14+G15</f>
        <v>669070348.60851145</v>
      </c>
      <c r="H61" s="553">
        <f>IFERROR((E61-G61)/E61,0)</f>
        <v>0.36697214539601219</v>
      </c>
      <c r="I61" s="324">
        <f>I10-I59-I12</f>
        <v>0</v>
      </c>
      <c r="J61" s="230">
        <f>(G61-I61)/G61</f>
        <v>1</v>
      </c>
      <c r="K61" s="323">
        <f>I61+G61+E61</f>
        <v>1726007012.2045727</v>
      </c>
      <c r="L61" s="501"/>
      <c r="M61" s="363"/>
    </row>
    <row r="62" spans="1:13" s="218" customFormat="1">
      <c r="A62" s="333"/>
      <c r="B62" s="274"/>
      <c r="C62" s="322"/>
      <c r="D62" s="332"/>
      <c r="E62" s="322"/>
      <c r="F62" s="308"/>
      <c r="G62" s="322"/>
      <c r="H62" s="308"/>
      <c r="I62" s="234"/>
      <c r="J62" s="310"/>
      <c r="K62" s="277"/>
      <c r="L62" s="501"/>
      <c r="M62" s="363"/>
    </row>
    <row r="63" spans="1:13" s="244" customFormat="1" ht="16.5" thickBot="1">
      <c r="A63" s="549"/>
      <c r="B63" s="550" t="s">
        <v>706</v>
      </c>
      <c r="C63" s="551">
        <f>C61</f>
        <v>401672466.30508769</v>
      </c>
      <c r="D63" s="552">
        <f>C63/$C$10</f>
        <v>1.4396087227319112E-2</v>
      </c>
      <c r="E63" s="551">
        <f>E61</f>
        <v>1056936663.5960612</v>
      </c>
      <c r="F63" s="553">
        <f>IFERROR((C63-E63)/C63,0)</f>
        <v>-1.6313395919780866</v>
      </c>
      <c r="G63" s="551">
        <f>G61</f>
        <v>669070348.60851145</v>
      </c>
      <c r="H63" s="553">
        <f>IFERROR((E63-G63)/E63,0)</f>
        <v>0.36697214539601219</v>
      </c>
      <c r="I63" s="334">
        <f>I61</f>
        <v>0</v>
      </c>
      <c r="J63" s="335">
        <f>(G63-I63)/G63</f>
        <v>1</v>
      </c>
      <c r="K63" s="334">
        <f>I63+G63+E63</f>
        <v>1726007012.2045727</v>
      </c>
      <c r="L63" s="501"/>
      <c r="M63" s="363"/>
    </row>
    <row r="64" spans="1:13" s="218" customFormat="1">
      <c r="A64" s="305"/>
      <c r="B64" s="228"/>
      <c r="C64" s="336"/>
      <c r="D64" s="228"/>
      <c r="E64" s="337"/>
      <c r="F64" s="338"/>
      <c r="G64" s="337"/>
      <c r="H64" s="338"/>
      <c r="I64" s="258"/>
      <c r="J64" s="339"/>
      <c r="K64" s="337"/>
      <c r="L64" s="501"/>
      <c r="M64" s="363"/>
    </row>
    <row r="65" spans="1:13" s="218" customFormat="1">
      <c r="A65" s="232"/>
      <c r="B65" s="321" t="s">
        <v>463</v>
      </c>
      <c r="C65" s="340"/>
      <c r="D65" s="321"/>
      <c r="E65" s="277"/>
      <c r="F65" s="308"/>
      <c r="G65" s="277"/>
      <c r="H65" s="308"/>
      <c r="I65" s="234"/>
      <c r="J65" s="310"/>
      <c r="K65" s="277"/>
      <c r="L65" s="501"/>
      <c r="M65" s="363"/>
    </row>
    <row r="66" spans="1:13" s="218" customFormat="1">
      <c r="A66" s="232"/>
      <c r="B66" s="233"/>
      <c r="C66" s="312"/>
      <c r="D66" s="233"/>
      <c r="E66" s="323"/>
      <c r="F66" s="326"/>
      <c r="G66" s="323"/>
      <c r="H66" s="326"/>
      <c r="I66" s="324"/>
      <c r="J66" s="341"/>
      <c r="K66" s="323"/>
      <c r="L66" s="501"/>
      <c r="M66" s="363"/>
    </row>
    <row r="67" spans="1:13" s="218" customFormat="1">
      <c r="A67" s="232">
        <v>910200</v>
      </c>
      <c r="B67" s="233" t="s">
        <v>601</v>
      </c>
      <c r="C67" s="312">
        <f>SUMIF('RL PT'!C:C,A67,'RL PT'!F:F)</f>
        <v>697</v>
      </c>
      <c r="D67" s="327">
        <f t="shared" ref="D67" si="16">C67/$C$10</f>
        <v>2.4980733406357275E-8</v>
      </c>
      <c r="E67" s="277">
        <v>293.25</v>
      </c>
      <c r="F67" s="230">
        <f>IFERROR((C67-E67)/C67,0)</f>
        <v>0.57926829268292679</v>
      </c>
      <c r="G67" s="277">
        <v>367.35</v>
      </c>
      <c r="H67" s="230">
        <f t="shared" ref="H67" si="17">IFERROR((E67-G67)/E67,0)</f>
        <v>-0.25268542199488497</v>
      </c>
      <c r="I67" s="234"/>
      <c r="J67" s="230">
        <f>(G67-I67)/G67</f>
        <v>1</v>
      </c>
      <c r="K67" s="277">
        <f>I67+G67+E67</f>
        <v>660.6</v>
      </c>
      <c r="L67" s="501"/>
      <c r="M67" s="363"/>
    </row>
    <row r="68" spans="1:13" s="218" customFormat="1" ht="14.25" customHeight="1">
      <c r="A68" s="232">
        <v>910301</v>
      </c>
      <c r="B68" s="233" t="s">
        <v>747</v>
      </c>
      <c r="C68" s="312">
        <f>SUMIF('RL PT'!C:C,A68,'RL PT'!F:F)</f>
        <v>0</v>
      </c>
      <c r="D68" s="327">
        <f t="shared" ref="D68" si="18">C68/$C$10</f>
        <v>0</v>
      </c>
      <c r="E68" s="277">
        <v>353741100</v>
      </c>
      <c r="F68" s="230">
        <f>IFERROR((C68-E68)/C68,0)</f>
        <v>0</v>
      </c>
      <c r="G68" s="277">
        <v>0</v>
      </c>
      <c r="H68" s="230">
        <f>IFERROR((E68-G68)/E68,0)</f>
        <v>1</v>
      </c>
      <c r="I68" s="234"/>
      <c r="J68" s="230"/>
      <c r="K68" s="277"/>
      <c r="L68" s="362"/>
      <c r="M68" s="501"/>
    </row>
    <row r="69" spans="1:13" s="218" customFormat="1">
      <c r="A69" s="232">
        <v>910800</v>
      </c>
      <c r="B69" s="233" t="s">
        <v>464</v>
      </c>
      <c r="C69" s="312">
        <f>SUMIF('RL PT'!C:C,A69,'RL PT'!F:F)</f>
        <v>0</v>
      </c>
      <c r="D69" s="327">
        <f t="shared" ref="D69:D73" si="19">C69/$C$10</f>
        <v>0</v>
      </c>
      <c r="E69" s="277">
        <v>150000</v>
      </c>
      <c r="F69" s="230">
        <f t="shared" ref="F69:F73" si="20">IFERROR((C69-E69)/C69,0)</f>
        <v>0</v>
      </c>
      <c r="G69" s="277">
        <v>1559500</v>
      </c>
      <c r="H69" s="230">
        <f t="shared" ref="H69:H73" si="21">IFERROR((E69-G69)/E69,0)</f>
        <v>-9.3966666666666665</v>
      </c>
      <c r="I69" s="234"/>
      <c r="J69" s="230">
        <f>(G69-I69)/G69</f>
        <v>1</v>
      </c>
      <c r="K69" s="277">
        <f>I69+G69+E69</f>
        <v>1709500</v>
      </c>
      <c r="L69" s="501"/>
      <c r="M69" s="363"/>
    </row>
    <row r="70" spans="1:13" s="218" customFormat="1">
      <c r="A70" s="232">
        <v>919001</v>
      </c>
      <c r="B70" s="233" t="s">
        <v>272</v>
      </c>
      <c r="C70" s="312">
        <f>SUMIF('RL PT'!C:C,A70,'RL PT'!F:F)</f>
        <v>0.16056369990110403</v>
      </c>
      <c r="D70" s="327">
        <f t="shared" si="19"/>
        <v>5.7546613801547113E-12</v>
      </c>
      <c r="E70" s="277">
        <v>0.44520943611860314</v>
      </c>
      <c r="F70" s="230">
        <f t="shared" si="20"/>
        <v>-1.7727900913644921</v>
      </c>
      <c r="G70" s="277">
        <v>1.6148869246244428</v>
      </c>
      <c r="H70" s="230">
        <f t="shared" si="21"/>
        <v>-2.6272522404359804</v>
      </c>
      <c r="I70" s="234"/>
      <c r="J70" s="230">
        <f>(G70-I70)/G70</f>
        <v>1</v>
      </c>
      <c r="K70" s="277">
        <f>I70+G70+E70</f>
        <v>2.0600963607430458</v>
      </c>
      <c r="L70" s="501"/>
      <c r="M70" s="363"/>
    </row>
    <row r="71" spans="1:13" s="218" customFormat="1" ht="14.25" customHeight="1">
      <c r="A71" s="232">
        <v>919900</v>
      </c>
      <c r="B71" s="233" t="s">
        <v>465</v>
      </c>
      <c r="C71" s="312">
        <f>SUMIF('RL PT'!C:C,A71,'RL PT'!F:F)</f>
        <v>4326221.0454545459</v>
      </c>
      <c r="D71" s="327">
        <f t="shared" si="19"/>
        <v>1.5505333514128017E-4</v>
      </c>
      <c r="E71" s="277">
        <v>5140976</v>
      </c>
      <c r="F71" s="230">
        <f t="shared" si="20"/>
        <v>-0.18832947877258771</v>
      </c>
      <c r="G71" s="277">
        <v>12505544.272727273</v>
      </c>
      <c r="H71" s="230">
        <f t="shared" si="21"/>
        <v>-1.4325233715791075</v>
      </c>
      <c r="I71" s="234"/>
      <c r="J71" s="230">
        <f>(G71-I71)/G71</f>
        <v>1</v>
      </c>
      <c r="K71" s="277">
        <f>I71+G71+E71</f>
        <v>17646520.272727273</v>
      </c>
      <c r="L71" s="501"/>
      <c r="M71" s="363"/>
    </row>
    <row r="72" spans="1:13" s="218" customFormat="1" ht="14.25" customHeight="1">
      <c r="A72" s="232">
        <v>920100</v>
      </c>
      <c r="B72" s="233" t="s">
        <v>1132</v>
      </c>
      <c r="C72" s="312">
        <f>SUMIF('RL PT'!C:C,A72,'RL PT'!F:F)</f>
        <v>-1980307.25847496</v>
      </c>
      <c r="D72" s="327">
        <f t="shared" si="19"/>
        <v>-7.0974932118561293E-5</v>
      </c>
      <c r="E72" s="277">
        <v>0</v>
      </c>
      <c r="F72" s="230">
        <f t="shared" si="20"/>
        <v>1</v>
      </c>
      <c r="G72" s="277">
        <v>0</v>
      </c>
      <c r="H72" s="230">
        <f t="shared" si="21"/>
        <v>0</v>
      </c>
      <c r="I72" s="234"/>
      <c r="J72" s="230"/>
      <c r="K72" s="277"/>
      <c r="L72" s="501"/>
      <c r="M72" s="363"/>
    </row>
    <row r="73" spans="1:13" s="218" customFormat="1">
      <c r="A73" s="232">
        <v>929900</v>
      </c>
      <c r="B73" s="233" t="s">
        <v>467</v>
      </c>
      <c r="C73" s="312">
        <f>SUMIF('RL PT'!C:C,A73,'RL PT'!F:F)</f>
        <v>-449590.90909090871</v>
      </c>
      <c r="D73" s="327">
        <f t="shared" si="19"/>
        <v>-1.6113501638338307E-5</v>
      </c>
      <c r="E73" s="277">
        <v>-206818.18181818182</v>
      </c>
      <c r="F73" s="230">
        <f t="shared" si="20"/>
        <v>0.53998584571832942</v>
      </c>
      <c r="G73" s="277">
        <v>-268863.63636363659</v>
      </c>
      <c r="H73" s="230">
        <f t="shared" si="21"/>
        <v>-0.30000000000000104</v>
      </c>
      <c r="I73" s="234"/>
      <c r="J73" s="230">
        <f>(G73-I73)/G73</f>
        <v>1</v>
      </c>
      <c r="K73" s="277">
        <f>I73+G73+E73</f>
        <v>-475681.81818181841</v>
      </c>
      <c r="L73" s="501"/>
      <c r="M73" s="363"/>
    </row>
    <row r="74" spans="1:13" s="218" customFormat="1" ht="5.0999999999999996" customHeight="1">
      <c r="A74" s="232"/>
      <c r="B74" s="233"/>
      <c r="C74" s="313"/>
      <c r="D74" s="342"/>
      <c r="E74" s="314"/>
      <c r="F74" s="315"/>
      <c r="G74" s="314"/>
      <c r="H74" s="315"/>
      <c r="I74" s="280"/>
      <c r="J74" s="230"/>
      <c r="K74" s="314"/>
      <c r="L74" s="501"/>
      <c r="M74" s="363"/>
    </row>
    <row r="75" spans="1:13" s="244" customFormat="1">
      <c r="A75" s="239"/>
      <c r="B75" s="284" t="s">
        <v>708</v>
      </c>
      <c r="C75" s="285">
        <f>SUM(C66:C73)</f>
        <v>1897020.0384523771</v>
      </c>
      <c r="D75" s="328">
        <f>C75/$C$10</f>
        <v>6.7989887872448295E-5</v>
      </c>
      <c r="E75" s="343">
        <f>SUM(E66:E73)</f>
        <v>358825551.51339126</v>
      </c>
      <c r="F75" s="267">
        <f>IFERROR((C75-E75)/C75,0)</f>
        <v>-188.15221992390104</v>
      </c>
      <c r="G75" s="343">
        <f>SUM(G66:G73)</f>
        <v>13796549.601250561</v>
      </c>
      <c r="H75" s="267">
        <f>IFERROR((E75-G75)/E75,0)</f>
        <v>0.96155081614711679</v>
      </c>
      <c r="I75" s="344">
        <f>SUM(I66:I73)</f>
        <v>0</v>
      </c>
      <c r="J75" s="320">
        <f>(G75-I75)/G75</f>
        <v>1</v>
      </c>
      <c r="K75" s="318">
        <f>I75+G75+E75</f>
        <v>372622101.11464185</v>
      </c>
      <c r="L75" s="501"/>
      <c r="M75" s="363"/>
    </row>
    <row r="76" spans="1:13" s="218" customFormat="1">
      <c r="A76" s="232"/>
      <c r="B76" s="233" t="s">
        <v>698</v>
      </c>
      <c r="C76" s="312"/>
      <c r="D76" s="327"/>
      <c r="E76" s="277"/>
      <c r="F76" s="308"/>
      <c r="G76" s="277"/>
      <c r="H76" s="308"/>
      <c r="I76" s="234"/>
      <c r="J76" s="310"/>
      <c r="K76" s="277"/>
      <c r="L76" s="501"/>
      <c r="M76" s="363"/>
    </row>
    <row r="77" spans="1:13" s="218" customFormat="1" ht="5.0999999999999996" customHeight="1">
      <c r="A77" s="232"/>
      <c r="B77" s="233" t="s">
        <v>698</v>
      </c>
      <c r="C77" s="313"/>
      <c r="D77" s="342"/>
      <c r="E77" s="279"/>
      <c r="F77" s="345"/>
      <c r="G77" s="279"/>
      <c r="H77" s="345"/>
      <c r="I77" s="237"/>
      <c r="J77" s="346"/>
      <c r="K77" s="279"/>
      <c r="L77" s="501"/>
      <c r="M77" s="363"/>
    </row>
    <row r="78" spans="1:13" s="218" customFormat="1">
      <c r="A78" s="347"/>
      <c r="B78" s="348" t="s">
        <v>222</v>
      </c>
      <c r="C78" s="715">
        <f>C63+C75</f>
        <v>403569486.34354007</v>
      </c>
      <c r="D78" s="716">
        <f>C78/$C$10</f>
        <v>1.4464077115191562E-2</v>
      </c>
      <c r="E78" s="715">
        <f>E63+E75</f>
        <v>1415762215.1094525</v>
      </c>
      <c r="F78" s="717">
        <f>IFERROR((C78-E78)/C78,0)</f>
        <v>-2.5081002479565053</v>
      </c>
      <c r="G78" s="715">
        <f>G63+G75</f>
        <v>682866898.20976198</v>
      </c>
      <c r="H78" s="717">
        <f>IFERROR((E78-G78)/E78,0)</f>
        <v>0.51766836907921743</v>
      </c>
      <c r="I78" s="349">
        <f>I63+I75</f>
        <v>0</v>
      </c>
      <c r="J78" s="282">
        <f>(G78-I78)/G78</f>
        <v>1</v>
      </c>
      <c r="K78" s="349">
        <f>I78+G78+E78</f>
        <v>2098629113.3192143</v>
      </c>
      <c r="L78" s="501"/>
      <c r="M78" s="363"/>
    </row>
    <row r="79" spans="1:13" s="218" customFormat="1" ht="5.0999999999999996" customHeight="1" thickBot="1">
      <c r="A79" s="350"/>
      <c r="B79" s="350"/>
      <c r="C79" s="351"/>
      <c r="D79" s="350"/>
      <c r="E79" s="352"/>
      <c r="F79" s="353"/>
      <c r="G79" s="352"/>
      <c r="H79" s="353"/>
      <c r="I79" s="351"/>
      <c r="J79" s="354"/>
      <c r="K79" s="352"/>
      <c r="L79" s="501"/>
    </row>
    <row r="80" spans="1:13" ht="16.5" thickTop="1">
      <c r="L80" s="503"/>
    </row>
    <row r="81" spans="2:12">
      <c r="C81" s="356">
        <f>C78-Neraca!C103</f>
        <v>-7.7486038208007813E-6</v>
      </c>
      <c r="E81" s="356">
        <f>E78-Neraca!D103</f>
        <v>0</v>
      </c>
      <c r="F81" s="361"/>
      <c r="G81" s="356">
        <f>G78-Neraca!F103</f>
        <v>-4.4107437133789063E-6</v>
      </c>
      <c r="H81" s="361"/>
      <c r="L81" s="503"/>
    </row>
    <row r="84" spans="2:12">
      <c r="B84" s="356"/>
      <c r="C84" s="554"/>
      <c r="D84" s="360"/>
    </row>
    <row r="85" spans="2:12">
      <c r="B85" s="356"/>
      <c r="C85" s="554"/>
      <c r="D85" s="360"/>
    </row>
    <row r="86" spans="2:12">
      <c r="B86" s="356"/>
      <c r="C86" s="554"/>
      <c r="D86" s="360"/>
    </row>
    <row r="87" spans="2:12">
      <c r="B87" s="356"/>
      <c r="C87" s="554"/>
      <c r="D87" s="360"/>
    </row>
    <row r="88" spans="2:12">
      <c r="B88" s="356"/>
      <c r="C88" s="554"/>
      <c r="D88" s="360"/>
    </row>
    <row r="89" spans="2:12">
      <c r="B89" s="356"/>
      <c r="C89" s="554"/>
      <c r="D89" s="360"/>
    </row>
    <row r="90" spans="2:12">
      <c r="B90" s="356"/>
      <c r="C90" s="554"/>
      <c r="D90" s="360"/>
    </row>
  </sheetData>
  <autoFilter ref="A5:K78"/>
  <conditionalFormatting sqref="J26:J51 J53:J55 J57 J68:J74 H68:H73 F68:F69 F72:F73">
    <cfRule type="cellIs" dxfId="113" priority="266" stopIfTrue="1" operator="lessThan">
      <formula>0</formula>
    </cfRule>
  </conditionalFormatting>
  <conditionalFormatting sqref="J59">
    <cfRule type="cellIs" dxfId="112" priority="258" stopIfTrue="1" operator="lessThan">
      <formula>0</formula>
    </cfRule>
  </conditionalFormatting>
  <conditionalFormatting sqref="J75">
    <cfRule type="cellIs" dxfId="111" priority="260" stopIfTrue="1" operator="lessThan">
      <formula>0</formula>
    </cfRule>
  </conditionalFormatting>
  <conditionalFormatting sqref="J61">
    <cfRule type="cellIs" dxfId="110" priority="256" stopIfTrue="1" operator="lessThan">
      <formula>0</formula>
    </cfRule>
  </conditionalFormatting>
  <conditionalFormatting sqref="J63">
    <cfRule type="cellIs" dxfId="109" priority="254" stopIfTrue="1" operator="lessThan">
      <formula>0</formula>
    </cfRule>
  </conditionalFormatting>
  <conditionalFormatting sqref="J10">
    <cfRule type="cellIs" dxfId="108" priority="252" stopIfTrue="1" operator="lessThan">
      <formula>0</formula>
    </cfRule>
  </conditionalFormatting>
  <conditionalFormatting sqref="J8">
    <cfRule type="cellIs" dxfId="107" priority="262" stopIfTrue="1" operator="lessThan">
      <formula>0</formula>
    </cfRule>
  </conditionalFormatting>
  <conditionalFormatting sqref="J8">
    <cfRule type="iconSet" priority="261">
      <iconSet iconSet="3Arrows">
        <cfvo type="percent" val="0"/>
        <cfvo type="num" val="0"/>
        <cfvo type="num" val="1E-3"/>
      </iconSet>
    </cfRule>
  </conditionalFormatting>
  <conditionalFormatting sqref="J75">
    <cfRule type="iconSet" priority="259">
      <iconSet iconSet="3Arrows">
        <cfvo type="percent" val="0"/>
        <cfvo type="num" val="0"/>
        <cfvo type="num" val="1E-3"/>
      </iconSet>
    </cfRule>
  </conditionalFormatting>
  <conditionalFormatting sqref="J59">
    <cfRule type="iconSet" priority="257">
      <iconSet iconSet="3Arrows">
        <cfvo type="percent" val="0"/>
        <cfvo type="num" val="0"/>
        <cfvo type="num" val="1E-3"/>
      </iconSet>
    </cfRule>
  </conditionalFormatting>
  <conditionalFormatting sqref="J61">
    <cfRule type="iconSet" priority="255">
      <iconSet iconSet="3Arrows">
        <cfvo type="percent" val="0"/>
        <cfvo type="num" val="0"/>
        <cfvo type="num" val="1E-3"/>
      </iconSet>
    </cfRule>
  </conditionalFormatting>
  <conditionalFormatting sqref="J63">
    <cfRule type="iconSet" priority="253">
      <iconSet iconSet="3Arrows">
        <cfvo type="percent" val="0"/>
        <cfvo type="num" val="0"/>
        <cfvo type="num" val="1E-3"/>
      </iconSet>
    </cfRule>
  </conditionalFormatting>
  <conditionalFormatting sqref="J10">
    <cfRule type="iconSet" priority="251">
      <iconSet iconSet="3Arrows">
        <cfvo type="percent" val="0"/>
        <cfvo type="num" val="0"/>
        <cfvo type="num" val="1E-3"/>
      </iconSet>
    </cfRule>
  </conditionalFormatting>
  <conditionalFormatting sqref="J78">
    <cfRule type="cellIs" dxfId="106" priority="250" stopIfTrue="1" operator="lessThan">
      <formula>0</formula>
    </cfRule>
  </conditionalFormatting>
  <conditionalFormatting sqref="J78">
    <cfRule type="iconSet" priority="249">
      <iconSet iconSet="3Arrows">
        <cfvo type="percent" val="0"/>
        <cfvo type="num" val="0"/>
        <cfvo type="num" val="1E-3"/>
      </iconSet>
    </cfRule>
  </conditionalFormatting>
  <conditionalFormatting sqref="J26:J31">
    <cfRule type="iconSet" priority="267">
      <iconSet iconSet="3Arrows">
        <cfvo type="percent" val="0"/>
        <cfvo type="num" val="0"/>
        <cfvo type="num" val="1E-3"/>
      </iconSet>
    </cfRule>
  </conditionalFormatting>
  <conditionalFormatting sqref="J32:J51">
    <cfRule type="iconSet" priority="268">
      <iconSet iconSet="3Arrows">
        <cfvo type="percent" val="0"/>
        <cfvo type="num" val="0"/>
        <cfvo type="num" val="1E-3"/>
      </iconSet>
    </cfRule>
  </conditionalFormatting>
  <conditionalFormatting sqref="J50:J51 J53:J55 J57">
    <cfRule type="iconSet" priority="270">
      <iconSet iconSet="3Arrows">
        <cfvo type="percent" val="0"/>
        <cfvo type="num" val="0"/>
        <cfvo type="num" val="1E-3"/>
      </iconSet>
    </cfRule>
  </conditionalFormatting>
  <conditionalFormatting sqref="J12:J13 J15:J51 J53:J55 J57">
    <cfRule type="cellIs" dxfId="105" priority="220" stopIfTrue="1" operator="lessThan">
      <formula>0</formula>
    </cfRule>
  </conditionalFormatting>
  <conditionalFormatting sqref="J12:J13 J15:J51 J53:J55 J57">
    <cfRule type="iconSet" priority="219">
      <iconSet iconSet="3Arrows">
        <cfvo type="percent" val="0"/>
        <cfvo type="num" val="0"/>
        <cfvo type="num" val="1E-3"/>
      </iconSet>
    </cfRule>
  </conditionalFormatting>
  <conditionalFormatting sqref="F8">
    <cfRule type="cellIs" dxfId="104" priority="213" stopIfTrue="1" operator="lessThan">
      <formula>0</formula>
    </cfRule>
  </conditionalFormatting>
  <conditionalFormatting sqref="F8">
    <cfRule type="iconSet" priority="212">
      <iconSet iconSet="3Arrows">
        <cfvo type="percent" val="0"/>
        <cfvo type="num" val="0"/>
        <cfvo type="num" val="1E-3"/>
      </iconSet>
    </cfRule>
  </conditionalFormatting>
  <conditionalFormatting sqref="F17:F51 F53:F55 F57">
    <cfRule type="cellIs" dxfId="103" priority="211" stopIfTrue="1" operator="lessThan">
      <formula>0</formula>
    </cfRule>
  </conditionalFormatting>
  <conditionalFormatting sqref="F17:F51 F53:F55 F57">
    <cfRule type="iconSet" priority="210">
      <iconSet iconSet="3Arrows">
        <cfvo type="percent" val="0"/>
        <cfvo type="num" val="0"/>
        <cfvo type="num" val="1E-3"/>
      </iconSet>
    </cfRule>
  </conditionalFormatting>
  <conditionalFormatting sqref="F10">
    <cfRule type="cellIs" dxfId="102" priority="205" stopIfTrue="1" operator="lessThan">
      <formula>0</formula>
    </cfRule>
  </conditionalFormatting>
  <conditionalFormatting sqref="F10">
    <cfRule type="iconSet" priority="204">
      <iconSet iconSet="3Arrows">
        <cfvo type="percent" val="0"/>
        <cfvo type="num" val="0"/>
        <cfvo type="num" val="1E-3"/>
      </iconSet>
    </cfRule>
  </conditionalFormatting>
  <conditionalFormatting sqref="F59">
    <cfRule type="cellIs" dxfId="101" priority="200" stopIfTrue="1" operator="lessThan">
      <formula>0</formula>
    </cfRule>
  </conditionalFormatting>
  <conditionalFormatting sqref="F59">
    <cfRule type="iconSet" priority="201">
      <iconSet iconSet="3Arrows">
        <cfvo type="percent" val="0"/>
        <cfvo type="num" val="0"/>
        <cfvo type="num" val="1E-3"/>
      </iconSet>
    </cfRule>
  </conditionalFormatting>
  <conditionalFormatting sqref="F59">
    <cfRule type="cellIs" dxfId="100" priority="199" stopIfTrue="1" operator="lessThan">
      <formula>0</formula>
    </cfRule>
  </conditionalFormatting>
  <conditionalFormatting sqref="F59">
    <cfRule type="iconSet" priority="198">
      <iconSet iconSet="3Arrows">
        <cfvo type="percent" val="0"/>
        <cfvo type="num" val="0"/>
        <cfvo type="num" val="1E-3"/>
      </iconSet>
    </cfRule>
  </conditionalFormatting>
  <conditionalFormatting sqref="F75">
    <cfRule type="cellIs" dxfId="99" priority="192" stopIfTrue="1" operator="lessThan">
      <formula>0</formula>
    </cfRule>
  </conditionalFormatting>
  <conditionalFormatting sqref="F75">
    <cfRule type="cellIs" dxfId="98" priority="191" stopIfTrue="1" operator="lessThan">
      <formula>0</formula>
    </cfRule>
  </conditionalFormatting>
  <conditionalFormatting sqref="F75">
    <cfRule type="iconSet" priority="193">
      <iconSet iconSet="3Arrows">
        <cfvo type="percent" val="0"/>
        <cfvo type="num" val="0"/>
        <cfvo type="num" val="1E-3"/>
      </iconSet>
    </cfRule>
  </conditionalFormatting>
  <conditionalFormatting sqref="F75">
    <cfRule type="iconSet" priority="190">
      <iconSet iconSet="3Arrows">
        <cfvo type="percent" val="0"/>
        <cfvo type="num" val="0"/>
        <cfvo type="num" val="1E-3"/>
      </iconSet>
    </cfRule>
  </conditionalFormatting>
  <conditionalFormatting sqref="F78">
    <cfRule type="cellIs" dxfId="97" priority="188" stopIfTrue="1" operator="lessThan">
      <formula>0</formula>
    </cfRule>
  </conditionalFormatting>
  <conditionalFormatting sqref="F78">
    <cfRule type="iconSet" priority="189">
      <iconSet iconSet="3Arrows">
        <cfvo type="percent" val="0"/>
        <cfvo type="num" val="0"/>
        <cfvo type="num" val="1E-3"/>
      </iconSet>
    </cfRule>
  </conditionalFormatting>
  <conditionalFormatting sqref="F78">
    <cfRule type="cellIs" dxfId="96" priority="187" stopIfTrue="1" operator="lessThan">
      <formula>0</formula>
    </cfRule>
  </conditionalFormatting>
  <conditionalFormatting sqref="F78">
    <cfRule type="iconSet" priority="186">
      <iconSet iconSet="3Arrows">
        <cfvo type="percent" val="0"/>
        <cfvo type="num" val="0"/>
        <cfvo type="num" val="1E-3"/>
      </iconSet>
    </cfRule>
  </conditionalFormatting>
  <conditionalFormatting sqref="F61">
    <cfRule type="cellIs" dxfId="95" priority="178" stopIfTrue="1" operator="lessThan">
      <formula>0</formula>
    </cfRule>
  </conditionalFormatting>
  <conditionalFormatting sqref="F61">
    <cfRule type="iconSet" priority="179">
      <iconSet iconSet="3Arrows">
        <cfvo type="percent" val="0"/>
        <cfvo type="num" val="0"/>
        <cfvo type="num" val="1E-3"/>
      </iconSet>
    </cfRule>
  </conditionalFormatting>
  <conditionalFormatting sqref="F61">
    <cfRule type="cellIs" dxfId="94" priority="177" stopIfTrue="1" operator="lessThan">
      <formula>0</formula>
    </cfRule>
  </conditionalFormatting>
  <conditionalFormatting sqref="F61">
    <cfRule type="iconSet" priority="176">
      <iconSet iconSet="3Arrows">
        <cfvo type="percent" val="0"/>
        <cfvo type="num" val="0"/>
        <cfvo type="num" val="1E-3"/>
      </iconSet>
    </cfRule>
  </conditionalFormatting>
  <conditionalFormatting sqref="F63">
    <cfRule type="cellIs" dxfId="93" priority="174" stopIfTrue="1" operator="lessThan">
      <formula>0</formula>
    </cfRule>
  </conditionalFormatting>
  <conditionalFormatting sqref="F63">
    <cfRule type="iconSet" priority="175">
      <iconSet iconSet="3Arrows">
        <cfvo type="percent" val="0"/>
        <cfvo type="num" val="0"/>
        <cfvo type="num" val="1E-3"/>
      </iconSet>
    </cfRule>
  </conditionalFormatting>
  <conditionalFormatting sqref="F63">
    <cfRule type="cellIs" dxfId="92" priority="173" stopIfTrue="1" operator="lessThan">
      <formula>0</formula>
    </cfRule>
  </conditionalFormatting>
  <conditionalFormatting sqref="F63">
    <cfRule type="iconSet" priority="172">
      <iconSet iconSet="3Arrows">
        <cfvo type="percent" val="0"/>
        <cfvo type="num" val="0"/>
        <cfvo type="num" val="1E-3"/>
      </iconSet>
    </cfRule>
  </conditionalFormatting>
  <conditionalFormatting sqref="J67">
    <cfRule type="cellIs" dxfId="91" priority="167" stopIfTrue="1" operator="lessThan">
      <formula>0</formula>
    </cfRule>
  </conditionalFormatting>
  <conditionalFormatting sqref="J67">
    <cfRule type="iconSet" priority="168">
      <iconSet iconSet="3Arrows">
        <cfvo type="percent" val="0"/>
        <cfvo type="num" val="0"/>
        <cfvo type="num" val="1E-3"/>
      </iconSet>
    </cfRule>
  </conditionalFormatting>
  <conditionalFormatting sqref="J67">
    <cfRule type="iconSet" priority="169">
      <iconSet iconSet="3Arrows">
        <cfvo type="percent" val="0"/>
        <cfvo type="num" val="0"/>
        <cfvo type="num" val="1E-3"/>
      </iconSet>
    </cfRule>
  </conditionalFormatting>
  <conditionalFormatting sqref="J67">
    <cfRule type="cellIs" dxfId="90" priority="166" stopIfTrue="1" operator="lessThan">
      <formula>0</formula>
    </cfRule>
  </conditionalFormatting>
  <conditionalFormatting sqref="J67">
    <cfRule type="iconSet" priority="165">
      <iconSet iconSet="3Arrows">
        <cfvo type="percent" val="0"/>
        <cfvo type="num" val="0"/>
        <cfvo type="num" val="1E-3"/>
      </iconSet>
    </cfRule>
  </conditionalFormatting>
  <conditionalFormatting sqref="F67">
    <cfRule type="cellIs" dxfId="89" priority="164" stopIfTrue="1" operator="lessThan">
      <formula>0</formula>
    </cfRule>
  </conditionalFormatting>
  <conditionalFormatting sqref="F67">
    <cfRule type="iconSet" priority="163">
      <iconSet iconSet="3Arrows">
        <cfvo type="percent" val="0"/>
        <cfvo type="num" val="0"/>
        <cfvo type="num" val="1E-3"/>
      </iconSet>
    </cfRule>
  </conditionalFormatting>
  <conditionalFormatting sqref="F15">
    <cfRule type="cellIs" dxfId="88" priority="162" stopIfTrue="1" operator="lessThan">
      <formula>0</formula>
    </cfRule>
  </conditionalFormatting>
  <conditionalFormatting sqref="F15">
    <cfRule type="iconSet" priority="161">
      <iconSet iconSet="3Arrows">
        <cfvo type="percent" val="0"/>
        <cfvo type="num" val="0"/>
        <cfvo type="num" val="1E-3"/>
      </iconSet>
    </cfRule>
  </conditionalFormatting>
  <conditionalFormatting sqref="J14">
    <cfRule type="cellIs" dxfId="87" priority="160" stopIfTrue="1" operator="lessThan">
      <formula>0</formula>
    </cfRule>
  </conditionalFormatting>
  <conditionalFormatting sqref="J14">
    <cfRule type="iconSet" priority="159">
      <iconSet iconSet="3Arrows">
        <cfvo type="percent" val="0"/>
        <cfvo type="num" val="0"/>
        <cfvo type="num" val="1E-3"/>
      </iconSet>
    </cfRule>
  </conditionalFormatting>
  <conditionalFormatting sqref="J68:J74">
    <cfRule type="iconSet" priority="308">
      <iconSet iconSet="3Arrows">
        <cfvo type="percent" val="0"/>
        <cfvo type="num" val="0"/>
        <cfvo type="num" val="1E-3"/>
      </iconSet>
    </cfRule>
  </conditionalFormatting>
  <conditionalFormatting sqref="F68:F69 F72:F73">
    <cfRule type="iconSet" priority="318">
      <iconSet iconSet="3Arrows">
        <cfvo type="percent" val="0"/>
        <cfvo type="num" val="0"/>
        <cfvo type="num" val="1E-3"/>
      </iconSet>
    </cfRule>
  </conditionalFormatting>
  <conditionalFormatting sqref="J52">
    <cfRule type="cellIs" dxfId="86" priority="87" stopIfTrue="1" operator="lessThan">
      <formula>0</formula>
    </cfRule>
  </conditionalFormatting>
  <conditionalFormatting sqref="J52">
    <cfRule type="iconSet" priority="88">
      <iconSet iconSet="3Arrows">
        <cfvo type="percent" val="0"/>
        <cfvo type="num" val="0"/>
        <cfvo type="num" val="1E-3"/>
      </iconSet>
    </cfRule>
  </conditionalFormatting>
  <conditionalFormatting sqref="J52">
    <cfRule type="cellIs" dxfId="85" priority="84" stopIfTrue="1" operator="lessThan">
      <formula>0</formula>
    </cfRule>
  </conditionalFormatting>
  <conditionalFormatting sqref="J52">
    <cfRule type="iconSet" priority="83">
      <iconSet iconSet="3Arrows">
        <cfvo type="percent" val="0"/>
        <cfvo type="num" val="0"/>
        <cfvo type="num" val="1E-3"/>
      </iconSet>
    </cfRule>
  </conditionalFormatting>
  <conditionalFormatting sqref="F52">
    <cfRule type="cellIs" dxfId="84" priority="82" stopIfTrue="1" operator="lessThan">
      <formula>0</formula>
    </cfRule>
  </conditionalFormatting>
  <conditionalFormatting sqref="F52">
    <cfRule type="iconSet" priority="81">
      <iconSet iconSet="3Arrows">
        <cfvo type="percent" val="0"/>
        <cfvo type="num" val="0"/>
        <cfvo type="num" val="1E-3"/>
      </iconSet>
    </cfRule>
  </conditionalFormatting>
  <conditionalFormatting sqref="H8">
    <cfRule type="cellIs" dxfId="83" priority="42" stopIfTrue="1" operator="lessThan">
      <formula>0</formula>
    </cfRule>
  </conditionalFormatting>
  <conditionalFormatting sqref="H8">
    <cfRule type="iconSet" priority="41">
      <iconSet iconSet="3Arrows">
        <cfvo type="percent" val="0"/>
        <cfvo type="num" val="0"/>
        <cfvo type="num" val="1E-3"/>
      </iconSet>
    </cfRule>
  </conditionalFormatting>
  <conditionalFormatting sqref="H17:H51 H53:H55 H57">
    <cfRule type="cellIs" dxfId="82" priority="40" stopIfTrue="1" operator="lessThan">
      <formula>0</formula>
    </cfRule>
  </conditionalFormatting>
  <conditionalFormatting sqref="H17:H51 H53:H55 H57">
    <cfRule type="iconSet" priority="39">
      <iconSet iconSet="3Arrows">
        <cfvo type="percent" val="0"/>
        <cfvo type="num" val="0"/>
        <cfvo type="num" val="1E-3"/>
      </iconSet>
    </cfRule>
  </conditionalFormatting>
  <conditionalFormatting sqref="H10">
    <cfRule type="cellIs" dxfId="81" priority="38" stopIfTrue="1" operator="lessThan">
      <formula>0</formula>
    </cfRule>
  </conditionalFormatting>
  <conditionalFormatting sqref="H10">
    <cfRule type="iconSet" priority="37">
      <iconSet iconSet="3Arrows">
        <cfvo type="percent" val="0"/>
        <cfvo type="num" val="0"/>
        <cfvo type="num" val="1E-3"/>
      </iconSet>
    </cfRule>
  </conditionalFormatting>
  <conditionalFormatting sqref="H59">
    <cfRule type="cellIs" dxfId="80" priority="35" stopIfTrue="1" operator="lessThan">
      <formula>0</formula>
    </cfRule>
  </conditionalFormatting>
  <conditionalFormatting sqref="H59">
    <cfRule type="iconSet" priority="36">
      <iconSet iconSet="3Arrows">
        <cfvo type="percent" val="0"/>
        <cfvo type="num" val="0"/>
        <cfvo type="num" val="1E-3"/>
      </iconSet>
    </cfRule>
  </conditionalFormatting>
  <conditionalFormatting sqref="H59">
    <cfRule type="cellIs" dxfId="79" priority="34" stopIfTrue="1" operator="lessThan">
      <formula>0</formula>
    </cfRule>
  </conditionalFormatting>
  <conditionalFormatting sqref="H59">
    <cfRule type="iconSet" priority="33">
      <iconSet iconSet="3Arrows">
        <cfvo type="percent" val="0"/>
        <cfvo type="num" val="0"/>
        <cfvo type="num" val="1E-3"/>
      </iconSet>
    </cfRule>
  </conditionalFormatting>
  <conditionalFormatting sqref="H75">
    <cfRule type="cellIs" dxfId="78" priority="31" stopIfTrue="1" operator="lessThan">
      <formula>0</formula>
    </cfRule>
  </conditionalFormatting>
  <conditionalFormatting sqref="H75">
    <cfRule type="cellIs" dxfId="77" priority="30" stopIfTrue="1" operator="lessThan">
      <formula>0</formula>
    </cfRule>
  </conditionalFormatting>
  <conditionalFormatting sqref="H75">
    <cfRule type="iconSet" priority="32">
      <iconSet iconSet="3Arrows">
        <cfvo type="percent" val="0"/>
        <cfvo type="num" val="0"/>
        <cfvo type="num" val="1E-3"/>
      </iconSet>
    </cfRule>
  </conditionalFormatting>
  <conditionalFormatting sqref="H75">
    <cfRule type="iconSet" priority="29">
      <iconSet iconSet="3Arrows">
        <cfvo type="percent" val="0"/>
        <cfvo type="num" val="0"/>
        <cfvo type="num" val="1E-3"/>
      </iconSet>
    </cfRule>
  </conditionalFormatting>
  <conditionalFormatting sqref="H78">
    <cfRule type="cellIs" dxfId="76" priority="27" stopIfTrue="1" operator="lessThan">
      <formula>0</formula>
    </cfRule>
  </conditionalFormatting>
  <conditionalFormatting sqref="H78">
    <cfRule type="iconSet" priority="28">
      <iconSet iconSet="3Arrows">
        <cfvo type="percent" val="0"/>
        <cfvo type="num" val="0"/>
        <cfvo type="num" val="1E-3"/>
      </iconSet>
    </cfRule>
  </conditionalFormatting>
  <conditionalFormatting sqref="H78">
    <cfRule type="cellIs" dxfId="75" priority="26" stopIfTrue="1" operator="lessThan">
      <formula>0</formula>
    </cfRule>
  </conditionalFormatting>
  <conditionalFormatting sqref="H78">
    <cfRule type="iconSet" priority="25">
      <iconSet iconSet="3Arrows">
        <cfvo type="percent" val="0"/>
        <cfvo type="num" val="0"/>
        <cfvo type="num" val="1E-3"/>
      </iconSet>
    </cfRule>
  </conditionalFormatting>
  <conditionalFormatting sqref="H61">
    <cfRule type="cellIs" dxfId="74" priority="23" stopIfTrue="1" operator="lessThan">
      <formula>0</formula>
    </cfRule>
  </conditionalFormatting>
  <conditionalFormatting sqref="H61">
    <cfRule type="iconSet" priority="24">
      <iconSet iconSet="3Arrows">
        <cfvo type="percent" val="0"/>
        <cfvo type="num" val="0"/>
        <cfvo type="num" val="1E-3"/>
      </iconSet>
    </cfRule>
  </conditionalFormatting>
  <conditionalFormatting sqref="H61">
    <cfRule type="cellIs" dxfId="73" priority="22" stopIfTrue="1" operator="lessThan">
      <formula>0</formula>
    </cfRule>
  </conditionalFormatting>
  <conditionalFormatting sqref="H61">
    <cfRule type="iconSet" priority="21">
      <iconSet iconSet="3Arrows">
        <cfvo type="percent" val="0"/>
        <cfvo type="num" val="0"/>
        <cfvo type="num" val="1E-3"/>
      </iconSet>
    </cfRule>
  </conditionalFormatting>
  <conditionalFormatting sqref="H63">
    <cfRule type="cellIs" dxfId="72" priority="19" stopIfTrue="1" operator="lessThan">
      <formula>0</formula>
    </cfRule>
  </conditionalFormatting>
  <conditionalFormatting sqref="H63">
    <cfRule type="iconSet" priority="20">
      <iconSet iconSet="3Arrows">
        <cfvo type="percent" val="0"/>
        <cfvo type="num" val="0"/>
        <cfvo type="num" val="1E-3"/>
      </iconSet>
    </cfRule>
  </conditionalFormatting>
  <conditionalFormatting sqref="H63">
    <cfRule type="cellIs" dxfId="71" priority="18" stopIfTrue="1" operator="lessThan">
      <formula>0</formula>
    </cfRule>
  </conditionalFormatting>
  <conditionalFormatting sqref="H63">
    <cfRule type="iconSet" priority="17">
      <iconSet iconSet="3Arrows">
        <cfvo type="percent" val="0"/>
        <cfvo type="num" val="0"/>
        <cfvo type="num" val="1E-3"/>
      </iconSet>
    </cfRule>
  </conditionalFormatting>
  <conditionalFormatting sqref="H67">
    <cfRule type="cellIs" dxfId="70" priority="16" stopIfTrue="1" operator="lessThan">
      <formula>0</formula>
    </cfRule>
  </conditionalFormatting>
  <conditionalFormatting sqref="H67">
    <cfRule type="iconSet" priority="15">
      <iconSet iconSet="3Arrows">
        <cfvo type="percent" val="0"/>
        <cfvo type="num" val="0"/>
        <cfvo type="num" val="1E-3"/>
      </iconSet>
    </cfRule>
  </conditionalFormatting>
  <conditionalFormatting sqref="H15">
    <cfRule type="cellIs" dxfId="69" priority="14" stopIfTrue="1" operator="lessThan">
      <formula>0</formula>
    </cfRule>
  </conditionalFormatting>
  <conditionalFormatting sqref="H15">
    <cfRule type="iconSet" priority="13">
      <iconSet iconSet="3Arrows">
        <cfvo type="percent" val="0"/>
        <cfvo type="num" val="0"/>
        <cfvo type="num" val="1E-3"/>
      </iconSet>
    </cfRule>
  </conditionalFormatting>
  <conditionalFormatting sqref="H68:H73">
    <cfRule type="iconSet" priority="44">
      <iconSet iconSet="3Arrows">
        <cfvo type="percent" val="0"/>
        <cfvo type="num" val="0"/>
        <cfvo type="num" val="1E-3"/>
      </iconSet>
    </cfRule>
  </conditionalFormatting>
  <conditionalFormatting sqref="H52">
    <cfRule type="cellIs" dxfId="68" priority="12" stopIfTrue="1" operator="lessThan">
      <formula>0</formula>
    </cfRule>
  </conditionalFormatting>
  <conditionalFormatting sqref="H52">
    <cfRule type="iconSet" priority="11">
      <iconSet iconSet="3Arrows">
        <cfvo type="percent" val="0"/>
        <cfvo type="num" val="0"/>
        <cfvo type="num" val="1E-3"/>
      </iconSet>
    </cfRule>
  </conditionalFormatting>
  <conditionalFormatting sqref="J56">
    <cfRule type="cellIs" dxfId="67" priority="9" stopIfTrue="1" operator="lessThan">
      <formula>0</formula>
    </cfRule>
  </conditionalFormatting>
  <conditionalFormatting sqref="J56">
    <cfRule type="iconSet" priority="10">
      <iconSet iconSet="3Arrows">
        <cfvo type="percent" val="0"/>
        <cfvo type="num" val="0"/>
        <cfvo type="num" val="1E-3"/>
      </iconSet>
    </cfRule>
  </conditionalFormatting>
  <conditionalFormatting sqref="J56">
    <cfRule type="cellIs" dxfId="66" priority="8" stopIfTrue="1" operator="lessThan">
      <formula>0</formula>
    </cfRule>
  </conditionalFormatting>
  <conditionalFormatting sqref="J56">
    <cfRule type="iconSet" priority="7">
      <iconSet iconSet="3Arrows">
        <cfvo type="percent" val="0"/>
        <cfvo type="num" val="0"/>
        <cfvo type="num" val="1E-3"/>
      </iconSet>
    </cfRule>
  </conditionalFormatting>
  <conditionalFormatting sqref="F56">
    <cfRule type="cellIs" dxfId="65" priority="6" stopIfTrue="1" operator="lessThan">
      <formula>0</formula>
    </cfRule>
  </conditionalFormatting>
  <conditionalFormatting sqref="F56">
    <cfRule type="iconSet" priority="5">
      <iconSet iconSet="3Arrows">
        <cfvo type="percent" val="0"/>
        <cfvo type="num" val="0"/>
        <cfvo type="num" val="1E-3"/>
      </iconSet>
    </cfRule>
  </conditionalFormatting>
  <conditionalFormatting sqref="H56">
    <cfRule type="cellIs" dxfId="64" priority="4" stopIfTrue="1" operator="lessThan">
      <formula>0</formula>
    </cfRule>
  </conditionalFormatting>
  <conditionalFormatting sqref="H56">
    <cfRule type="iconSet" priority="3">
      <iconSet iconSet="3Arrows">
        <cfvo type="percent" val="0"/>
        <cfvo type="num" val="0"/>
        <cfvo type="num" val="1E-3"/>
      </iconSet>
    </cfRule>
  </conditionalFormatting>
  <conditionalFormatting sqref="F70:F71">
    <cfRule type="cellIs" dxfId="63" priority="2" stopIfTrue="1" operator="lessThan">
      <formula>0</formula>
    </cfRule>
  </conditionalFormatting>
  <conditionalFormatting sqref="F70:F71">
    <cfRule type="iconSet" priority="1">
      <iconSet iconSet="3Arrows">
        <cfvo type="percent" val="0"/>
        <cfvo type="num" val="0"/>
        <cfvo type="num" val="1E-3"/>
      </iconSet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zoomScale="85" zoomScaleNormal="85" workbookViewId="0">
      <pane xSplit="3" ySplit="10" topLeftCell="D83" activePane="bottomRight" state="frozen"/>
      <selection pane="topRight" activeCell="D1" sqref="D1"/>
      <selection pane="bottomLeft" activeCell="A11" sqref="A11"/>
      <selection pane="bottomRight" activeCell="E8" sqref="E8"/>
    </sheetView>
  </sheetViews>
  <sheetFormatPr defaultRowHeight="15"/>
  <cols>
    <col min="1" max="1" width="2.28515625" style="566" customWidth="1"/>
    <col min="2" max="2" width="10.7109375" style="566" customWidth="1"/>
    <col min="3" max="3" width="36.85546875" style="566" bestFit="1" customWidth="1"/>
    <col min="4" max="4" width="17" style="586" bestFit="1" customWidth="1"/>
    <col min="5" max="5" width="15.28515625" style="586" bestFit="1" customWidth="1"/>
    <col min="6" max="6" width="16" style="586" bestFit="1" customWidth="1"/>
  </cols>
  <sheetData>
    <row r="1" spans="2:6">
      <c r="B1" s="908" t="s">
        <v>181</v>
      </c>
      <c r="C1" s="908"/>
      <c r="D1" s="908"/>
      <c r="E1" s="908"/>
      <c r="F1" s="908"/>
    </row>
    <row r="2" spans="2:6">
      <c r="B2" s="908" t="str">
        <f>+'NERACA PT'!B2:D2</f>
        <v>NERACA PT LMS</v>
      </c>
      <c r="C2" s="908"/>
      <c r="D2" s="908"/>
      <c r="E2" s="908"/>
      <c r="F2" s="908"/>
    </row>
    <row r="3" spans="2:6" ht="15.75" thickBot="1">
      <c r="B3" s="909" t="str">
        <f>+'NERACA PT'!B3:D3</f>
        <v>PER 30 NOVEMBER 2021</v>
      </c>
      <c r="C3" s="909"/>
      <c r="D3" s="909"/>
      <c r="E3" s="909"/>
      <c r="F3" s="909"/>
    </row>
    <row r="4" spans="2:6">
      <c r="B4" s="567"/>
      <c r="C4" s="567"/>
      <c r="D4" s="568"/>
      <c r="E4" s="568"/>
      <c r="F4" s="568"/>
    </row>
    <row r="5" spans="2:6">
      <c r="B5" s="567" t="s">
        <v>182</v>
      </c>
      <c r="C5" s="567"/>
      <c r="D5" s="569" t="s">
        <v>751</v>
      </c>
      <c r="E5" s="569" t="s">
        <v>744</v>
      </c>
      <c r="F5" s="569" t="s">
        <v>602</v>
      </c>
    </row>
    <row r="6" spans="2:6">
      <c r="B6" s="570" t="s">
        <v>183</v>
      </c>
      <c r="C6" s="570"/>
      <c r="D6" s="571" t="s">
        <v>184</v>
      </c>
      <c r="E6" s="571" t="s">
        <v>184</v>
      </c>
      <c r="F6" s="571" t="s">
        <v>184</v>
      </c>
    </row>
    <row r="7" spans="2:6">
      <c r="B7" s="572">
        <v>110101</v>
      </c>
      <c r="C7" s="566" t="s">
        <v>14</v>
      </c>
      <c r="D7" s="573">
        <f>SUMIF('NERACA PT'!B:B,B7,'NERACA PT'!D:D)</f>
        <v>869230897</v>
      </c>
      <c r="E7" s="573">
        <f>SUMIF(Neraca!A:A,B7,Neraca!D:D)</f>
        <v>2011376764</v>
      </c>
      <c r="F7" s="573">
        <f>+E7-D7</f>
        <v>1142145867</v>
      </c>
    </row>
    <row r="8" spans="2:6">
      <c r="B8" s="572">
        <v>110102</v>
      </c>
      <c r="C8" s="566" t="s">
        <v>17</v>
      </c>
      <c r="D8" s="573">
        <f>SUMIF('NERACA PT'!B:B,B8,'NERACA PT'!D:D)</f>
        <v>11000000</v>
      </c>
      <c r="E8" s="573">
        <f>SUMIF(Neraca!A:A,B8,Neraca!D:D)</f>
        <v>11000000</v>
      </c>
      <c r="F8" s="573">
        <f t="shared" ref="F8:F36" si="0">+E8-D8</f>
        <v>0</v>
      </c>
    </row>
    <row r="9" spans="2:6">
      <c r="B9" s="572">
        <v>110201</v>
      </c>
      <c r="C9" s="566" t="s">
        <v>185</v>
      </c>
      <c r="D9" s="573">
        <f>SUMIF('NERACA PT'!B:B,B9,'NERACA PT'!D:D)</f>
        <v>20427281.979999989</v>
      </c>
      <c r="E9" s="573">
        <f>SUMIF(Neraca!A:A,B9,Neraca!D:D)</f>
        <v>77478743.329999998</v>
      </c>
      <c r="F9" s="573">
        <f t="shared" si="0"/>
        <v>57051461.350000009</v>
      </c>
    </row>
    <row r="10" spans="2:6">
      <c r="B10" s="572" t="s">
        <v>20</v>
      </c>
      <c r="C10" s="566" t="s">
        <v>21</v>
      </c>
      <c r="D10" s="573">
        <f>SUMIF('NERACA PT'!B:B,B10,'NERACA PT'!D:D)</f>
        <v>0</v>
      </c>
      <c r="E10" s="573">
        <f>SUMIF(Neraca!A:A,B10,Neraca!D:D)</f>
        <v>2075256</v>
      </c>
      <c r="F10" s="573">
        <f t="shared" si="0"/>
        <v>2075256</v>
      </c>
    </row>
    <row r="11" spans="2:6">
      <c r="B11" s="572">
        <v>110202</v>
      </c>
      <c r="C11" s="566" t="s">
        <v>22</v>
      </c>
      <c r="D11" s="573">
        <f>SUMIF('NERACA PT'!B:B,B11,'NERACA PT'!D:D)</f>
        <v>0</v>
      </c>
      <c r="E11" s="573">
        <f>SUMIF(Neraca!A:A,B11,Neraca!D:D)</f>
        <v>0</v>
      </c>
      <c r="F11" s="573">
        <f t="shared" si="0"/>
        <v>0</v>
      </c>
    </row>
    <row r="12" spans="2:6">
      <c r="B12" s="572">
        <v>110203</v>
      </c>
      <c r="C12" s="566" t="s">
        <v>23</v>
      </c>
      <c r="D12" s="573">
        <f>SUMIF('NERACA PT'!B:B,B12,'NERACA PT'!D:D)</f>
        <v>0</v>
      </c>
      <c r="E12" s="573">
        <f>SUMIF(Neraca!A:A,B12,Neraca!D:D)</f>
        <v>0</v>
      </c>
      <c r="F12" s="573">
        <f t="shared" si="0"/>
        <v>0</v>
      </c>
    </row>
    <row r="13" spans="2:6">
      <c r="B13" s="572">
        <v>110204</v>
      </c>
      <c r="C13" s="566" t="s">
        <v>24</v>
      </c>
      <c r="D13" s="573">
        <f>SUMIF('NERACA PT'!B:B,B13,'NERACA PT'!D:D)</f>
        <v>0</v>
      </c>
      <c r="E13" s="573">
        <f>SUMIF(Neraca!A:A,B13,Neraca!D:D)</f>
        <v>0</v>
      </c>
      <c r="F13" s="573">
        <f t="shared" si="0"/>
        <v>0</v>
      </c>
    </row>
    <row r="14" spans="2:6">
      <c r="B14" s="572">
        <v>110205</v>
      </c>
      <c r="C14" s="566" t="s">
        <v>25</v>
      </c>
      <c r="D14" s="573">
        <f>SUMIF('NERACA PT'!B:B,B14,'NERACA PT'!D:D)</f>
        <v>0</v>
      </c>
      <c r="E14" s="573">
        <f>SUMIF(Neraca!A:A,B14,Neraca!D:D)</f>
        <v>0</v>
      </c>
      <c r="F14" s="573">
        <f t="shared" si="0"/>
        <v>0</v>
      </c>
    </row>
    <row r="15" spans="2:6">
      <c r="B15" s="572">
        <v>110207</v>
      </c>
      <c r="C15" s="566" t="s">
        <v>27</v>
      </c>
      <c r="D15" s="573">
        <f>SUMIF('NERACA PT'!B:B,B15,'NERACA PT'!D:D)</f>
        <v>0</v>
      </c>
      <c r="E15" s="573">
        <f>SUMIF(Neraca!A:A,B15,Neraca!D:D)</f>
        <v>0</v>
      </c>
      <c r="F15" s="573">
        <f t="shared" si="0"/>
        <v>0</v>
      </c>
    </row>
    <row r="16" spans="2:6">
      <c r="B16" s="572">
        <v>110208</v>
      </c>
      <c r="C16" s="566" t="s">
        <v>28</v>
      </c>
      <c r="D16" s="573">
        <f>SUMIF('NERACA PT'!B:B,B16,'NERACA PT'!D:D)</f>
        <v>0</v>
      </c>
      <c r="E16" s="573">
        <f>SUMIF(Neraca!A:A,B16,Neraca!D:D)</f>
        <v>0</v>
      </c>
      <c r="F16" s="573">
        <f t="shared" si="0"/>
        <v>0</v>
      </c>
    </row>
    <row r="17" spans="2:6">
      <c r="B17" s="572">
        <v>110210</v>
      </c>
      <c r="C17" s="566" t="s">
        <v>29</v>
      </c>
      <c r="D17" s="573">
        <f>SUMIF('NERACA PT'!B:B,B17,'NERACA PT'!D:D)</f>
        <v>-182797593.08999634</v>
      </c>
      <c r="E17" s="573">
        <f>SUMIF(Neraca!A:A,B17,Neraca!D:D)</f>
        <v>6724641794.5400009</v>
      </c>
      <c r="F17" s="573">
        <f t="shared" si="0"/>
        <v>6907439387.6299973</v>
      </c>
    </row>
    <row r="18" spans="2:6">
      <c r="B18" s="60">
        <v>110212</v>
      </c>
      <c r="C18" s="61" t="s">
        <v>30</v>
      </c>
      <c r="D18" s="573">
        <f>SUMIF('NERACA PT'!B:B,B18,'NERACA PT'!D:D)</f>
        <v>357080838.27000141</v>
      </c>
      <c r="E18" s="573">
        <f>SUMIF(Neraca!A:A,B18,Neraca!D:D)</f>
        <v>245532675.27000141</v>
      </c>
      <c r="F18" s="573">
        <f t="shared" si="0"/>
        <v>-111548163</v>
      </c>
    </row>
    <row r="19" spans="2:6">
      <c r="B19" s="572">
        <v>110301</v>
      </c>
      <c r="C19" s="566" t="s">
        <v>31</v>
      </c>
      <c r="D19" s="573">
        <f>SUMIF('NERACA PT'!B:B,B19,'NERACA PT'!D:D)</f>
        <v>0</v>
      </c>
      <c r="E19" s="573">
        <f>SUMIF(Neraca!A:A,B19,Neraca!D:D)</f>
        <v>0</v>
      </c>
      <c r="F19" s="573">
        <f t="shared" si="0"/>
        <v>0</v>
      </c>
    </row>
    <row r="20" spans="2:6">
      <c r="B20" s="572">
        <v>110902</v>
      </c>
      <c r="C20" s="566" t="s">
        <v>32</v>
      </c>
      <c r="D20" s="573">
        <f>SUMIF('NERACA PT'!B:B,B20,'NERACA PT'!D:D)</f>
        <v>0</v>
      </c>
      <c r="E20" s="573">
        <f>SUMIF(Neraca!A:A,B20,Neraca!D:D)</f>
        <v>0</v>
      </c>
      <c r="F20" s="573">
        <f t="shared" si="0"/>
        <v>0</v>
      </c>
    </row>
    <row r="21" spans="2:6">
      <c r="B21" s="572">
        <v>130120</v>
      </c>
      <c r="C21" s="566" t="s">
        <v>33</v>
      </c>
      <c r="D21" s="573">
        <f>SUMIF('NERACA PT'!B:B,B21,'NERACA PT'!D:D)</f>
        <v>6777740925.7800083</v>
      </c>
      <c r="E21" s="573">
        <f>SUMIF(Neraca!A:A,B21,Neraca!D:D)</f>
        <v>6728237835.9800072</v>
      </c>
      <c r="F21" s="573">
        <f t="shared" si="0"/>
        <v>-49503089.800001144</v>
      </c>
    </row>
    <row r="22" spans="2:6">
      <c r="B22" s="572">
        <v>130121</v>
      </c>
      <c r="C22" s="566" t="s">
        <v>34</v>
      </c>
      <c r="D22" s="573">
        <f>SUMIF('NERACA PT'!B:B,B22,'NERACA PT'!D:D)</f>
        <v>0</v>
      </c>
      <c r="E22" s="573">
        <f>SUMIF(Neraca!A:A,B22,Neraca!D:D)</f>
        <v>0</v>
      </c>
      <c r="F22" s="573">
        <f t="shared" si="0"/>
        <v>0</v>
      </c>
    </row>
    <row r="23" spans="2:6">
      <c r="B23" s="572">
        <v>130130</v>
      </c>
      <c r="C23" s="566" t="s">
        <v>35</v>
      </c>
      <c r="D23" s="573">
        <f>SUMIF('NERACA PT'!B:B,B23,'NERACA PT'!D:D)</f>
        <v>1811360213</v>
      </c>
      <c r="E23" s="573">
        <f>SUMIF(Neraca!A:A,B23,Neraca!D:D)</f>
        <v>1767661240</v>
      </c>
      <c r="F23" s="573">
        <f t="shared" si="0"/>
        <v>-43698973</v>
      </c>
    </row>
    <row r="24" spans="2:6">
      <c r="B24" s="572">
        <v>130131</v>
      </c>
      <c r="C24" s="566" t="s">
        <v>36</v>
      </c>
      <c r="D24" s="573">
        <f>SUMIF('NERACA PT'!B:B,B24,'NERACA PT'!D:D)</f>
        <v>1300000</v>
      </c>
      <c r="E24" s="573">
        <f>SUMIF(Neraca!A:A,B24,Neraca!D:D)</f>
        <v>20174804</v>
      </c>
      <c r="F24" s="573">
        <f t="shared" si="0"/>
        <v>18874804</v>
      </c>
    </row>
    <row r="25" spans="2:6">
      <c r="B25" s="572">
        <v>130501</v>
      </c>
      <c r="C25" s="566" t="s">
        <v>186</v>
      </c>
      <c r="D25" s="573">
        <f>SUMIF('NERACA PT'!B:B,B25,'NERACA PT'!D:D)</f>
        <v>36671501</v>
      </c>
      <c r="E25" s="573">
        <f>SUMIF(Neraca!A:A,B25,Neraca!D:D)</f>
        <v>20036001</v>
      </c>
      <c r="F25" s="573">
        <f t="shared" si="0"/>
        <v>-16635500</v>
      </c>
    </row>
    <row r="26" spans="2:6">
      <c r="B26" s="572">
        <v>130502</v>
      </c>
      <c r="C26" s="566" t="s">
        <v>38</v>
      </c>
      <c r="D26" s="573">
        <f>SUMIF('NERACA PT'!B:B,B26,'NERACA PT'!D:D)</f>
        <v>649200</v>
      </c>
      <c r="E26" s="573">
        <f>SUMIF(Neraca!A:A,B26,Neraca!D:D)</f>
        <v>649200</v>
      </c>
      <c r="F26" s="573">
        <f t="shared" si="0"/>
        <v>0</v>
      </c>
    </row>
    <row r="27" spans="2:6">
      <c r="B27" s="572">
        <v>130504</v>
      </c>
      <c r="C27" s="566" t="s">
        <v>39</v>
      </c>
      <c r="D27" s="573">
        <f>SUMIF('NERACA PT'!B:B,B27,'NERACA PT'!D:D)</f>
        <v>940473842</v>
      </c>
      <c r="E27" s="573">
        <f>SUMIF(Neraca!A:A,B27,Neraca!D:D)</f>
        <v>959649280</v>
      </c>
      <c r="F27" s="573">
        <f t="shared" si="0"/>
        <v>19175438</v>
      </c>
    </row>
    <row r="28" spans="2:6">
      <c r="B28" s="572">
        <v>130505</v>
      </c>
      <c r="C28" s="566" t="s">
        <v>187</v>
      </c>
      <c r="D28" s="573">
        <f>SUMIF('NERACA PT'!B:B,B28,'NERACA PT'!D:D)</f>
        <v>0</v>
      </c>
      <c r="E28" s="573">
        <f>SUMIF(Neraca!A:A,B28,Neraca!D:D)</f>
        <v>0</v>
      </c>
      <c r="F28" s="573">
        <f t="shared" si="0"/>
        <v>0</v>
      </c>
    </row>
    <row r="29" spans="2:6">
      <c r="B29" s="572">
        <v>130506</v>
      </c>
      <c r="C29" s="566" t="s">
        <v>40</v>
      </c>
      <c r="D29" s="573">
        <f>SUMIF('NERACA PT'!B:B,B29,'NERACA PT'!D:D)</f>
        <v>0</v>
      </c>
      <c r="E29" s="573">
        <f>SUMIF(Neraca!A:A,B29,Neraca!D:D)</f>
        <v>0</v>
      </c>
      <c r="F29" s="573">
        <f t="shared" si="0"/>
        <v>0</v>
      </c>
    </row>
    <row r="30" spans="2:6">
      <c r="B30" s="572">
        <v>130507</v>
      </c>
      <c r="C30" s="566" t="s">
        <v>481</v>
      </c>
      <c r="D30" s="573">
        <f>SUMIF('NERACA PT'!B:B,B30,'NERACA PT'!D:D)</f>
        <v>0</v>
      </c>
      <c r="E30" s="573">
        <f>SUMIF(Neraca!A:A,B30,Neraca!D:D)</f>
        <v>0</v>
      </c>
      <c r="F30" s="573">
        <f t="shared" si="0"/>
        <v>0</v>
      </c>
    </row>
    <row r="31" spans="2:6">
      <c r="B31" s="572">
        <v>140101</v>
      </c>
      <c r="C31" s="566" t="s">
        <v>188</v>
      </c>
      <c r="D31" s="573">
        <f>SUMIF('NERACA PT'!B:B,B31,'NERACA PT'!D:D)</f>
        <v>0</v>
      </c>
      <c r="E31" s="573">
        <f>SUMIF(Neraca!A:A,B31,Neraca!D:D)</f>
        <v>0</v>
      </c>
      <c r="F31" s="573">
        <f t="shared" si="0"/>
        <v>0</v>
      </c>
    </row>
    <row r="32" spans="2:6">
      <c r="B32" s="572">
        <v>140301</v>
      </c>
      <c r="C32" s="566" t="s">
        <v>603</v>
      </c>
      <c r="D32" s="573">
        <f>SUMIF('NERACA PT'!B:B,B32,'NERACA PT'!D:D)</f>
        <v>134133110.58333319</v>
      </c>
      <c r="E32" s="573">
        <f>SUMIF(Neraca!A:A,B32,Neraca!D:D)</f>
        <v>268266221.16666654</v>
      </c>
      <c r="F32" s="573">
        <f t="shared" si="0"/>
        <v>134133110.58333334</v>
      </c>
    </row>
    <row r="33" spans="2:6">
      <c r="B33" s="572">
        <v>150101</v>
      </c>
      <c r="C33" s="566" t="s">
        <v>42</v>
      </c>
      <c r="D33" s="573">
        <f>SUMIF('NERACA PT'!B:B,B33,'NERACA PT'!D:D)</f>
        <v>0</v>
      </c>
      <c r="E33" s="573">
        <f>SUMIF(Neraca!A:A,B33,Neraca!D:D)</f>
        <v>0</v>
      </c>
      <c r="F33" s="573">
        <f t="shared" si="0"/>
        <v>0</v>
      </c>
    </row>
    <row r="34" spans="2:6">
      <c r="B34" s="572">
        <v>160101</v>
      </c>
      <c r="C34" s="566" t="s">
        <v>189</v>
      </c>
      <c r="D34" s="573">
        <f>SUMIF('NERACA PT'!B:B,B34,'NERACA PT'!D:D)</f>
        <v>12238688874.01515</v>
      </c>
      <c r="E34" s="573">
        <f>SUMIF(Neraca!A:A,B34,Neraca!D:D)</f>
        <v>12315472948.295452</v>
      </c>
      <c r="F34" s="573">
        <f t="shared" si="0"/>
        <v>76784074.280302048</v>
      </c>
    </row>
    <row r="35" spans="2:6">
      <c r="B35" s="572">
        <v>161101</v>
      </c>
      <c r="C35" s="566" t="s">
        <v>45</v>
      </c>
      <c r="D35" s="573">
        <f>SUMIF('NERACA PT'!B:B,B35,'NERACA PT'!D:D)</f>
        <v>1302844545.454546</v>
      </c>
      <c r="E35" s="573">
        <f>SUMIF(Neraca!A:A,B35,Neraca!D:D)</f>
        <v>1707214545.454546</v>
      </c>
      <c r="F35" s="573">
        <f t="shared" ref="F35" si="1">+E35-D35</f>
        <v>404370000</v>
      </c>
    </row>
    <row r="36" spans="2:6">
      <c r="B36" s="572">
        <v>161201</v>
      </c>
      <c r="C36" s="566" t="s">
        <v>540</v>
      </c>
      <c r="D36" s="573">
        <f>SUMIF('NERACA PT'!B:B,B36,'NERACA PT'!D:D)</f>
        <v>2895927813.6363621</v>
      </c>
      <c r="E36" s="573">
        <f>SUMIF(Neraca!A:A,B36,Neraca!D:D)</f>
        <v>1763896909.0909092</v>
      </c>
      <c r="F36" s="573">
        <f t="shared" si="0"/>
        <v>-1132030904.5454528</v>
      </c>
    </row>
    <row r="37" spans="2:6" ht="15.75" thickBot="1">
      <c r="B37" s="570" t="s">
        <v>190</v>
      </c>
      <c r="C37" s="570"/>
      <c r="D37" s="574">
        <f>SUM(D7:D36)</f>
        <v>27214731449.629402</v>
      </c>
      <c r="E37" s="574">
        <f>SUM(E7:E36)</f>
        <v>34623364218.127586</v>
      </c>
      <c r="F37" s="574">
        <f>SUM(F7:F36)</f>
        <v>7408632768.4981785</v>
      </c>
    </row>
    <row r="38" spans="2:6" ht="15.75" thickTop="1">
      <c r="B38" s="566" t="s">
        <v>191</v>
      </c>
      <c r="D38" s="575"/>
      <c r="E38" s="575"/>
      <c r="F38" s="575"/>
    </row>
    <row r="39" spans="2:6">
      <c r="C39" s="62" t="s">
        <v>192</v>
      </c>
      <c r="D39" s="573">
        <v>0</v>
      </c>
      <c r="E39" s="575">
        <v>0</v>
      </c>
      <c r="F39" s="575">
        <v>0</v>
      </c>
    </row>
    <row r="40" spans="2:6">
      <c r="C40" s="62" t="s">
        <v>193</v>
      </c>
      <c r="D40" s="573">
        <v>0</v>
      </c>
      <c r="E40" s="575">
        <v>0</v>
      </c>
      <c r="F40" s="575">
        <v>0</v>
      </c>
    </row>
    <row r="41" spans="2:6">
      <c r="C41" s="62" t="s">
        <v>194</v>
      </c>
      <c r="D41" s="573">
        <v>0</v>
      </c>
      <c r="E41" s="575">
        <v>0</v>
      </c>
      <c r="F41" s="575">
        <v>0</v>
      </c>
    </row>
    <row r="42" spans="2:6">
      <c r="C42" s="576" t="s">
        <v>195</v>
      </c>
      <c r="D42" s="573">
        <v>0</v>
      </c>
      <c r="E42" s="575">
        <v>0</v>
      </c>
      <c r="F42" s="575">
        <v>0</v>
      </c>
    </row>
    <row r="43" spans="2:6">
      <c r="C43" s="576" t="s">
        <v>196</v>
      </c>
      <c r="D43" s="573">
        <v>0</v>
      </c>
      <c r="E43" s="575">
        <v>0</v>
      </c>
      <c r="F43" s="575">
        <v>0</v>
      </c>
    </row>
    <row r="44" spans="2:6">
      <c r="C44" s="566" t="s">
        <v>197</v>
      </c>
      <c r="D44" s="573">
        <v>0</v>
      </c>
      <c r="E44" s="575">
        <v>0</v>
      </c>
      <c r="F44" s="575">
        <v>0</v>
      </c>
    </row>
    <row r="45" spans="2:6">
      <c r="B45" s="570" t="s">
        <v>198</v>
      </c>
      <c r="C45" s="570"/>
      <c r="D45" s="577">
        <f>+D37+D42+D41+D43+D44</f>
        <v>27214731449.629402</v>
      </c>
      <c r="E45" s="577">
        <f>+E37+E42+E41+E43+E44</f>
        <v>34623364218.127586</v>
      </c>
      <c r="F45" s="577">
        <f>+F37+F42+F41+F43+F44</f>
        <v>7408632768.4981785</v>
      </c>
    </row>
    <row r="46" spans="2:6">
      <c r="B46" s="570" t="s">
        <v>199</v>
      </c>
      <c r="C46" s="570"/>
      <c r="D46" s="575"/>
      <c r="E46" s="575"/>
      <c r="F46" s="575"/>
    </row>
    <row r="47" spans="2:6">
      <c r="B47" s="570" t="s">
        <v>200</v>
      </c>
      <c r="C47" s="570"/>
      <c r="D47" s="577"/>
      <c r="E47" s="577"/>
      <c r="F47" s="577"/>
    </row>
    <row r="48" spans="2:6">
      <c r="B48" s="572">
        <v>211001</v>
      </c>
      <c r="C48" s="566" t="s">
        <v>179</v>
      </c>
      <c r="D48" s="573">
        <f>SUMIF('NERACA PT'!B:B,B48,'NERACA PT'!D:D)</f>
        <v>7377295179</v>
      </c>
      <c r="E48" s="573">
        <f>SUMIF(Neraca!A:A,B48,Neraca!D:D)</f>
        <v>14409019726</v>
      </c>
      <c r="F48" s="575">
        <f>+D48-E48</f>
        <v>-7031724547</v>
      </c>
    </row>
    <row r="49" spans="2:6">
      <c r="B49" s="572">
        <v>211002</v>
      </c>
      <c r="C49" s="566" t="s">
        <v>201</v>
      </c>
      <c r="D49" s="573">
        <f>SUMIF('NERACA PT'!B:B,B49,'NERACA PT'!D:D)</f>
        <v>0</v>
      </c>
      <c r="E49" s="573">
        <f>SUMIF(Neraca!A:A,B49,Neraca!D:D)</f>
        <v>0</v>
      </c>
      <c r="F49" s="575">
        <f t="shared" ref="F49:F81" si="2">+D49-E49</f>
        <v>0</v>
      </c>
    </row>
    <row r="50" spans="2:6">
      <c r="B50" s="572">
        <v>211003</v>
      </c>
      <c r="C50" s="566" t="s">
        <v>604</v>
      </c>
      <c r="D50" s="573">
        <f>SUMIF('NERACA PT'!B:B,B50,'NERACA PT'!D:D)</f>
        <v>1980307.25847496</v>
      </c>
      <c r="E50" s="573">
        <f>SUMIF(Neraca!A:A,B50,Neraca!D:D)</f>
        <v>0</v>
      </c>
      <c r="F50" s="575">
        <f t="shared" si="2"/>
        <v>1980307.25847496</v>
      </c>
    </row>
    <row r="51" spans="2:6">
      <c r="B51" s="572">
        <v>211101</v>
      </c>
      <c r="C51" s="64" t="s">
        <v>49</v>
      </c>
      <c r="D51" s="573">
        <f>SUMIF('NERACA PT'!B:B,B51,'NERACA PT'!D:D)</f>
        <v>1357515894</v>
      </c>
      <c r="E51" s="573">
        <f>SUMIF(Neraca!A:A,B51,Neraca!D:D)</f>
        <v>1439165832</v>
      </c>
      <c r="F51" s="575">
        <f t="shared" si="2"/>
        <v>-81649938</v>
      </c>
    </row>
    <row r="52" spans="2:6">
      <c r="B52" s="572">
        <v>211102</v>
      </c>
      <c r="C52" s="566" t="s">
        <v>605</v>
      </c>
      <c r="D52" s="573">
        <f>SUMIF('NERACA PT'!B:B,B52,'NERACA PT'!D:D)</f>
        <v>49344567</v>
      </c>
      <c r="E52" s="573">
        <f>SUMIF(Neraca!A:A,B52,Neraca!D:D)</f>
        <v>63980585</v>
      </c>
      <c r="F52" s="575">
        <f t="shared" si="2"/>
        <v>-14636018</v>
      </c>
    </row>
    <row r="53" spans="2:6">
      <c r="B53" s="572">
        <v>211103</v>
      </c>
      <c r="C53" s="566" t="s">
        <v>50</v>
      </c>
      <c r="D53" s="573">
        <f>SUMIF('NERACA PT'!B:B,B53,'NERACA PT'!D:D)</f>
        <v>61572062</v>
      </c>
      <c r="E53" s="573">
        <f>SUMIF(Neraca!A:A,B53,Neraca!D:D)</f>
        <v>85449245</v>
      </c>
      <c r="F53" s="575">
        <f t="shared" si="2"/>
        <v>-23877183</v>
      </c>
    </row>
    <row r="54" spans="2:6">
      <c r="B54" s="572">
        <v>211104</v>
      </c>
      <c r="C54" s="566" t="s">
        <v>51</v>
      </c>
      <c r="D54" s="573">
        <f>SUMIF('NERACA PT'!B:B,B54,'NERACA PT'!D:D)</f>
        <v>1382929311</v>
      </c>
      <c r="E54" s="573">
        <f>SUMIF(Neraca!A:A,B54,Neraca!D:D)</f>
        <v>2050120658</v>
      </c>
      <c r="F54" s="575">
        <f t="shared" si="2"/>
        <v>-667191347</v>
      </c>
    </row>
    <row r="55" spans="2:6">
      <c r="B55" s="572">
        <v>211105</v>
      </c>
      <c r="C55" s="566" t="s">
        <v>606</v>
      </c>
      <c r="D55" s="573">
        <f>SUMIF('NERACA PT'!B:B,B55,'NERACA PT'!D:D)</f>
        <v>350000000</v>
      </c>
      <c r="E55" s="573">
        <f>SUMIF(Neraca!A:A,B55,Neraca!D:D)</f>
        <v>350000000</v>
      </c>
      <c r="F55" s="575">
        <f t="shared" si="2"/>
        <v>0</v>
      </c>
    </row>
    <row r="56" spans="2:6">
      <c r="B56" s="572">
        <v>211011</v>
      </c>
      <c r="C56" s="566" t="s">
        <v>342</v>
      </c>
      <c r="D56" s="573">
        <f>SUMIF('NERACA PT'!B:B,B56,'NERACA PT'!D:D)</f>
        <v>319437916.52340168</v>
      </c>
      <c r="E56" s="573">
        <f>SUMIF(Neraca!A:A,B56,Neraca!D:D)</f>
        <v>322453582.56940168</v>
      </c>
      <c r="F56" s="575">
        <f t="shared" si="2"/>
        <v>-3015666.0460000038</v>
      </c>
    </row>
    <row r="57" spans="2:6">
      <c r="B57" s="572">
        <v>211012</v>
      </c>
      <c r="C57" s="566" t="s">
        <v>607</v>
      </c>
      <c r="D57" s="573">
        <f>SUMIF('NERACA PT'!B:B,B57,'NERACA PT'!D:D)</f>
        <v>333091326.42679036</v>
      </c>
      <c r="E57" s="573">
        <f>SUMIF(Neraca!A:A,B57,Neraca!D:D)</f>
        <v>312967295.42679036</v>
      </c>
      <c r="F57" s="575">
        <f t="shared" si="2"/>
        <v>20124031</v>
      </c>
    </row>
    <row r="58" spans="2:6">
      <c r="B58" s="572">
        <v>211013</v>
      </c>
      <c r="C58" s="566" t="s">
        <v>608</v>
      </c>
      <c r="D58" s="573">
        <f>SUMIF('NERACA PT'!B:B,B58,'NERACA PT'!D:D)</f>
        <v>127539512.54639301</v>
      </c>
      <c r="E58" s="573">
        <f>SUMIF(Neraca!A:A,B58,Neraca!D:D)</f>
        <v>127539519.54639301</v>
      </c>
      <c r="F58" s="575">
        <f t="shared" si="2"/>
        <v>-7</v>
      </c>
    </row>
    <row r="59" spans="2:6">
      <c r="B59" s="572">
        <v>211014</v>
      </c>
      <c r="C59" s="566" t="s">
        <v>609</v>
      </c>
      <c r="D59" s="573">
        <f>SUMIF('NERACA PT'!B:B,B59,'NERACA PT'!D:D)</f>
        <v>244342190.15192497</v>
      </c>
      <c r="E59" s="573">
        <f>SUMIF(Neraca!A:A,B59,Neraca!D:D)</f>
        <v>244342191.15192497</v>
      </c>
      <c r="F59" s="575">
        <f t="shared" si="2"/>
        <v>-1</v>
      </c>
    </row>
    <row r="60" spans="2:6">
      <c r="B60" s="572">
        <v>211015</v>
      </c>
      <c r="C60" s="566" t="s">
        <v>610</v>
      </c>
      <c r="D60" s="573">
        <f>SUMIF('NERACA PT'!B:B,B60,'NERACA PT'!D:D)</f>
        <v>0</v>
      </c>
      <c r="E60" s="573">
        <f>SUMIF(Neraca!A:A,B60,Neraca!D:D)</f>
        <v>0</v>
      </c>
      <c r="F60" s="575">
        <f t="shared" si="2"/>
        <v>0</v>
      </c>
    </row>
    <row r="61" spans="2:6">
      <c r="B61" s="572">
        <v>211016</v>
      </c>
      <c r="C61" s="566" t="s">
        <v>611</v>
      </c>
      <c r="D61" s="573">
        <f>SUMIF('NERACA PT'!B:B,B61,'NERACA PT'!D:D)</f>
        <v>74541603.366890907</v>
      </c>
      <c r="E61" s="573">
        <f>SUMIF(Neraca!A:A,B61,Neraca!D:D)</f>
        <v>67620655.366890907</v>
      </c>
      <c r="F61" s="575">
        <f t="shared" si="2"/>
        <v>6920948</v>
      </c>
    </row>
    <row r="62" spans="2:6">
      <c r="B62" s="572">
        <v>211017</v>
      </c>
      <c r="C62" s="566" t="s">
        <v>612</v>
      </c>
      <c r="D62" s="573">
        <f>SUMIF('NERACA PT'!B:B,B62,'NERACA PT'!D:D)</f>
        <v>0</v>
      </c>
      <c r="E62" s="573">
        <f>SUMIF(Neraca!A:A,B62,Neraca!D:D)</f>
        <v>0</v>
      </c>
      <c r="F62" s="575">
        <f t="shared" si="2"/>
        <v>0</v>
      </c>
    </row>
    <row r="63" spans="2:6">
      <c r="B63" s="572">
        <v>211018</v>
      </c>
      <c r="C63" s="566" t="s">
        <v>613</v>
      </c>
      <c r="D63" s="573">
        <f>SUMIF('NERACA PT'!B:B,B63,'NERACA PT'!D:D)</f>
        <v>0</v>
      </c>
      <c r="E63" s="573">
        <f>SUMIF(Neraca!A:A,B63,Neraca!D:D)</f>
        <v>0</v>
      </c>
      <c r="F63" s="575">
        <f t="shared" si="2"/>
        <v>0</v>
      </c>
    </row>
    <row r="64" spans="2:6">
      <c r="B64" s="572">
        <v>211201</v>
      </c>
      <c r="C64" s="566" t="s">
        <v>52</v>
      </c>
      <c r="D64" s="573">
        <f>SUMIF('NERACA PT'!B:B,B64,'NERACA PT'!D:D)</f>
        <v>940474226.04999948</v>
      </c>
      <c r="E64" s="573">
        <f>SUMIF(Neraca!A:A,B64,Neraca!D:D)</f>
        <v>970452458.74999964</v>
      </c>
      <c r="F64" s="575">
        <f t="shared" si="2"/>
        <v>-29978232.700000167</v>
      </c>
    </row>
    <row r="65" spans="2:6">
      <c r="B65" s="572">
        <v>211202</v>
      </c>
      <c r="C65" s="566" t="s">
        <v>202</v>
      </c>
      <c r="D65" s="573">
        <f>SUMIF('NERACA PT'!B:B,B65,'NERACA PT'!D:D)</f>
        <v>51427351.171600133</v>
      </c>
      <c r="E65" s="573">
        <f>SUMIF(Neraca!A:A,B65,Neraca!D:D)</f>
        <v>51114091.504800111</v>
      </c>
      <c r="F65" s="575">
        <f t="shared" si="2"/>
        <v>313259.66680002213</v>
      </c>
    </row>
    <row r="66" spans="2:6">
      <c r="B66" s="572">
        <v>211203</v>
      </c>
      <c r="C66" s="566" t="s">
        <v>53</v>
      </c>
      <c r="D66" s="573">
        <f>SUMIF('NERACA PT'!B:B,B66,'NERACA PT'!D:D)</f>
        <v>0</v>
      </c>
      <c r="E66" s="573">
        <f>SUMIF(Neraca!A:A,B66,Neraca!D:D)</f>
        <v>0</v>
      </c>
      <c r="F66" s="575">
        <f t="shared" si="2"/>
        <v>0</v>
      </c>
    </row>
    <row r="67" spans="2:6">
      <c r="B67" s="572">
        <v>211301</v>
      </c>
      <c r="C67" s="566" t="s">
        <v>54</v>
      </c>
      <c r="D67" s="573">
        <f>SUMIF('NERACA PT'!B:B,B67,'NERACA PT'!D:D)</f>
        <v>0</v>
      </c>
      <c r="E67" s="573">
        <f>SUMIF(Neraca!A:A,B67,Neraca!D:D)</f>
        <v>0</v>
      </c>
      <c r="F67" s="575">
        <f t="shared" si="2"/>
        <v>0</v>
      </c>
    </row>
    <row r="68" spans="2:6">
      <c r="B68" s="572">
        <v>212001</v>
      </c>
      <c r="C68" s="566" t="s">
        <v>55</v>
      </c>
      <c r="D68" s="573">
        <f>SUMIF('NERACA PT'!B:B,B68,'NERACA PT'!D:D)</f>
        <v>448775857.80092096</v>
      </c>
      <c r="E68" s="573">
        <f>SUMIF(Neraca!A:A,B68,Neraca!D:D)</f>
        <v>845289455.59910274</v>
      </c>
      <c r="F68" s="575">
        <f t="shared" si="2"/>
        <v>-396513597.79818177</v>
      </c>
    </row>
    <row r="69" spans="2:6">
      <c r="B69" s="572">
        <v>213001</v>
      </c>
      <c r="C69" s="566" t="s">
        <v>56</v>
      </c>
      <c r="D69" s="573">
        <f>SUMIF('NERACA PT'!B:B,B69,'NERACA PT'!D:D)</f>
        <v>0</v>
      </c>
      <c r="E69" s="573">
        <f>SUMIF(Neraca!A:A,B69,Neraca!D:D)</f>
        <v>0</v>
      </c>
      <c r="F69" s="575">
        <f t="shared" si="2"/>
        <v>0</v>
      </c>
    </row>
    <row r="70" spans="2:6">
      <c r="B70" s="572">
        <v>214001</v>
      </c>
      <c r="C70" s="566" t="s">
        <v>614</v>
      </c>
      <c r="D70" s="573">
        <f>SUMIF('NERACA PT'!B:B,B70,'NERACA PT'!D:D)</f>
        <v>0</v>
      </c>
      <c r="E70" s="573">
        <f>SUMIF(Neraca!A:A,B70,Neraca!D:D)</f>
        <v>0</v>
      </c>
      <c r="F70" s="575">
        <f t="shared" si="2"/>
        <v>0</v>
      </c>
    </row>
    <row r="71" spans="2:6">
      <c r="B71" s="572">
        <v>214002</v>
      </c>
      <c r="C71" s="566" t="s">
        <v>615</v>
      </c>
      <c r="D71" s="573">
        <f>SUMIF('NERACA PT'!B:B,B71,'NERACA PT'!D:D)</f>
        <v>300615.35860000015</v>
      </c>
      <c r="E71" s="573">
        <f>SUMIF(Neraca!A:A,B71,Neraca!D:D)</f>
        <v>291467.62260000012</v>
      </c>
      <c r="F71" s="575">
        <f t="shared" si="2"/>
        <v>9147.7360000000335</v>
      </c>
    </row>
    <row r="72" spans="2:6">
      <c r="B72" s="572">
        <v>311110</v>
      </c>
      <c r="C72" s="566" t="s">
        <v>60</v>
      </c>
      <c r="D72" s="573">
        <f>SUMIF('NERACA PT'!B:B,B72,'NERACA PT'!D:D)</f>
        <v>327243191</v>
      </c>
      <c r="E72" s="573">
        <f>SUMIF(Neraca!A:A,B72,Neraca!D:D)</f>
        <v>36786684</v>
      </c>
      <c r="F72" s="575">
        <f t="shared" si="2"/>
        <v>290456507</v>
      </c>
    </row>
    <row r="73" spans="2:6">
      <c r="B73" s="572">
        <v>311111</v>
      </c>
      <c r="C73" s="566" t="s">
        <v>61</v>
      </c>
      <c r="D73" s="573">
        <f>SUMIF('NERACA PT'!B:B,B73,'NERACA PT'!D:D)</f>
        <v>848301.04118589743</v>
      </c>
      <c r="E73" s="573">
        <f>SUMIF(Neraca!A:A,B73,Neraca!D:D)</f>
        <v>482318</v>
      </c>
      <c r="F73" s="575">
        <f t="shared" si="2"/>
        <v>365983.04118589743</v>
      </c>
    </row>
    <row r="74" spans="2:6">
      <c r="B74" s="572">
        <v>311112</v>
      </c>
      <c r="C74" s="566" t="s">
        <v>62</v>
      </c>
      <c r="D74" s="573">
        <f>SUMIF('NERACA PT'!B:B,B74,'NERACA PT'!D:D)</f>
        <v>10471203</v>
      </c>
      <c r="E74" s="573">
        <f>SUMIF(Neraca!A:A,B74,Neraca!D:D)</f>
        <v>6936402</v>
      </c>
      <c r="F74" s="575">
        <f t="shared" si="2"/>
        <v>3534801</v>
      </c>
    </row>
    <row r="75" spans="2:6">
      <c r="B75" s="572">
        <v>311113</v>
      </c>
      <c r="C75" s="566" t="s">
        <v>63</v>
      </c>
      <c r="D75" s="573">
        <f>SUMIF('NERACA PT'!B:B,B75,'NERACA PT'!D:D)</f>
        <v>125909725</v>
      </c>
      <c r="E75" s="573">
        <f>SUMIF(Neraca!A:A,B75,Neraca!D:D)</f>
        <v>126518504</v>
      </c>
      <c r="F75" s="575">
        <f t="shared" si="2"/>
        <v>-608779</v>
      </c>
    </row>
    <row r="76" spans="2:6">
      <c r="B76" s="572">
        <v>311114</v>
      </c>
      <c r="C76" s="566" t="s">
        <v>64</v>
      </c>
      <c r="D76" s="573">
        <f>SUMIF('NERACA PT'!B:B,B76,'NERACA PT'!D:D)</f>
        <v>0</v>
      </c>
      <c r="E76" s="573">
        <f>SUMIF(Neraca!A:A,B76,Neraca!D:D)</f>
        <v>0</v>
      </c>
      <c r="F76" s="575">
        <f t="shared" si="2"/>
        <v>0</v>
      </c>
    </row>
    <row r="77" spans="2:6">
      <c r="B77" s="572">
        <v>311115</v>
      </c>
      <c r="C77" s="566" t="s">
        <v>65</v>
      </c>
      <c r="D77" s="573">
        <f>SUMIF('NERACA PT'!B:B,B77,'NERACA PT'!D:D)</f>
        <v>0</v>
      </c>
      <c r="E77" s="573">
        <f>SUMIF(Neraca!A:A,B77,Neraca!D:D)</f>
        <v>0</v>
      </c>
      <c r="F77" s="575">
        <f t="shared" si="2"/>
        <v>0</v>
      </c>
    </row>
    <row r="78" spans="2:6">
      <c r="B78" s="572">
        <v>311116</v>
      </c>
      <c r="C78" s="566" t="s">
        <v>66</v>
      </c>
      <c r="D78" s="573">
        <f>SUMIF('NERACA PT'!B:B,B78,'NERACA PT'!D:D)</f>
        <v>0</v>
      </c>
      <c r="E78" s="573">
        <f>SUMIF(Neraca!A:A,B78,Neraca!D:D)</f>
        <v>0</v>
      </c>
      <c r="F78" s="575">
        <f t="shared" si="2"/>
        <v>0</v>
      </c>
    </row>
    <row r="79" spans="2:6">
      <c r="B79" s="572">
        <v>311117</v>
      </c>
      <c r="C79" s="566" t="s">
        <v>67</v>
      </c>
      <c r="D79" s="573">
        <f>SUMIF('NERACA PT'!B:B,B79,'NERACA PT'!D:D)</f>
        <v>357080838.27000141</v>
      </c>
      <c r="E79" s="573">
        <f>SUMIF(Neraca!A:A,B79,Neraca!D:D)</f>
        <v>245532675.27000141</v>
      </c>
      <c r="F79" s="575">
        <f t="shared" si="2"/>
        <v>111548163</v>
      </c>
    </row>
    <row r="80" spans="2:6">
      <c r="B80" s="572">
        <v>311118</v>
      </c>
      <c r="C80" s="566" t="s">
        <v>331</v>
      </c>
      <c r="D80" s="573">
        <f>SUMIF('NERACA PT'!B:B,B80,'NERACA PT'!D:D)</f>
        <v>8860152</v>
      </c>
      <c r="E80" s="573">
        <f>SUMIF(Neraca!A:A,B80,Neraca!D:D)</f>
        <v>7074238</v>
      </c>
      <c r="F80" s="575">
        <f t="shared" ref="F80" si="3">+D80-E80</f>
        <v>1785914</v>
      </c>
    </row>
    <row r="81" spans="1:6">
      <c r="B81" s="572">
        <v>311119</v>
      </c>
      <c r="C81" s="566" t="s">
        <v>743</v>
      </c>
      <c r="D81" s="573">
        <f>SUMIF('NERACA PT'!B:B,B81,'NERACA PT'!D:D)</f>
        <v>0</v>
      </c>
      <c r="E81" s="573">
        <f>SUMIF(Neraca!A:A,B81,Neraca!D:D)</f>
        <v>46000</v>
      </c>
      <c r="F81" s="575">
        <f t="shared" si="2"/>
        <v>-46000</v>
      </c>
    </row>
    <row r="82" spans="1:6">
      <c r="B82" s="570" t="s">
        <v>203</v>
      </c>
      <c r="C82" s="570"/>
      <c r="D82" s="580">
        <f>SUM(D48:D81)</f>
        <v>13950981329.966183</v>
      </c>
      <c r="E82" s="580">
        <f>SUM(E48:E81)</f>
        <v>21763183584.807903</v>
      </c>
      <c r="F82" s="580">
        <f t="shared" ref="F82" si="4">SUM(F48:F81)</f>
        <v>-7812202254.8417196</v>
      </c>
    </row>
    <row r="83" spans="1:6">
      <c r="B83" s="570" t="s">
        <v>204</v>
      </c>
      <c r="C83" s="570"/>
      <c r="D83" s="575"/>
      <c r="E83" s="575"/>
      <c r="F83" s="575"/>
    </row>
    <row r="84" spans="1:6">
      <c r="B84" s="579"/>
      <c r="C84" s="566" t="s">
        <v>205</v>
      </c>
      <c r="D84" s="578">
        <v>0</v>
      </c>
      <c r="E84" s="578">
        <v>0</v>
      </c>
      <c r="F84" s="578">
        <v>0</v>
      </c>
    </row>
    <row r="85" spans="1:6">
      <c r="B85" s="570" t="s">
        <v>206</v>
      </c>
      <c r="C85" s="570"/>
      <c r="D85" s="580">
        <f>+D82+D84</f>
        <v>13950981329.966183</v>
      </c>
      <c r="E85" s="580">
        <f>+E82+E84</f>
        <v>21763183584.807903</v>
      </c>
      <c r="F85" s="580">
        <f>+F82+F84</f>
        <v>-7812202254.8417196</v>
      </c>
    </row>
    <row r="86" spans="1:6">
      <c r="D86" s="575"/>
      <c r="E86" s="575"/>
      <c r="F86" s="575"/>
    </row>
    <row r="87" spans="1:6">
      <c r="B87" s="570" t="s">
        <v>207</v>
      </c>
      <c r="C87" s="570"/>
      <c r="D87" s="577"/>
      <c r="E87" s="577"/>
      <c r="F87" s="577"/>
    </row>
    <row r="88" spans="1:6">
      <c r="B88" s="581">
        <v>311001</v>
      </c>
      <c r="C88" s="566" t="s">
        <v>208</v>
      </c>
      <c r="D88" s="573">
        <f>SUMIF('NERACA PT'!B:B,B88,'NERACA PT'!D:D)</f>
        <v>0</v>
      </c>
      <c r="E88" s="573">
        <f>SUMIF(Neraca!A:A,B88,Neraca!D:D)</f>
        <v>0</v>
      </c>
      <c r="F88" s="575">
        <f t="shared" ref="F88:F92" si="5">+D88-E88</f>
        <v>0</v>
      </c>
    </row>
    <row r="89" spans="1:6">
      <c r="B89" s="581">
        <v>311101</v>
      </c>
      <c r="C89" s="566" t="s">
        <v>59</v>
      </c>
      <c r="D89" s="573">
        <f>SUMIF('NERACA PT'!B:B,B89,'NERACA PT'!D:D)</f>
        <v>12860180633.319674</v>
      </c>
      <c r="E89" s="573">
        <f>SUMIF(Neraca!A:A,B89,Neraca!D:D)</f>
        <v>11444418418.210222</v>
      </c>
      <c r="F89" s="575">
        <f t="shared" si="5"/>
        <v>1415762215.1094513</v>
      </c>
    </row>
    <row r="90" spans="1:6">
      <c r="B90" s="581">
        <v>311201</v>
      </c>
      <c r="C90" s="566" t="s">
        <v>209</v>
      </c>
      <c r="D90" s="573">
        <f>SUMIF('NERACA PT'!B:B,B90,'NERACA PT'!D:D)</f>
        <v>0</v>
      </c>
      <c r="E90" s="573">
        <f>SUMIF(Neraca!A:A,B90,Neraca!D:D)</f>
        <v>0</v>
      </c>
      <c r="F90" s="575">
        <f t="shared" si="5"/>
        <v>0</v>
      </c>
    </row>
    <row r="91" spans="1:6">
      <c r="B91" s="581">
        <v>312002</v>
      </c>
      <c r="C91" s="566" t="s">
        <v>69</v>
      </c>
      <c r="D91" s="573">
        <f>SUMIF('NERACA PT'!B:B,B91,'NERACA PT'!D:D)</f>
        <v>0</v>
      </c>
      <c r="E91" s="573">
        <f>SUMIF(Neraca!A:A,B91,Neraca!D:D)</f>
        <v>0</v>
      </c>
      <c r="F91" s="575">
        <f t="shared" si="5"/>
        <v>0</v>
      </c>
    </row>
    <row r="92" spans="1:6">
      <c r="B92" s="581">
        <v>312003</v>
      </c>
      <c r="C92" s="566" t="s">
        <v>70</v>
      </c>
      <c r="D92" s="573">
        <f>SUMIF('NERACA PT'!B:B,B92,'NERACA PT'!D:D)</f>
        <v>403569486.34354782</v>
      </c>
      <c r="E92" s="573">
        <f>SUMIF(Neraca!A:A,B92,Neraca!D:D)</f>
        <v>1415762215.1094513</v>
      </c>
      <c r="F92" s="575">
        <f t="shared" si="5"/>
        <v>-1012192728.7659035</v>
      </c>
    </row>
    <row r="93" spans="1:6">
      <c r="B93" s="570" t="s">
        <v>210</v>
      </c>
      <c r="C93" s="570"/>
      <c r="D93" s="580">
        <f>SUM(D88:D92)</f>
        <v>13263750119.663221</v>
      </c>
      <c r="E93" s="580">
        <f>SUM(E88:E92)</f>
        <v>12860180633.319674</v>
      </c>
      <c r="F93" s="580">
        <f>SUM(F88:F92)</f>
        <v>403569486.34354782</v>
      </c>
    </row>
    <row r="94" spans="1:6">
      <c r="D94" s="575"/>
      <c r="E94" s="575"/>
      <c r="F94" s="575"/>
    </row>
    <row r="95" spans="1:6" ht="15.75" thickBot="1">
      <c r="B95" s="570" t="s">
        <v>211</v>
      </c>
      <c r="C95" s="570"/>
      <c r="D95" s="574">
        <f>D85+D93</f>
        <v>27214731449.629402</v>
      </c>
      <c r="E95" s="574">
        <f>E85+E93</f>
        <v>34623364218.127579</v>
      </c>
      <c r="F95" s="574">
        <f>F85+F93</f>
        <v>-7408632768.4981718</v>
      </c>
    </row>
    <row r="96" spans="1:6" ht="15.75" thickTop="1">
      <c r="A96" s="582"/>
      <c r="B96" s="583"/>
      <c r="C96" s="583"/>
      <c r="D96" s="587">
        <f>+D37-D95</f>
        <v>0</v>
      </c>
      <c r="E96" s="584">
        <f>+E37-E95</f>
        <v>0</v>
      </c>
      <c r="F96" s="584">
        <f>+F37-F95</f>
        <v>14817265536.996349</v>
      </c>
    </row>
    <row r="97" spans="4:6">
      <c r="D97" s="575"/>
      <c r="E97" s="585"/>
      <c r="F97" s="575"/>
    </row>
    <row r="98" spans="4:6">
      <c r="D98" s="575"/>
      <c r="E98" s="575"/>
      <c r="F98" s="575"/>
    </row>
  </sheetData>
  <mergeCells count="3">
    <mergeCell ref="B1:F1"/>
    <mergeCell ref="B2:F2"/>
    <mergeCell ref="B3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zoomScale="85" zoomScaleNormal="85" workbookViewId="0">
      <pane xSplit="3" ySplit="9" topLeftCell="D217" activePane="bottomRight" state="frozen"/>
      <selection pane="topRight" activeCell="D1" sqref="D1"/>
      <selection pane="bottomLeft" activeCell="A10" sqref="A10"/>
      <selection pane="bottomRight" activeCell="G227" sqref="G227"/>
    </sheetView>
  </sheetViews>
  <sheetFormatPr defaultRowHeight="15"/>
  <cols>
    <col min="1" max="1" width="9.28515625" style="757" customWidth="1"/>
    <col min="2" max="2" width="13.140625" style="757" customWidth="1"/>
    <col min="3" max="3" width="90.42578125" style="757" customWidth="1"/>
    <col min="4" max="4" width="18.42578125" style="778" bestFit="1" customWidth="1"/>
    <col min="5" max="5" width="17.28515625" style="778" bestFit="1" customWidth="1"/>
    <col min="6" max="6" width="19.42578125" style="778" customWidth="1"/>
    <col min="7" max="7" width="14.140625" style="757" customWidth="1"/>
    <col min="8" max="8" width="15.42578125" style="757" customWidth="1"/>
    <col min="9" max="9" width="13.7109375" style="757" customWidth="1"/>
    <col min="10" max="10" width="13.85546875" style="757" customWidth="1"/>
    <col min="11" max="11" width="12.5703125" style="757" bestFit="1" customWidth="1"/>
    <col min="12" max="12" width="13.5703125" style="757" customWidth="1"/>
    <col min="13" max="13" width="15.28515625" style="757" bestFit="1" customWidth="1"/>
    <col min="14" max="14" width="13.7109375" style="757" customWidth="1"/>
    <col min="15" max="15" width="14.28515625" style="757" bestFit="1" customWidth="1"/>
    <col min="16" max="16" width="10.28515625" style="757" customWidth="1"/>
    <col min="17" max="17" width="14.28515625" style="757" bestFit="1" customWidth="1"/>
    <col min="18" max="16384" width="9.140625" style="757"/>
  </cols>
  <sheetData>
    <row r="1" spans="1:17" s="760" customFormat="1" ht="12.75" customHeight="1">
      <c r="A1" s="662" t="s">
        <v>283</v>
      </c>
      <c r="B1" s="755"/>
      <c r="C1" s="755"/>
      <c r="D1" s="665" t="s">
        <v>562</v>
      </c>
      <c r="E1" s="759">
        <f>SUMIF($G$9:$G$238,D1,$E$9:$E$238)-SUMIF($G$9:$G$238,D1,$D$9:$D$238)</f>
        <v>31675002686</v>
      </c>
      <c r="F1" s="665" t="s">
        <v>399</v>
      </c>
      <c r="G1" s="759">
        <f t="shared" ref="G1:G6" si="0">SUMIF($G$9:$G$238,F1,$D$9:$D$238)</f>
        <v>6936402</v>
      </c>
      <c r="H1" s="665" t="s">
        <v>575</v>
      </c>
      <c r="I1" s="759">
        <f>SUMIF($G$9:$G$238,H1,$D$9:$D$238)-SUMIF($G$9:$G$238,H1,$E$9:$E$238)</f>
        <v>0</v>
      </c>
      <c r="J1" s="665" t="s">
        <v>581</v>
      </c>
      <c r="K1" s="759">
        <f>SUMIF($G$9:$G$238,J1,$D$9:$D$238)-SUMIF($G$9:$G$238,J1,$E$9:$E$238)</f>
        <v>63354816</v>
      </c>
      <c r="L1" s="665" t="s">
        <v>385</v>
      </c>
      <c r="M1" s="759">
        <f>SUMIF($G$9:$G$238,L1,$D$9:$D$238)</f>
        <v>286374702</v>
      </c>
      <c r="N1" s="666" t="s">
        <v>341</v>
      </c>
      <c r="O1" s="759">
        <f>SUMIF($G$9:$G$238,N1,$D$9:$D$238)</f>
        <v>0</v>
      </c>
      <c r="P1" s="761">
        <v>821000</v>
      </c>
      <c r="Q1" s="759">
        <f>SUMIF($G$9:$G$238,P1,$D$9:$D$238)</f>
        <v>10000000</v>
      </c>
    </row>
    <row r="2" spans="1:17" s="760" customFormat="1" ht="12.75" customHeight="1">
      <c r="A2" s="372"/>
      <c r="B2" s="372"/>
      <c r="C2" s="372">
        <f>(E1+O3)-(SUBTOTAL(9,E2:E6,G1:G231,M1:M6,O1:O2,O4:O6))</f>
        <v>-6157214726.1199951</v>
      </c>
      <c r="D2" s="665" t="s">
        <v>563</v>
      </c>
      <c r="E2" s="759">
        <f>SUMIF($G$9:$G$238,D2,$D$9:$D$238)</f>
        <v>1439165832</v>
      </c>
      <c r="F2" s="665" t="s">
        <v>400</v>
      </c>
      <c r="G2" s="759">
        <f t="shared" si="0"/>
        <v>126518504</v>
      </c>
      <c r="H2" s="665" t="s">
        <v>571</v>
      </c>
      <c r="I2" s="759">
        <f>SUMIF($G$9:$G$238,H2,$D$9:$D$238)-SUMIF($G$9:$G$238,H2,$E$9:$E$238)</f>
        <v>322453582.56999999</v>
      </c>
      <c r="J2" s="665" t="s">
        <v>583</v>
      </c>
      <c r="K2" s="759">
        <f>SUMIF($G$9:$G$238,J2,$E$9:$E$238)</f>
        <v>25763555</v>
      </c>
      <c r="L2" s="665" t="s">
        <v>565</v>
      </c>
      <c r="M2" s="759">
        <f>SUMIF($G$9:$G$238,L2,$D$9:$D$238)</f>
        <v>32328128035</v>
      </c>
      <c r="N2" s="666" t="s">
        <v>570</v>
      </c>
      <c r="O2" s="759">
        <f>SUMIF($G$9:$G$238,N2,$D$9:$D$238)</f>
        <v>0</v>
      </c>
      <c r="P2" s="761">
        <v>824004</v>
      </c>
      <c r="Q2" s="759">
        <f>SUMIF($G$9:$G$238,P2,$D$9:$D$238)</f>
        <v>1700000</v>
      </c>
    </row>
    <row r="3" spans="1:17" s="760" customFormat="1" ht="12.75" customHeight="1">
      <c r="A3" s="663" t="s">
        <v>284</v>
      </c>
      <c r="B3" s="664"/>
      <c r="C3" s="663" t="s">
        <v>296</v>
      </c>
      <c r="D3" s="665" t="s">
        <v>564</v>
      </c>
      <c r="E3" s="759">
        <f>SUMIF($G$9:$G$238,D3,$D$9:$D$238)</f>
        <v>85449245</v>
      </c>
      <c r="F3" s="665" t="s">
        <v>333</v>
      </c>
      <c r="G3" s="759">
        <f t="shared" si="0"/>
        <v>0</v>
      </c>
      <c r="H3" s="665" t="s">
        <v>576</v>
      </c>
      <c r="I3" s="759">
        <f>SUMIF($G$9:$G$238,H3,$D$9:$D$238)-SUMIF($G$9:$G$238,H3,$E$9:$E$238)</f>
        <v>324517.93999999994</v>
      </c>
      <c r="J3" s="761" t="s">
        <v>589</v>
      </c>
      <c r="K3" s="762">
        <f>SUMIF($G$9:$G$238,J3,$D$9:$D$238)-SUMIF($G$9:$G$238,J3,$E$9:$E$238)</f>
        <v>122187046</v>
      </c>
      <c r="L3" s="665" t="s">
        <v>566</v>
      </c>
      <c r="M3" s="759">
        <f>SUMIF($G$9:$G$238,L3,$D$9:$D$238)-SUMIF($G$9:$G$238,L3,$E$9:$E$238)</f>
        <v>1008183652.2</v>
      </c>
      <c r="N3" s="666" t="s">
        <v>569</v>
      </c>
      <c r="O3" s="759">
        <f>SUMIF($G$9:$G$238,N3,$E$9:$E$238)</f>
        <v>1779396182</v>
      </c>
      <c r="P3" s="761">
        <v>824005</v>
      </c>
      <c r="Q3" s="759">
        <f>SUMIF($G$9:$G$238,P3,$D$9:$D$238)</f>
        <v>2000000</v>
      </c>
    </row>
    <row r="4" spans="1:17" s="760" customFormat="1" ht="12.75" customHeight="1">
      <c r="A4" s="663" t="s">
        <v>285</v>
      </c>
      <c r="B4" s="664"/>
      <c r="C4" s="663" t="s">
        <v>297</v>
      </c>
      <c r="D4" s="665" t="s">
        <v>288</v>
      </c>
      <c r="E4" s="759">
        <f>SUMIF($G$9:$G$238,D4,$D$9:$D$238)-SUMIF($G$9:$G$238,D4,$E$9:$E$238)</f>
        <v>180891893.91999996</v>
      </c>
      <c r="F4" s="665" t="s">
        <v>572</v>
      </c>
      <c r="G4" s="759">
        <f t="shared" si="0"/>
        <v>7074238</v>
      </c>
      <c r="H4" s="665" t="s">
        <v>582</v>
      </c>
      <c r="I4" s="759">
        <f>SUMIF($G$9:$G$238,H4,$D$9:$D$238)-SUMIF($G$9:$G$238,H4,$E$9:$E$238)</f>
        <v>152687336</v>
      </c>
      <c r="J4" s="761" t="s">
        <v>587</v>
      </c>
      <c r="K4" s="759">
        <f>SUMIF($G$9:$G$238,J4,$E$9:$E$238)</f>
        <v>29766065</v>
      </c>
      <c r="L4" s="665" t="s">
        <v>592</v>
      </c>
      <c r="M4" s="759">
        <f>SUMIF($G$9:$G$238,L4,$D$9:$D$238)-SUMIF($G$9:$G$238,L4,$E$9:$E$238)</f>
        <v>0</v>
      </c>
      <c r="N4" s="666" t="s">
        <v>286</v>
      </c>
      <c r="O4" s="759">
        <f>SUMIF($G$9:$G$238,N4,$D$9:$D$238)+SUMIF($G$9:$G$238,N4,$E$9:$E$238)</f>
        <v>0</v>
      </c>
      <c r="P4" s="761">
        <v>824007</v>
      </c>
      <c r="Q4" s="759">
        <f>SUMIF($G$9:$G$238,P4,$D$9:$D$238)</f>
        <v>388125</v>
      </c>
    </row>
    <row r="5" spans="1:17" s="760" customFormat="1" ht="12.75" customHeight="1">
      <c r="A5" s="663" t="s">
        <v>287</v>
      </c>
      <c r="B5" s="664"/>
      <c r="C5" s="663" t="str">
        <f>": "&amp;Neraca!C5&amp;" 2021"</f>
        <v>: November 2021</v>
      </c>
      <c r="D5" s="665" t="s">
        <v>568</v>
      </c>
      <c r="E5" s="759">
        <f>SUMIF($G$9:$G$238,D5,$D$9:$D$238)-SUMIF($G$9:$G$238,D5,$E$9:$E$238)</f>
        <v>2942470454</v>
      </c>
      <c r="F5" s="665" t="s">
        <v>1112</v>
      </c>
      <c r="G5" s="759">
        <f t="shared" si="0"/>
        <v>46000</v>
      </c>
      <c r="H5" s="665" t="s">
        <v>555</v>
      </c>
      <c r="I5" s="762">
        <f>SUMIF($G$9:$G$238,H5,$D$9:$D$238)</f>
        <v>44611924</v>
      </c>
      <c r="J5" s="761" t="s">
        <v>732</v>
      </c>
      <c r="K5" s="762">
        <f>SUMIF($G$9:$G$238,J5,$D$9:$D$238)-SUMIF($G$9:$G$238,J5,$E$9:$E$238)</f>
        <v>33810330</v>
      </c>
      <c r="L5" s="665" t="s">
        <v>567</v>
      </c>
      <c r="M5" s="759">
        <f>SUMIF($G$9:$G$238,L5,$D$9:$D$238)</f>
        <v>667125</v>
      </c>
      <c r="N5" s="666" t="s">
        <v>319</v>
      </c>
      <c r="O5" s="759">
        <f>SUMIF($G$9:$G$238,N5,$D$9:$D$238)</f>
        <v>0</v>
      </c>
      <c r="P5" s="761">
        <v>825099</v>
      </c>
      <c r="Q5" s="759">
        <f>SUMIF($G$9:$G$238,P5,$D$9:$D$238)</f>
        <v>0</v>
      </c>
    </row>
    <row r="6" spans="1:17" s="760" customFormat="1" ht="12.75" customHeight="1">
      <c r="A6" s="663" t="s">
        <v>289</v>
      </c>
      <c r="B6" s="664"/>
      <c r="C6" s="663" t="str">
        <f>": "&amp;F8</f>
        <v>: 6724641794,54</v>
      </c>
      <c r="D6" s="665" t="s">
        <v>574</v>
      </c>
      <c r="E6" s="759">
        <f>SUMIF($G$9:$G$238,D6,$D$9:$D$238)</f>
        <v>1101340</v>
      </c>
      <c r="F6" s="665" t="s">
        <v>484</v>
      </c>
      <c r="G6" s="762">
        <f t="shared" si="0"/>
        <v>23700</v>
      </c>
      <c r="J6" s="761"/>
      <c r="K6" s="762"/>
      <c r="L6" s="666" t="s">
        <v>334</v>
      </c>
      <c r="M6" s="759">
        <f>SUMIF($G$9:$G$238,L6,$D$9:$D$238)</f>
        <v>845289455</v>
      </c>
      <c r="N6" s="761" t="s">
        <v>573</v>
      </c>
      <c r="O6" s="759">
        <f>SUMIF($G$9:$G$238,N6,$D$9:$D$238)</f>
        <v>350000000</v>
      </c>
    </row>
    <row r="7" spans="1:17">
      <c r="A7" s="756" t="s">
        <v>290</v>
      </c>
      <c r="B7" s="756" t="s">
        <v>291</v>
      </c>
      <c r="C7" s="756" t="s">
        <v>292</v>
      </c>
      <c r="D7" s="763" t="s">
        <v>293</v>
      </c>
      <c r="E7" s="763" t="s">
        <v>294</v>
      </c>
      <c r="F7" s="763" t="s">
        <v>295</v>
      </c>
      <c r="G7" s="780" t="s">
        <v>298</v>
      </c>
      <c r="H7" s="184" t="s">
        <v>348</v>
      </c>
      <c r="I7" s="184" t="s">
        <v>347</v>
      </c>
      <c r="J7" s="764"/>
    </row>
    <row r="8" spans="1:17">
      <c r="A8" s="364"/>
      <c r="B8" s="758"/>
      <c r="C8" s="765" t="s">
        <v>289</v>
      </c>
      <c r="D8" s="766"/>
      <c r="E8" s="766"/>
      <c r="F8" s="767">
        <v>6724641794.539999</v>
      </c>
      <c r="G8" s="667"/>
      <c r="H8" s="768">
        <f>'NERACA LAJUR'!$E$18</f>
        <v>6724641794.5400009</v>
      </c>
      <c r="I8" s="768">
        <f>H8-F8</f>
        <v>0</v>
      </c>
    </row>
    <row r="9" spans="1:17">
      <c r="A9" s="785" t="s">
        <v>752</v>
      </c>
      <c r="B9" s="786">
        <v>44505</v>
      </c>
      <c r="C9" s="785" t="s">
        <v>753</v>
      </c>
      <c r="D9" s="785">
        <v>0</v>
      </c>
      <c r="E9" s="787">
        <v>611252.15</v>
      </c>
      <c r="F9" s="769">
        <f>+F8+E9-D9</f>
        <v>6725253046.6899986</v>
      </c>
      <c r="G9" s="667" t="s">
        <v>288</v>
      </c>
      <c r="H9" s="760"/>
      <c r="I9" s="760"/>
    </row>
    <row r="10" spans="1:17">
      <c r="A10" s="785" t="s">
        <v>754</v>
      </c>
      <c r="B10" s="786">
        <v>44505</v>
      </c>
      <c r="C10" s="785" t="s">
        <v>755</v>
      </c>
      <c r="D10" s="787">
        <v>43856717.359999999</v>
      </c>
      <c r="E10" s="785">
        <v>0</v>
      </c>
      <c r="F10" s="769">
        <f t="shared" ref="F10:F79" si="1">+F9+E10-D10</f>
        <v>6681396329.329999</v>
      </c>
      <c r="G10" s="667" t="s">
        <v>288</v>
      </c>
      <c r="H10" s="760"/>
      <c r="I10" s="760"/>
    </row>
    <row r="11" spans="1:17">
      <c r="A11" s="785" t="s">
        <v>756</v>
      </c>
      <c r="B11" s="786">
        <v>44505</v>
      </c>
      <c r="C11" s="785" t="s">
        <v>757</v>
      </c>
      <c r="D11" s="787">
        <v>112427719.72</v>
      </c>
      <c r="E11" s="785">
        <v>0</v>
      </c>
      <c r="F11" s="769">
        <f t="shared" si="1"/>
        <v>6568968609.6099987</v>
      </c>
      <c r="G11" s="667" t="s">
        <v>288</v>
      </c>
      <c r="H11" s="760"/>
      <c r="I11" s="760"/>
    </row>
    <row r="12" spans="1:17">
      <c r="A12" s="785" t="s">
        <v>758</v>
      </c>
      <c r="B12" s="786">
        <v>44505</v>
      </c>
      <c r="C12" s="785" t="s">
        <v>759</v>
      </c>
      <c r="D12" s="787">
        <v>7257385.4500000002</v>
      </c>
      <c r="E12" s="785">
        <v>0</v>
      </c>
      <c r="F12" s="769">
        <f t="shared" si="1"/>
        <v>6561711224.1599989</v>
      </c>
      <c r="G12" s="667" t="s">
        <v>288</v>
      </c>
      <c r="H12" s="760"/>
      <c r="I12" s="760"/>
    </row>
    <row r="13" spans="1:17">
      <c r="A13" s="785" t="s">
        <v>760</v>
      </c>
      <c r="B13" s="786">
        <v>44505</v>
      </c>
      <c r="C13" s="785" t="s">
        <v>761</v>
      </c>
      <c r="D13" s="787">
        <v>17961323.539999999</v>
      </c>
      <c r="E13" s="785">
        <v>0</v>
      </c>
      <c r="F13" s="769">
        <f t="shared" si="1"/>
        <v>6543749900.6199989</v>
      </c>
      <c r="G13" s="667" t="s">
        <v>288</v>
      </c>
      <c r="H13" s="760"/>
      <c r="I13" s="760"/>
    </row>
    <row r="14" spans="1:17">
      <c r="A14" s="785" t="s">
        <v>762</v>
      </c>
      <c r="B14" s="786">
        <v>44506</v>
      </c>
      <c r="C14" s="785" t="s">
        <v>763</v>
      </c>
      <c r="D14" s="788">
        <v>343872900</v>
      </c>
      <c r="E14" s="785">
        <v>0</v>
      </c>
      <c r="F14" s="769">
        <f t="shared" si="1"/>
        <v>6199877000.6199989</v>
      </c>
      <c r="G14" s="667" t="s">
        <v>568</v>
      </c>
      <c r="H14" s="760"/>
      <c r="I14" s="760"/>
    </row>
    <row r="15" spans="1:17">
      <c r="A15" s="785" t="s">
        <v>764</v>
      </c>
      <c r="B15" s="786">
        <v>44506</v>
      </c>
      <c r="C15" s="785" t="s">
        <v>765</v>
      </c>
      <c r="D15" s="788">
        <v>214271816</v>
      </c>
      <c r="E15" s="785">
        <v>0</v>
      </c>
      <c r="F15" s="769">
        <f t="shared" si="1"/>
        <v>5985605184.6199989</v>
      </c>
      <c r="G15" s="667" t="s">
        <v>568</v>
      </c>
      <c r="H15" s="760"/>
      <c r="I15" s="760"/>
    </row>
    <row r="16" spans="1:17">
      <c r="A16" s="789" t="s">
        <v>766</v>
      </c>
      <c r="B16" s="790">
        <v>44508</v>
      </c>
      <c r="C16" s="789" t="s">
        <v>767</v>
      </c>
      <c r="D16" s="789">
        <v>0</v>
      </c>
      <c r="E16" s="791">
        <v>200000</v>
      </c>
      <c r="F16" s="769">
        <f t="shared" si="1"/>
        <v>5985805184.6199989</v>
      </c>
      <c r="G16" s="667" t="s">
        <v>576</v>
      </c>
      <c r="H16" s="760"/>
      <c r="I16" s="760"/>
    </row>
    <row r="17" spans="1:9">
      <c r="A17" s="789" t="s">
        <v>768</v>
      </c>
      <c r="B17" s="790">
        <v>44508</v>
      </c>
      <c r="C17" s="789" t="s">
        <v>769</v>
      </c>
      <c r="D17" s="791">
        <v>200000</v>
      </c>
      <c r="E17" s="789">
        <v>0</v>
      </c>
      <c r="F17" s="769">
        <f t="shared" si="1"/>
        <v>5985605184.6199989</v>
      </c>
      <c r="G17" s="667" t="s">
        <v>576</v>
      </c>
      <c r="H17" s="760"/>
      <c r="I17" s="760"/>
    </row>
    <row r="18" spans="1:9">
      <c r="A18" s="785" t="s">
        <v>770</v>
      </c>
      <c r="B18" s="786">
        <v>44509</v>
      </c>
      <c r="C18" s="785" t="s">
        <v>771</v>
      </c>
      <c r="D18" s="785">
        <v>0</v>
      </c>
      <c r="E18" s="792">
        <v>1539338</v>
      </c>
      <c r="F18" s="769">
        <f t="shared" si="1"/>
        <v>5987144522.6199989</v>
      </c>
      <c r="G18" s="781" t="s">
        <v>583</v>
      </c>
      <c r="H18" s="801"/>
      <c r="I18" s="760"/>
    </row>
    <row r="19" spans="1:9">
      <c r="A19" s="785" t="s">
        <v>772</v>
      </c>
      <c r="B19" s="786">
        <v>44510</v>
      </c>
      <c r="C19" s="785" t="s">
        <v>773</v>
      </c>
      <c r="D19" s="788">
        <v>373271174</v>
      </c>
      <c r="E19" s="785">
        <v>0</v>
      </c>
      <c r="F19" s="769">
        <f>+F18+E19-D19</f>
        <v>5613873348.6199989</v>
      </c>
      <c r="G19" s="781"/>
      <c r="H19" s="760"/>
      <c r="I19" s="760"/>
    </row>
    <row r="20" spans="1:9">
      <c r="A20" s="785"/>
      <c r="B20" s="786"/>
      <c r="C20" s="785" t="s">
        <v>1113</v>
      </c>
      <c r="D20" s="792">
        <v>31990105</v>
      </c>
      <c r="E20" s="785"/>
      <c r="F20" s="769"/>
      <c r="G20" s="781" t="s">
        <v>571</v>
      </c>
      <c r="H20" s="801"/>
      <c r="I20" s="760"/>
    </row>
    <row r="21" spans="1:9">
      <c r="A21" s="785"/>
      <c r="B21" s="786"/>
      <c r="C21" s="785" t="s">
        <v>1114</v>
      </c>
      <c r="D21" s="792">
        <v>7946870</v>
      </c>
      <c r="E21" s="785"/>
      <c r="F21" s="769"/>
      <c r="G21" s="781" t="s">
        <v>571</v>
      </c>
      <c r="H21" s="801"/>
      <c r="I21" s="760"/>
    </row>
    <row r="22" spans="1:9">
      <c r="A22" s="785"/>
      <c r="B22" s="786"/>
      <c r="C22" s="785" t="s">
        <v>1115</v>
      </c>
      <c r="D22" s="792">
        <v>12435894</v>
      </c>
      <c r="E22" s="785"/>
      <c r="F22" s="769"/>
      <c r="G22" s="781" t="s">
        <v>571</v>
      </c>
      <c r="H22" s="801"/>
      <c r="I22" s="760"/>
    </row>
    <row r="23" spans="1:9">
      <c r="A23" s="785"/>
      <c r="B23" s="786"/>
      <c r="C23" s="785" t="s">
        <v>1116</v>
      </c>
      <c r="D23" s="792">
        <v>3194962</v>
      </c>
      <c r="E23" s="785"/>
      <c r="F23" s="769"/>
      <c r="G23" s="781" t="s">
        <v>571</v>
      </c>
      <c r="H23" s="801"/>
      <c r="I23" s="760"/>
    </row>
    <row r="24" spans="1:9">
      <c r="A24" s="785"/>
      <c r="B24" s="786"/>
      <c r="C24" s="785" t="s">
        <v>1117</v>
      </c>
      <c r="D24" s="787">
        <v>317703343</v>
      </c>
      <c r="E24" s="785"/>
      <c r="F24" s="769"/>
      <c r="G24" s="781" t="s">
        <v>571</v>
      </c>
      <c r="H24" s="760"/>
      <c r="I24" s="760"/>
    </row>
    <row r="25" spans="1:9">
      <c r="A25" s="785" t="s">
        <v>774</v>
      </c>
      <c r="B25" s="786">
        <v>44510</v>
      </c>
      <c r="C25" s="785" t="s">
        <v>775</v>
      </c>
      <c r="D25" s="788">
        <v>18563938</v>
      </c>
      <c r="E25" s="785">
        <v>0</v>
      </c>
      <c r="F25" s="769">
        <f>+F19+E25-D25</f>
        <v>5595309410.6199989</v>
      </c>
      <c r="G25" s="781" t="s">
        <v>555</v>
      </c>
      <c r="H25" s="760"/>
      <c r="I25" s="760"/>
    </row>
    <row r="26" spans="1:9">
      <c r="A26" s="793"/>
      <c r="B26" s="793"/>
      <c r="C26" s="783" t="s">
        <v>1118</v>
      </c>
      <c r="D26" s="793">
        <f>SUM(D9:D25)</f>
        <v>1504954148.0699999</v>
      </c>
      <c r="E26" s="793">
        <f>SUM(E9:E25)</f>
        <v>2350590.15</v>
      </c>
      <c r="F26" s="769"/>
      <c r="G26" s="781"/>
      <c r="H26" s="760"/>
      <c r="I26" s="760"/>
    </row>
    <row r="27" spans="1:9">
      <c r="A27" s="785" t="s">
        <v>776</v>
      </c>
      <c r="B27" s="786">
        <v>44510</v>
      </c>
      <c r="C27" s="785" t="s">
        <v>763</v>
      </c>
      <c r="D27" s="788">
        <v>116851600</v>
      </c>
      <c r="E27" s="785">
        <v>0</v>
      </c>
      <c r="F27" s="769">
        <f>+F25+E27-D27</f>
        <v>5478457810.6199989</v>
      </c>
      <c r="G27" s="667" t="s">
        <v>568</v>
      </c>
      <c r="H27" s="760"/>
      <c r="I27" s="760"/>
    </row>
    <row r="28" spans="1:9">
      <c r="A28" s="785" t="s">
        <v>777</v>
      </c>
      <c r="B28" s="786">
        <v>44510</v>
      </c>
      <c r="C28" s="785" t="s">
        <v>765</v>
      </c>
      <c r="D28" s="788">
        <v>301233936</v>
      </c>
      <c r="E28" s="785">
        <v>0</v>
      </c>
      <c r="F28" s="769">
        <f t="shared" si="1"/>
        <v>5177223874.6199989</v>
      </c>
      <c r="G28" s="667" t="s">
        <v>568</v>
      </c>
      <c r="H28" s="760"/>
      <c r="I28" s="760"/>
    </row>
    <row r="29" spans="1:9">
      <c r="A29" s="785" t="s">
        <v>778</v>
      </c>
      <c r="B29" s="786">
        <v>44510</v>
      </c>
      <c r="C29" s="785" t="s">
        <v>779</v>
      </c>
      <c r="D29" s="788">
        <v>3079310</v>
      </c>
      <c r="E29" s="785">
        <v>0</v>
      </c>
      <c r="F29" s="769">
        <f t="shared" si="1"/>
        <v>5174144564.6199989</v>
      </c>
      <c r="G29" s="667" t="s">
        <v>566</v>
      </c>
      <c r="H29" s="760"/>
      <c r="I29" s="760"/>
    </row>
    <row r="30" spans="1:9">
      <c r="A30" s="785" t="s">
        <v>780</v>
      </c>
      <c r="B30" s="786">
        <v>44510</v>
      </c>
      <c r="C30" s="785" t="s">
        <v>781</v>
      </c>
      <c r="D30" s="788">
        <v>47235222</v>
      </c>
      <c r="E30" s="785">
        <v>0</v>
      </c>
      <c r="F30" s="769">
        <f t="shared" si="1"/>
        <v>5126909342.6199989</v>
      </c>
      <c r="G30" s="667" t="s">
        <v>566</v>
      </c>
      <c r="H30" s="760"/>
      <c r="I30" s="760"/>
    </row>
    <row r="31" spans="1:9">
      <c r="A31" s="785" t="s">
        <v>782</v>
      </c>
      <c r="B31" s="786">
        <v>44510</v>
      </c>
      <c r="C31" s="785" t="s">
        <v>783</v>
      </c>
      <c r="D31" s="788">
        <v>2492993</v>
      </c>
      <c r="E31" s="785">
        <v>0</v>
      </c>
      <c r="F31" s="769">
        <f t="shared" si="1"/>
        <v>5124416349.6199989</v>
      </c>
      <c r="G31" s="667" t="s">
        <v>566</v>
      </c>
      <c r="H31" s="760"/>
      <c r="I31" s="760"/>
    </row>
    <row r="32" spans="1:9">
      <c r="A32" s="785" t="s">
        <v>784</v>
      </c>
      <c r="B32" s="786">
        <v>44510</v>
      </c>
      <c r="C32" s="785" t="s">
        <v>476</v>
      </c>
      <c r="D32" s="788">
        <v>973340</v>
      </c>
      <c r="E32" s="785">
        <v>0</v>
      </c>
      <c r="F32" s="769">
        <f t="shared" si="1"/>
        <v>5123443009.6199989</v>
      </c>
      <c r="G32" s="667" t="s">
        <v>574</v>
      </c>
      <c r="H32" s="760"/>
      <c r="I32" s="760"/>
    </row>
    <row r="33" spans="1:9">
      <c r="A33" s="785" t="s">
        <v>785</v>
      </c>
      <c r="B33" s="786">
        <v>44510</v>
      </c>
      <c r="C33" s="785" t="s">
        <v>561</v>
      </c>
      <c r="D33" s="788">
        <v>128000</v>
      </c>
      <c r="E33" s="785">
        <v>0</v>
      </c>
      <c r="F33" s="769">
        <f t="shared" si="1"/>
        <v>5123315009.6199989</v>
      </c>
      <c r="G33" s="667" t="s">
        <v>574</v>
      </c>
      <c r="H33" s="760"/>
      <c r="I33" s="760"/>
    </row>
    <row r="34" spans="1:9">
      <c r="A34" s="785" t="s">
        <v>786</v>
      </c>
      <c r="B34" s="786">
        <v>44510</v>
      </c>
      <c r="C34" s="785" t="s">
        <v>787</v>
      </c>
      <c r="D34" s="788">
        <v>121091587</v>
      </c>
      <c r="E34" s="785">
        <v>0</v>
      </c>
      <c r="F34" s="769">
        <f t="shared" si="1"/>
        <v>5002223422.6199989</v>
      </c>
      <c r="G34" s="667" t="s">
        <v>566</v>
      </c>
      <c r="H34" s="760"/>
      <c r="I34" s="760"/>
    </row>
    <row r="35" spans="1:9">
      <c r="A35" s="785" t="s">
        <v>788</v>
      </c>
      <c r="B35" s="786">
        <v>44510</v>
      </c>
      <c r="C35" s="785" t="s">
        <v>789</v>
      </c>
      <c r="D35" s="788">
        <v>23244560</v>
      </c>
      <c r="E35" s="785">
        <v>0</v>
      </c>
      <c r="F35" s="769">
        <f t="shared" si="1"/>
        <v>4978978862.6199989</v>
      </c>
      <c r="G35" s="667" t="s">
        <v>566</v>
      </c>
      <c r="H35" s="760"/>
      <c r="I35" s="760"/>
    </row>
    <row r="36" spans="1:9">
      <c r="A36" s="785" t="s">
        <v>790</v>
      </c>
      <c r="B36" s="786">
        <v>44510</v>
      </c>
      <c r="C36" s="785" t="s">
        <v>791</v>
      </c>
      <c r="D36" s="788">
        <v>46935728</v>
      </c>
      <c r="E36" s="785">
        <v>0</v>
      </c>
      <c r="F36" s="769">
        <f t="shared" si="1"/>
        <v>4932043134.6199989</v>
      </c>
      <c r="G36" s="667" t="s">
        <v>566</v>
      </c>
      <c r="H36" s="760"/>
      <c r="I36" s="760"/>
    </row>
    <row r="37" spans="1:9">
      <c r="A37" s="785" t="s">
        <v>792</v>
      </c>
      <c r="B37" s="786">
        <v>44510</v>
      </c>
      <c r="C37" s="785" t="s">
        <v>793</v>
      </c>
      <c r="D37" s="788">
        <v>33015567</v>
      </c>
      <c r="E37" s="785">
        <v>0</v>
      </c>
      <c r="F37" s="769">
        <f t="shared" si="1"/>
        <v>4899027567.6199989</v>
      </c>
      <c r="G37" s="667" t="s">
        <v>566</v>
      </c>
      <c r="H37" s="760"/>
      <c r="I37" s="760"/>
    </row>
    <row r="38" spans="1:9">
      <c r="A38" s="785" t="s">
        <v>794</v>
      </c>
      <c r="B38" s="786">
        <v>44510</v>
      </c>
      <c r="C38" s="785" t="s">
        <v>795</v>
      </c>
      <c r="D38" s="788">
        <v>18805370</v>
      </c>
      <c r="E38" s="785">
        <v>0</v>
      </c>
      <c r="F38" s="769">
        <f t="shared" si="1"/>
        <v>4880222197.6199989</v>
      </c>
      <c r="G38" s="667" t="s">
        <v>566</v>
      </c>
      <c r="H38" s="760"/>
      <c r="I38" s="760"/>
    </row>
    <row r="39" spans="1:9">
      <c r="A39" s="785" t="s">
        <v>796</v>
      </c>
      <c r="B39" s="786">
        <v>44510</v>
      </c>
      <c r="C39" s="785" t="s">
        <v>797</v>
      </c>
      <c r="D39" s="788">
        <v>8047280</v>
      </c>
      <c r="E39" s="785">
        <v>0</v>
      </c>
      <c r="F39" s="769">
        <f t="shared" si="1"/>
        <v>4872174917.6199989</v>
      </c>
      <c r="G39" s="667" t="s">
        <v>566</v>
      </c>
      <c r="H39" s="760"/>
      <c r="I39" s="760"/>
    </row>
    <row r="40" spans="1:9">
      <c r="A40" s="785" t="s">
        <v>798</v>
      </c>
      <c r="B40" s="786">
        <v>44510</v>
      </c>
      <c r="C40" s="785" t="s">
        <v>799</v>
      </c>
      <c r="D40" s="788">
        <v>11892651.5</v>
      </c>
      <c r="E40" s="785">
        <v>0</v>
      </c>
      <c r="F40" s="769">
        <f t="shared" si="1"/>
        <v>4860282266.1199989</v>
      </c>
      <c r="G40" s="667" t="s">
        <v>566</v>
      </c>
      <c r="H40" s="760"/>
      <c r="I40" s="760"/>
    </row>
    <row r="41" spans="1:9">
      <c r="A41" s="785" t="s">
        <v>800</v>
      </c>
      <c r="B41" s="786">
        <v>44510</v>
      </c>
      <c r="C41" s="785" t="s">
        <v>801</v>
      </c>
      <c r="D41" s="788">
        <v>1479122</v>
      </c>
      <c r="E41" s="785">
        <v>0</v>
      </c>
      <c r="F41" s="769">
        <f t="shared" si="1"/>
        <v>4858803144.1199989</v>
      </c>
      <c r="G41" s="667" t="s">
        <v>566</v>
      </c>
      <c r="H41" s="760"/>
      <c r="I41" s="760"/>
    </row>
    <row r="42" spans="1:9">
      <c r="A42" s="785" t="s">
        <v>802</v>
      </c>
      <c r="B42" s="786">
        <v>44510</v>
      </c>
      <c r="C42" s="785" t="s">
        <v>803</v>
      </c>
      <c r="D42" s="788">
        <v>2156264.5</v>
      </c>
      <c r="E42" s="785">
        <v>0</v>
      </c>
      <c r="F42" s="769">
        <f t="shared" si="1"/>
        <v>4856646879.6199989</v>
      </c>
      <c r="G42" s="667" t="s">
        <v>566</v>
      </c>
      <c r="H42" s="760"/>
      <c r="I42" s="760"/>
    </row>
    <row r="43" spans="1:9">
      <c r="A43" s="785" t="s">
        <v>804</v>
      </c>
      <c r="B43" s="786">
        <v>44510</v>
      </c>
      <c r="C43" s="785" t="s">
        <v>805</v>
      </c>
      <c r="D43" s="788">
        <v>1291315</v>
      </c>
      <c r="E43" s="785">
        <v>0</v>
      </c>
      <c r="F43" s="769">
        <f t="shared" si="1"/>
        <v>4855355564.6199989</v>
      </c>
      <c r="G43" s="667" t="s">
        <v>566</v>
      </c>
      <c r="H43" s="760"/>
      <c r="I43" s="760"/>
    </row>
    <row r="44" spans="1:9">
      <c r="A44" s="785" t="s">
        <v>806</v>
      </c>
      <c r="B44" s="786">
        <v>44510</v>
      </c>
      <c r="C44" s="785" t="s">
        <v>807</v>
      </c>
      <c r="D44" s="788">
        <v>872001</v>
      </c>
      <c r="E44" s="785">
        <v>0</v>
      </c>
      <c r="F44" s="769">
        <f t="shared" si="1"/>
        <v>4854483563.6199989</v>
      </c>
      <c r="G44" s="667" t="s">
        <v>566</v>
      </c>
      <c r="H44" s="760"/>
      <c r="I44" s="760"/>
    </row>
    <row r="45" spans="1:9">
      <c r="A45" s="785" t="s">
        <v>808</v>
      </c>
      <c r="B45" s="786">
        <v>44510</v>
      </c>
      <c r="C45" s="785" t="s">
        <v>809</v>
      </c>
      <c r="D45" s="788">
        <v>472780</v>
      </c>
      <c r="E45" s="785">
        <v>0</v>
      </c>
      <c r="F45" s="769">
        <f t="shared" si="1"/>
        <v>4854010783.6199989</v>
      </c>
      <c r="G45" s="667" t="s">
        <v>566</v>
      </c>
      <c r="H45" s="760"/>
      <c r="I45" s="760"/>
    </row>
    <row r="46" spans="1:9">
      <c r="A46" s="785" t="s">
        <v>810</v>
      </c>
      <c r="B46" s="786">
        <v>44510</v>
      </c>
      <c r="C46" s="785" t="s">
        <v>811</v>
      </c>
      <c r="D46" s="788">
        <v>20396100</v>
      </c>
      <c r="E46" s="785">
        <v>0</v>
      </c>
      <c r="F46" s="769">
        <f t="shared" si="1"/>
        <v>4833614683.6199989</v>
      </c>
      <c r="G46" s="667" t="s">
        <v>566</v>
      </c>
      <c r="H46" s="760"/>
      <c r="I46" s="760"/>
    </row>
    <row r="47" spans="1:9">
      <c r="A47" s="785" t="s">
        <v>812</v>
      </c>
      <c r="B47" s="786">
        <v>44510</v>
      </c>
      <c r="C47" s="785" t="s">
        <v>813</v>
      </c>
      <c r="D47" s="788">
        <v>7269050</v>
      </c>
      <c r="E47" s="785">
        <v>0</v>
      </c>
      <c r="F47" s="769">
        <f t="shared" si="1"/>
        <v>4826345633.6199989</v>
      </c>
      <c r="G47" s="667" t="s">
        <v>566</v>
      </c>
      <c r="H47" s="760"/>
      <c r="I47" s="760"/>
    </row>
    <row r="48" spans="1:9">
      <c r="A48" s="785" t="s">
        <v>814</v>
      </c>
      <c r="B48" s="786">
        <v>44510</v>
      </c>
      <c r="C48" s="785" t="s">
        <v>815</v>
      </c>
      <c r="D48" s="788">
        <v>23249000</v>
      </c>
      <c r="E48" s="785">
        <v>0</v>
      </c>
      <c r="F48" s="769">
        <f t="shared" si="1"/>
        <v>4803096633.6199989</v>
      </c>
      <c r="G48" s="667" t="s">
        <v>566</v>
      </c>
      <c r="H48" s="760"/>
      <c r="I48" s="770"/>
    </row>
    <row r="49" spans="1:9">
      <c r="A49" s="785" t="s">
        <v>816</v>
      </c>
      <c r="B49" s="786">
        <v>44510</v>
      </c>
      <c r="C49" s="785" t="s">
        <v>817</v>
      </c>
      <c r="D49" s="788">
        <v>3374000</v>
      </c>
      <c r="E49" s="785">
        <v>0</v>
      </c>
      <c r="F49" s="769">
        <f t="shared" si="1"/>
        <v>4799722633.6199989</v>
      </c>
      <c r="G49" s="667" t="s">
        <v>566</v>
      </c>
      <c r="H49" s="760"/>
      <c r="I49" s="760"/>
    </row>
    <row r="50" spans="1:9">
      <c r="A50" s="785" t="s">
        <v>818</v>
      </c>
      <c r="B50" s="786">
        <v>44510</v>
      </c>
      <c r="C50" s="785" t="s">
        <v>819</v>
      </c>
      <c r="D50" s="788">
        <v>1596000</v>
      </c>
      <c r="E50" s="785">
        <v>0</v>
      </c>
      <c r="F50" s="769">
        <f t="shared" si="1"/>
        <v>4798126633.6199989</v>
      </c>
      <c r="G50" s="667" t="s">
        <v>566</v>
      </c>
      <c r="H50" s="760"/>
      <c r="I50" s="760"/>
    </row>
    <row r="51" spans="1:9">
      <c r="A51" s="785" t="s">
        <v>820</v>
      </c>
      <c r="B51" s="786">
        <v>44510</v>
      </c>
      <c r="C51" s="785" t="s">
        <v>821</v>
      </c>
      <c r="D51" s="788">
        <v>3322422</v>
      </c>
      <c r="E51" s="785">
        <v>0</v>
      </c>
      <c r="F51" s="769">
        <f t="shared" si="1"/>
        <v>4794804211.6199989</v>
      </c>
      <c r="G51" s="667" t="s">
        <v>566</v>
      </c>
      <c r="H51" s="760"/>
      <c r="I51" s="760"/>
    </row>
    <row r="52" spans="1:9">
      <c r="A52" s="785" t="s">
        <v>822</v>
      </c>
      <c r="B52" s="786">
        <v>44510</v>
      </c>
      <c r="C52" s="785" t="s">
        <v>823</v>
      </c>
      <c r="D52" s="788">
        <v>26486200</v>
      </c>
      <c r="E52" s="785">
        <v>0</v>
      </c>
      <c r="F52" s="769">
        <f t="shared" si="1"/>
        <v>4768318011.6199989</v>
      </c>
      <c r="G52" s="667" t="s">
        <v>566</v>
      </c>
      <c r="H52" s="760"/>
      <c r="I52" s="760"/>
    </row>
    <row r="53" spans="1:9">
      <c r="A53" s="785" t="s">
        <v>824</v>
      </c>
      <c r="B53" s="786">
        <v>44510</v>
      </c>
      <c r="C53" s="785" t="s">
        <v>825</v>
      </c>
      <c r="D53" s="788">
        <v>13122150</v>
      </c>
      <c r="E53" s="785">
        <v>0</v>
      </c>
      <c r="F53" s="769">
        <f t="shared" si="1"/>
        <v>4755195861.6199989</v>
      </c>
      <c r="G53" s="667" t="s">
        <v>566</v>
      </c>
      <c r="H53" s="760"/>
      <c r="I53" s="760"/>
    </row>
    <row r="54" spans="1:9">
      <c r="A54" s="785" t="s">
        <v>826</v>
      </c>
      <c r="B54" s="786">
        <v>44510</v>
      </c>
      <c r="C54" s="785" t="s">
        <v>827</v>
      </c>
      <c r="D54" s="788">
        <v>3432500</v>
      </c>
      <c r="E54" s="785">
        <v>0</v>
      </c>
      <c r="F54" s="769">
        <f t="shared" si="1"/>
        <v>4751763361.6199989</v>
      </c>
      <c r="G54" s="667" t="s">
        <v>566</v>
      </c>
      <c r="H54" s="760"/>
      <c r="I54" s="760"/>
    </row>
    <row r="55" spans="1:9">
      <c r="A55" s="785" t="s">
        <v>828</v>
      </c>
      <c r="B55" s="786">
        <v>44510</v>
      </c>
      <c r="C55" s="785" t="s">
        <v>829</v>
      </c>
      <c r="D55" s="788">
        <v>2597700</v>
      </c>
      <c r="E55" s="785">
        <v>0</v>
      </c>
      <c r="F55" s="769">
        <f t="shared" si="1"/>
        <v>4749165661.6199989</v>
      </c>
      <c r="G55" s="667" t="s">
        <v>566</v>
      </c>
      <c r="H55" s="760"/>
      <c r="I55" s="760"/>
    </row>
    <row r="56" spans="1:9">
      <c r="A56" s="785" t="s">
        <v>830</v>
      </c>
      <c r="B56" s="786">
        <v>44510</v>
      </c>
      <c r="C56" s="785" t="s">
        <v>831</v>
      </c>
      <c r="D56" s="788">
        <v>8785750</v>
      </c>
      <c r="E56" s="785">
        <v>0</v>
      </c>
      <c r="F56" s="769">
        <f t="shared" si="1"/>
        <v>4740379911.6199989</v>
      </c>
      <c r="G56" s="667" t="s">
        <v>566</v>
      </c>
      <c r="H56" s="760"/>
      <c r="I56" s="760"/>
    </row>
    <row r="57" spans="1:9">
      <c r="A57" s="785" t="s">
        <v>832</v>
      </c>
      <c r="B57" s="786">
        <v>44510</v>
      </c>
      <c r="C57" s="785" t="s">
        <v>833</v>
      </c>
      <c r="D57" s="788">
        <v>8576445</v>
      </c>
      <c r="E57" s="785">
        <v>0</v>
      </c>
      <c r="F57" s="769">
        <f t="shared" si="1"/>
        <v>4731803466.6199989</v>
      </c>
      <c r="G57" s="667" t="s">
        <v>566</v>
      </c>
      <c r="H57" s="760"/>
      <c r="I57" s="760"/>
    </row>
    <row r="58" spans="1:9">
      <c r="A58" s="785" t="s">
        <v>834</v>
      </c>
      <c r="B58" s="786">
        <v>44510</v>
      </c>
      <c r="C58" s="785" t="s">
        <v>835</v>
      </c>
      <c r="D58" s="788">
        <v>49886000</v>
      </c>
      <c r="E58" s="785">
        <v>0</v>
      </c>
      <c r="F58" s="769">
        <f t="shared" si="1"/>
        <v>4681917466.6199989</v>
      </c>
      <c r="G58" s="667" t="s">
        <v>566</v>
      </c>
      <c r="H58" s="770"/>
      <c r="I58" s="770"/>
    </row>
    <row r="59" spans="1:9">
      <c r="A59" s="785" t="s">
        <v>836</v>
      </c>
      <c r="B59" s="786">
        <v>44510</v>
      </c>
      <c r="C59" s="785" t="s">
        <v>837</v>
      </c>
      <c r="D59" s="788">
        <v>198991670</v>
      </c>
      <c r="E59" s="785">
        <v>0</v>
      </c>
      <c r="F59" s="769">
        <f t="shared" si="1"/>
        <v>4482925796.6199989</v>
      </c>
      <c r="G59" s="667" t="s">
        <v>566</v>
      </c>
      <c r="H59" s="760"/>
      <c r="I59" s="760"/>
    </row>
    <row r="60" spans="1:9">
      <c r="A60" s="785" t="s">
        <v>838</v>
      </c>
      <c r="B60" s="786">
        <v>44510</v>
      </c>
      <c r="C60" s="785" t="s">
        <v>839</v>
      </c>
      <c r="D60" s="788">
        <v>25440677</v>
      </c>
      <c r="E60" s="785">
        <v>0</v>
      </c>
      <c r="F60" s="769">
        <f t="shared" si="1"/>
        <v>4457485119.6199989</v>
      </c>
      <c r="G60" s="667" t="s">
        <v>566</v>
      </c>
      <c r="H60" s="770"/>
      <c r="I60" s="770"/>
    </row>
    <row r="61" spans="1:9">
      <c r="A61" s="785" t="s">
        <v>840</v>
      </c>
      <c r="B61" s="786">
        <v>44510</v>
      </c>
      <c r="C61" s="785" t="s">
        <v>841</v>
      </c>
      <c r="D61" s="788">
        <v>98692847</v>
      </c>
      <c r="E61" s="785">
        <v>0</v>
      </c>
      <c r="F61" s="769">
        <f t="shared" si="1"/>
        <v>4358792272.6199989</v>
      </c>
      <c r="G61" s="667" t="s">
        <v>566</v>
      </c>
      <c r="H61" s="760"/>
      <c r="I61" s="760"/>
    </row>
    <row r="62" spans="1:9">
      <c r="A62" s="785" t="s">
        <v>842</v>
      </c>
      <c r="B62" s="786">
        <v>44510</v>
      </c>
      <c r="C62" s="785" t="s">
        <v>843</v>
      </c>
      <c r="D62" s="788">
        <v>24921664</v>
      </c>
      <c r="E62" s="785">
        <v>0</v>
      </c>
      <c r="F62" s="769">
        <f t="shared" si="1"/>
        <v>4333870608.6199989</v>
      </c>
      <c r="G62" s="667" t="s">
        <v>566</v>
      </c>
      <c r="H62" s="760"/>
      <c r="I62" s="760"/>
    </row>
    <row r="63" spans="1:9">
      <c r="A63" s="785" t="s">
        <v>844</v>
      </c>
      <c r="B63" s="786">
        <v>44510</v>
      </c>
      <c r="C63" s="785" t="s">
        <v>845</v>
      </c>
      <c r="D63" s="788">
        <v>64790042</v>
      </c>
      <c r="E63" s="785">
        <v>0</v>
      </c>
      <c r="F63" s="769">
        <f t="shared" si="1"/>
        <v>4269080566.6199989</v>
      </c>
      <c r="G63" s="667" t="s">
        <v>566</v>
      </c>
      <c r="H63" s="760"/>
      <c r="I63" s="760"/>
    </row>
    <row r="64" spans="1:9">
      <c r="A64" s="785" t="s">
        <v>846</v>
      </c>
      <c r="B64" s="786">
        <v>44510</v>
      </c>
      <c r="C64" s="785" t="s">
        <v>797</v>
      </c>
      <c r="D64" s="788">
        <v>13075604</v>
      </c>
      <c r="E64" s="785">
        <v>0</v>
      </c>
      <c r="F64" s="769">
        <f t="shared" si="1"/>
        <v>4256004962.6199989</v>
      </c>
      <c r="G64" s="667" t="s">
        <v>566</v>
      </c>
      <c r="H64" s="760"/>
      <c r="I64" s="760"/>
    </row>
    <row r="65" spans="1:9">
      <c r="A65" s="785" t="s">
        <v>847</v>
      </c>
      <c r="B65" s="786">
        <v>44510</v>
      </c>
      <c r="C65" s="785" t="s">
        <v>848</v>
      </c>
      <c r="D65" s="788">
        <v>13161738</v>
      </c>
      <c r="E65" s="785">
        <v>0</v>
      </c>
      <c r="F65" s="769">
        <f t="shared" si="1"/>
        <v>4242843224.6199989</v>
      </c>
      <c r="G65" s="667" t="s">
        <v>566</v>
      </c>
      <c r="H65" s="760"/>
      <c r="I65" s="760"/>
    </row>
    <row r="66" spans="1:9">
      <c r="A66" s="785" t="s">
        <v>849</v>
      </c>
      <c r="B66" s="786">
        <v>44510</v>
      </c>
      <c r="C66" s="785" t="s">
        <v>850</v>
      </c>
      <c r="D66" s="788">
        <v>583350</v>
      </c>
      <c r="E66" s="785">
        <v>0</v>
      </c>
      <c r="F66" s="769">
        <f t="shared" si="1"/>
        <v>4242259874.6199989</v>
      </c>
      <c r="G66" s="667" t="s">
        <v>566</v>
      </c>
      <c r="H66" s="760"/>
      <c r="I66" s="760"/>
    </row>
    <row r="67" spans="1:9">
      <c r="A67" s="785" t="s">
        <v>851</v>
      </c>
      <c r="B67" s="786">
        <v>44510</v>
      </c>
      <c r="C67" s="785" t="s">
        <v>852</v>
      </c>
      <c r="D67" s="788">
        <v>4936256.5</v>
      </c>
      <c r="E67" s="785">
        <v>0</v>
      </c>
      <c r="F67" s="769">
        <f t="shared" si="1"/>
        <v>4237323618.1199989</v>
      </c>
      <c r="G67" s="667" t="s">
        <v>566</v>
      </c>
      <c r="H67" s="760"/>
      <c r="I67" s="760"/>
    </row>
    <row r="68" spans="1:9">
      <c r="A68" s="785" t="s">
        <v>853</v>
      </c>
      <c r="B68" s="786">
        <v>44510</v>
      </c>
      <c r="C68" s="785" t="s">
        <v>854</v>
      </c>
      <c r="D68" s="788">
        <v>2583012.5</v>
      </c>
      <c r="E68" s="785">
        <v>0</v>
      </c>
      <c r="F68" s="769">
        <f t="shared" si="1"/>
        <v>4234740605.6199989</v>
      </c>
      <c r="G68" s="667" t="s">
        <v>566</v>
      </c>
      <c r="H68" s="760"/>
      <c r="I68" s="760"/>
    </row>
    <row r="69" spans="1:9">
      <c r="A69" s="785" t="s">
        <v>855</v>
      </c>
      <c r="B69" s="786">
        <v>44510</v>
      </c>
      <c r="C69" s="785" t="s">
        <v>856</v>
      </c>
      <c r="D69" s="788">
        <v>5687832</v>
      </c>
      <c r="E69" s="785">
        <v>0</v>
      </c>
      <c r="F69" s="769">
        <f t="shared" si="1"/>
        <v>4229052773.6199989</v>
      </c>
      <c r="G69" s="667" t="s">
        <v>566</v>
      </c>
      <c r="H69" s="760"/>
      <c r="I69" s="760"/>
    </row>
    <row r="70" spans="1:9">
      <c r="A70" s="785" t="s">
        <v>857</v>
      </c>
      <c r="B70" s="786">
        <v>44510</v>
      </c>
      <c r="C70" s="785" t="s">
        <v>809</v>
      </c>
      <c r="D70" s="788">
        <v>634982</v>
      </c>
      <c r="E70" s="785">
        <v>0</v>
      </c>
      <c r="F70" s="769">
        <f t="shared" si="1"/>
        <v>4228417791.6199989</v>
      </c>
      <c r="G70" s="667" t="s">
        <v>566</v>
      </c>
      <c r="H70" s="760"/>
      <c r="I70" s="760"/>
    </row>
    <row r="71" spans="1:9">
      <c r="A71" s="794" t="s">
        <v>785</v>
      </c>
      <c r="B71" s="795">
        <v>44511</v>
      </c>
      <c r="C71" s="794" t="s">
        <v>858</v>
      </c>
      <c r="D71" s="794">
        <v>0</v>
      </c>
      <c r="E71" s="796">
        <v>2103445036</v>
      </c>
      <c r="F71" s="769">
        <f t="shared" si="1"/>
        <v>6331862827.6199989</v>
      </c>
      <c r="G71" s="667" t="s">
        <v>562</v>
      </c>
      <c r="H71" s="760"/>
      <c r="I71" s="760"/>
    </row>
    <row r="72" spans="1:9">
      <c r="A72" s="794" t="s">
        <v>859</v>
      </c>
      <c r="B72" s="795">
        <v>44511</v>
      </c>
      <c r="C72" s="794" t="s">
        <v>860</v>
      </c>
      <c r="D72" s="794">
        <v>0</v>
      </c>
      <c r="E72" s="796">
        <v>744900800</v>
      </c>
      <c r="F72" s="769">
        <f t="shared" si="1"/>
        <v>7076763627.6199989</v>
      </c>
      <c r="G72" s="667" t="s">
        <v>562</v>
      </c>
      <c r="H72" s="760"/>
      <c r="I72" s="760"/>
    </row>
    <row r="73" spans="1:9">
      <c r="A73" s="794" t="s">
        <v>861</v>
      </c>
      <c r="B73" s="795">
        <v>44511</v>
      </c>
      <c r="C73" s="794" t="s">
        <v>862</v>
      </c>
      <c r="D73" s="794">
        <v>0</v>
      </c>
      <c r="E73" s="796">
        <v>1434607272</v>
      </c>
      <c r="F73" s="769">
        <f t="shared" si="1"/>
        <v>8511370899.6199989</v>
      </c>
      <c r="G73" s="667" t="s">
        <v>562</v>
      </c>
      <c r="H73" s="760"/>
      <c r="I73" s="760"/>
    </row>
    <row r="74" spans="1:9">
      <c r="A74" s="794" t="s">
        <v>863</v>
      </c>
      <c r="B74" s="795">
        <v>44511</v>
      </c>
      <c r="C74" s="794" t="s">
        <v>864</v>
      </c>
      <c r="D74" s="794">
        <v>0</v>
      </c>
      <c r="E74" s="796">
        <v>801749582</v>
      </c>
      <c r="F74" s="769">
        <f t="shared" si="1"/>
        <v>9313120481.6199989</v>
      </c>
      <c r="G74" s="667" t="s">
        <v>562</v>
      </c>
      <c r="H74" s="771"/>
      <c r="I74" s="760"/>
    </row>
    <row r="75" spans="1:9">
      <c r="A75" s="794" t="s">
        <v>865</v>
      </c>
      <c r="B75" s="795">
        <v>44511</v>
      </c>
      <c r="C75" s="794" t="s">
        <v>866</v>
      </c>
      <c r="D75" s="794">
        <v>0</v>
      </c>
      <c r="E75" s="796">
        <v>621766472</v>
      </c>
      <c r="F75" s="769">
        <f t="shared" si="1"/>
        <v>9934886953.6199989</v>
      </c>
      <c r="G75" s="667" t="s">
        <v>562</v>
      </c>
      <c r="H75" s="770"/>
      <c r="I75" s="770"/>
    </row>
    <row r="76" spans="1:9">
      <c r="A76" s="794" t="s">
        <v>867</v>
      </c>
      <c r="B76" s="795">
        <v>44511</v>
      </c>
      <c r="C76" s="794" t="s">
        <v>868</v>
      </c>
      <c r="D76" s="794">
        <v>0</v>
      </c>
      <c r="E76" s="796">
        <v>290949375</v>
      </c>
      <c r="F76" s="769">
        <f t="shared" si="1"/>
        <v>10225836328.619999</v>
      </c>
      <c r="G76" s="667" t="s">
        <v>562</v>
      </c>
      <c r="H76" s="760"/>
      <c r="I76" s="760"/>
    </row>
    <row r="77" spans="1:9">
      <c r="A77" s="794" t="s">
        <v>869</v>
      </c>
      <c r="B77" s="795">
        <v>44511</v>
      </c>
      <c r="C77" s="794" t="s">
        <v>870</v>
      </c>
      <c r="D77" s="794">
        <v>0</v>
      </c>
      <c r="E77" s="796">
        <v>1862846435</v>
      </c>
      <c r="F77" s="769">
        <f t="shared" si="1"/>
        <v>12088682763.619999</v>
      </c>
      <c r="G77" s="667" t="s">
        <v>562</v>
      </c>
      <c r="H77" s="760"/>
      <c r="I77" s="770"/>
    </row>
    <row r="78" spans="1:9">
      <c r="A78" s="794" t="s">
        <v>871</v>
      </c>
      <c r="B78" s="795">
        <v>44511</v>
      </c>
      <c r="C78" s="794" t="s">
        <v>872</v>
      </c>
      <c r="D78" s="794">
        <v>0</v>
      </c>
      <c r="E78" s="796">
        <v>1096099758</v>
      </c>
      <c r="F78" s="769">
        <f t="shared" si="1"/>
        <v>13184782521.619999</v>
      </c>
      <c r="G78" s="667" t="s">
        <v>562</v>
      </c>
      <c r="H78" s="771"/>
      <c r="I78" s="760"/>
    </row>
    <row r="79" spans="1:9">
      <c r="A79" s="794" t="s">
        <v>873</v>
      </c>
      <c r="B79" s="795">
        <v>44511</v>
      </c>
      <c r="C79" s="794" t="s">
        <v>874</v>
      </c>
      <c r="D79" s="794">
        <v>0</v>
      </c>
      <c r="E79" s="796">
        <v>366494201</v>
      </c>
      <c r="F79" s="769">
        <f t="shared" si="1"/>
        <v>13551276722.619999</v>
      </c>
      <c r="G79" s="667" t="s">
        <v>562</v>
      </c>
      <c r="H79" s="770"/>
      <c r="I79" s="770"/>
    </row>
    <row r="80" spans="1:9">
      <c r="A80" s="794" t="s">
        <v>875</v>
      </c>
      <c r="B80" s="795">
        <v>44511</v>
      </c>
      <c r="C80" s="794" t="s">
        <v>876</v>
      </c>
      <c r="D80" s="794">
        <v>0</v>
      </c>
      <c r="E80" s="796">
        <v>541443300</v>
      </c>
      <c r="F80" s="769">
        <f t="shared" ref="F80:F144" si="2">+F79+E80-D80</f>
        <v>14092720022.619999</v>
      </c>
      <c r="G80" s="667" t="s">
        <v>562</v>
      </c>
      <c r="H80" s="771"/>
      <c r="I80" s="710"/>
    </row>
    <row r="81" spans="1:9">
      <c r="A81" s="794" t="s">
        <v>877</v>
      </c>
      <c r="B81" s="795">
        <v>44511</v>
      </c>
      <c r="C81" s="794" t="s">
        <v>878</v>
      </c>
      <c r="D81" s="794">
        <v>0</v>
      </c>
      <c r="E81" s="796">
        <v>1720997477</v>
      </c>
      <c r="F81" s="769">
        <f t="shared" si="2"/>
        <v>15813717499.619999</v>
      </c>
      <c r="G81" s="667" t="s">
        <v>562</v>
      </c>
      <c r="H81" s="770"/>
      <c r="I81" s="711"/>
    </row>
    <row r="82" spans="1:9">
      <c r="A82" s="785" t="s">
        <v>879</v>
      </c>
      <c r="B82" s="786">
        <v>44511</v>
      </c>
      <c r="C82" s="785" t="s">
        <v>880</v>
      </c>
      <c r="D82" s="788">
        <v>144820000</v>
      </c>
      <c r="E82" s="785">
        <v>0</v>
      </c>
      <c r="F82" s="769">
        <f t="shared" si="2"/>
        <v>15668897499.619999</v>
      </c>
      <c r="G82" s="667" t="s">
        <v>568</v>
      </c>
      <c r="H82" s="771"/>
      <c r="I82" s="770"/>
    </row>
    <row r="83" spans="1:9">
      <c r="A83" s="785" t="s">
        <v>881</v>
      </c>
      <c r="B83" s="786">
        <v>44511</v>
      </c>
      <c r="C83" s="785" t="s">
        <v>882</v>
      </c>
      <c r="D83" s="788">
        <v>460094240</v>
      </c>
      <c r="E83" s="785">
        <v>0</v>
      </c>
      <c r="F83" s="769">
        <f t="shared" si="2"/>
        <v>15208803259.619999</v>
      </c>
      <c r="G83" s="667" t="s">
        <v>568</v>
      </c>
      <c r="H83" s="770"/>
      <c r="I83" s="770"/>
    </row>
    <row r="84" spans="1:9">
      <c r="A84" s="785" t="s">
        <v>883</v>
      </c>
      <c r="B84" s="786">
        <v>44511</v>
      </c>
      <c r="C84" s="785" t="s">
        <v>884</v>
      </c>
      <c r="D84" s="788">
        <v>7441750</v>
      </c>
      <c r="E84" s="785">
        <v>0</v>
      </c>
      <c r="F84" s="769">
        <f t="shared" si="2"/>
        <v>15201361509.619999</v>
      </c>
      <c r="G84" s="667" t="s">
        <v>568</v>
      </c>
      <c r="H84" s="760"/>
      <c r="I84" s="770"/>
    </row>
    <row r="85" spans="1:9">
      <c r="A85" s="785" t="s">
        <v>885</v>
      </c>
      <c r="B85" s="786">
        <v>44511</v>
      </c>
      <c r="C85" s="785" t="s">
        <v>886</v>
      </c>
      <c r="D85" s="788">
        <v>3275250</v>
      </c>
      <c r="E85" s="785">
        <v>0</v>
      </c>
      <c r="F85" s="769">
        <f t="shared" si="2"/>
        <v>15198086259.619999</v>
      </c>
      <c r="G85" s="667" t="s">
        <v>568</v>
      </c>
      <c r="H85" s="760"/>
      <c r="I85" s="770"/>
    </row>
    <row r="86" spans="1:9">
      <c r="A86" s="785" t="s">
        <v>887</v>
      </c>
      <c r="B86" s="786">
        <v>44512</v>
      </c>
      <c r="C86" s="785" t="s">
        <v>731</v>
      </c>
      <c r="D86" s="785">
        <v>0</v>
      </c>
      <c r="E86" s="792">
        <v>3078674</v>
      </c>
      <c r="F86" s="769">
        <f t="shared" si="2"/>
        <v>15201164933.619999</v>
      </c>
      <c r="G86" s="781" t="s">
        <v>583</v>
      </c>
      <c r="H86" s="801"/>
      <c r="I86" s="770"/>
    </row>
    <row r="87" spans="1:9">
      <c r="A87" s="785" t="s">
        <v>784</v>
      </c>
      <c r="B87" s="786">
        <v>44512</v>
      </c>
      <c r="C87" s="785" t="s">
        <v>888</v>
      </c>
      <c r="D87" s="785">
        <v>0</v>
      </c>
      <c r="E87" s="792">
        <v>3650916</v>
      </c>
      <c r="F87" s="769">
        <f t="shared" si="2"/>
        <v>15204815849.619999</v>
      </c>
      <c r="G87" s="781" t="s">
        <v>587</v>
      </c>
      <c r="H87" s="801"/>
      <c r="I87" s="770"/>
    </row>
    <row r="88" spans="1:9">
      <c r="A88" s="785" t="s">
        <v>861</v>
      </c>
      <c r="B88" s="786">
        <v>44513</v>
      </c>
      <c r="C88" s="785" t="s">
        <v>889</v>
      </c>
      <c r="D88" s="788">
        <v>388125</v>
      </c>
      <c r="E88" s="785">
        <v>0</v>
      </c>
      <c r="F88" s="769">
        <f t="shared" si="2"/>
        <v>15204427724.619999</v>
      </c>
      <c r="G88" s="667">
        <v>824007</v>
      </c>
      <c r="H88" s="760"/>
      <c r="I88" s="770"/>
    </row>
    <row r="89" spans="1:9">
      <c r="A89" s="785" t="s">
        <v>890</v>
      </c>
      <c r="B89" s="786">
        <v>44515</v>
      </c>
      <c r="C89" s="785" t="s">
        <v>891</v>
      </c>
      <c r="D89" s="785">
        <v>0</v>
      </c>
      <c r="E89" s="788">
        <v>14717</v>
      </c>
      <c r="F89" s="769">
        <f t="shared" si="2"/>
        <v>15204442441.619999</v>
      </c>
      <c r="G89" s="667" t="s">
        <v>566</v>
      </c>
      <c r="H89" s="760"/>
      <c r="I89" s="770"/>
    </row>
    <row r="90" spans="1:9">
      <c r="A90" s="794" t="s">
        <v>785</v>
      </c>
      <c r="B90" s="795">
        <v>44516</v>
      </c>
      <c r="C90" s="794" t="s">
        <v>892</v>
      </c>
      <c r="D90" s="794">
        <v>0</v>
      </c>
      <c r="E90" s="796">
        <v>733488441</v>
      </c>
      <c r="F90" s="769">
        <f t="shared" si="2"/>
        <v>15937930882.619999</v>
      </c>
      <c r="G90" s="667" t="s">
        <v>562</v>
      </c>
      <c r="H90" s="760"/>
      <c r="I90" s="770"/>
    </row>
    <row r="91" spans="1:9">
      <c r="A91" s="794" t="s">
        <v>859</v>
      </c>
      <c r="B91" s="795">
        <v>44516</v>
      </c>
      <c r="C91" s="794" t="s">
        <v>893</v>
      </c>
      <c r="D91" s="794">
        <v>0</v>
      </c>
      <c r="E91" s="796">
        <v>247623500</v>
      </c>
      <c r="F91" s="769">
        <f t="shared" si="2"/>
        <v>16185554382.619999</v>
      </c>
      <c r="G91" s="667" t="s">
        <v>562</v>
      </c>
      <c r="H91" s="770"/>
      <c r="I91" s="770"/>
    </row>
    <row r="92" spans="1:9">
      <c r="A92" s="794" t="s">
        <v>861</v>
      </c>
      <c r="B92" s="795">
        <v>44516</v>
      </c>
      <c r="C92" s="794" t="s">
        <v>894</v>
      </c>
      <c r="D92" s="794">
        <v>0</v>
      </c>
      <c r="E92" s="796">
        <v>465071050</v>
      </c>
      <c r="F92" s="769">
        <f t="shared" si="2"/>
        <v>16650625432.619999</v>
      </c>
      <c r="G92" s="667" t="s">
        <v>562</v>
      </c>
      <c r="H92" s="760"/>
      <c r="I92" s="770"/>
    </row>
    <row r="93" spans="1:9">
      <c r="A93" s="794" t="s">
        <v>863</v>
      </c>
      <c r="B93" s="795">
        <v>44516</v>
      </c>
      <c r="C93" s="794" t="s">
        <v>895</v>
      </c>
      <c r="D93" s="794">
        <v>0</v>
      </c>
      <c r="E93" s="796">
        <v>235479000</v>
      </c>
      <c r="F93" s="769">
        <f t="shared" si="2"/>
        <v>16886104432.619999</v>
      </c>
      <c r="G93" s="667" t="s">
        <v>562</v>
      </c>
      <c r="H93" s="770"/>
      <c r="I93" s="770"/>
    </row>
    <row r="94" spans="1:9">
      <c r="A94" s="794" t="s">
        <v>865</v>
      </c>
      <c r="B94" s="795">
        <v>44516</v>
      </c>
      <c r="C94" s="794" t="s">
        <v>896</v>
      </c>
      <c r="D94" s="794">
        <v>0</v>
      </c>
      <c r="E94" s="796">
        <v>206078490</v>
      </c>
      <c r="F94" s="769">
        <f t="shared" si="2"/>
        <v>17092182922.619999</v>
      </c>
      <c r="G94" s="667" t="s">
        <v>562</v>
      </c>
      <c r="H94" s="770"/>
      <c r="I94" s="770"/>
    </row>
    <row r="95" spans="1:9">
      <c r="A95" s="794" t="s">
        <v>867</v>
      </c>
      <c r="B95" s="795">
        <v>44516</v>
      </c>
      <c r="C95" s="794" t="s">
        <v>897</v>
      </c>
      <c r="D95" s="794">
        <v>0</v>
      </c>
      <c r="E95" s="796">
        <v>74768000</v>
      </c>
      <c r="F95" s="769">
        <f t="shared" si="2"/>
        <v>17166950922.619999</v>
      </c>
      <c r="G95" s="667" t="s">
        <v>562</v>
      </c>
      <c r="H95" s="770"/>
      <c r="I95" s="770"/>
    </row>
    <row r="96" spans="1:9">
      <c r="A96" s="794" t="s">
        <v>869</v>
      </c>
      <c r="B96" s="795">
        <v>44516</v>
      </c>
      <c r="C96" s="794" t="s">
        <v>898</v>
      </c>
      <c r="D96" s="794">
        <v>0</v>
      </c>
      <c r="E96" s="796">
        <v>458655923</v>
      </c>
      <c r="F96" s="769">
        <f t="shared" si="2"/>
        <v>17625606845.619999</v>
      </c>
      <c r="G96" s="667" t="s">
        <v>562</v>
      </c>
      <c r="H96" s="770"/>
      <c r="I96" s="770"/>
    </row>
    <row r="97" spans="1:9">
      <c r="A97" s="794" t="s">
        <v>871</v>
      </c>
      <c r="B97" s="795">
        <v>44516</v>
      </c>
      <c r="C97" s="794" t="s">
        <v>899</v>
      </c>
      <c r="D97" s="794">
        <v>0</v>
      </c>
      <c r="E97" s="796">
        <v>334087804</v>
      </c>
      <c r="F97" s="769">
        <f t="shared" si="2"/>
        <v>17959694649.619999</v>
      </c>
      <c r="G97" s="667" t="s">
        <v>562</v>
      </c>
      <c r="H97" s="770"/>
      <c r="I97" s="770"/>
    </row>
    <row r="98" spans="1:9">
      <c r="A98" s="794" t="s">
        <v>873</v>
      </c>
      <c r="B98" s="795">
        <v>44516</v>
      </c>
      <c r="C98" s="794" t="s">
        <v>900</v>
      </c>
      <c r="D98" s="794">
        <v>0</v>
      </c>
      <c r="E98" s="796">
        <v>112000000</v>
      </c>
      <c r="F98" s="769">
        <f t="shared" si="2"/>
        <v>18071694649.619999</v>
      </c>
      <c r="G98" s="667" t="s">
        <v>562</v>
      </c>
      <c r="H98" s="760"/>
      <c r="I98" s="770"/>
    </row>
    <row r="99" spans="1:9">
      <c r="A99" s="794" t="s">
        <v>875</v>
      </c>
      <c r="B99" s="795">
        <v>44516</v>
      </c>
      <c r="C99" s="794" t="s">
        <v>901</v>
      </c>
      <c r="D99" s="794">
        <v>0</v>
      </c>
      <c r="E99" s="796">
        <v>218170700</v>
      </c>
      <c r="F99" s="769">
        <f t="shared" si="2"/>
        <v>18289865349.619999</v>
      </c>
      <c r="G99" s="667" t="s">
        <v>562</v>
      </c>
      <c r="H99" s="760"/>
      <c r="I99" s="770"/>
    </row>
    <row r="100" spans="1:9">
      <c r="A100" s="794" t="s">
        <v>877</v>
      </c>
      <c r="B100" s="795">
        <v>44516</v>
      </c>
      <c r="C100" s="794" t="s">
        <v>902</v>
      </c>
      <c r="D100" s="794">
        <v>0</v>
      </c>
      <c r="E100" s="796">
        <v>482878021</v>
      </c>
      <c r="F100" s="769">
        <f t="shared" si="2"/>
        <v>18772743370.619999</v>
      </c>
      <c r="G100" s="667" t="s">
        <v>562</v>
      </c>
      <c r="H100" s="760"/>
      <c r="I100" s="770"/>
    </row>
    <row r="101" spans="1:9">
      <c r="A101" s="785" t="s">
        <v>796</v>
      </c>
      <c r="B101" s="786">
        <v>44516</v>
      </c>
      <c r="C101" s="785" t="s">
        <v>903</v>
      </c>
      <c r="D101" s="788">
        <v>12981163334</v>
      </c>
      <c r="E101" s="785">
        <v>0</v>
      </c>
      <c r="F101" s="769">
        <f t="shared" si="2"/>
        <v>5791580036.6199989</v>
      </c>
      <c r="G101" s="667" t="s">
        <v>565</v>
      </c>
      <c r="H101" s="770"/>
      <c r="I101" s="770"/>
    </row>
    <row r="102" spans="1:9">
      <c r="A102" s="785" t="s">
        <v>904</v>
      </c>
      <c r="B102" s="786">
        <v>44516</v>
      </c>
      <c r="C102" s="785" t="s">
        <v>905</v>
      </c>
      <c r="D102" s="788">
        <v>86736310</v>
      </c>
      <c r="E102" s="785">
        <v>0</v>
      </c>
      <c r="F102" s="769">
        <f t="shared" si="2"/>
        <v>5704843726.6199989</v>
      </c>
      <c r="G102" s="781" t="s">
        <v>568</v>
      </c>
      <c r="H102" s="760"/>
      <c r="I102" s="770"/>
    </row>
    <row r="103" spans="1:9">
      <c r="A103" s="785" t="s">
        <v>906</v>
      </c>
      <c r="B103" s="786">
        <v>44516</v>
      </c>
      <c r="C103" s="785" t="s">
        <v>907</v>
      </c>
      <c r="D103" s="788">
        <v>224730102</v>
      </c>
      <c r="E103" s="785">
        <v>0</v>
      </c>
      <c r="F103" s="769">
        <f t="shared" si="2"/>
        <v>5480113624.6199989</v>
      </c>
      <c r="G103" s="781" t="s">
        <v>385</v>
      </c>
      <c r="H103" s="770"/>
      <c r="I103" s="770"/>
    </row>
    <row r="104" spans="1:9">
      <c r="A104" s="785" t="s">
        <v>798</v>
      </c>
      <c r="B104" s="786">
        <v>44516</v>
      </c>
      <c r="C104" s="785" t="s">
        <v>908</v>
      </c>
      <c r="D104" s="788">
        <v>9919550</v>
      </c>
      <c r="E104" s="785">
        <v>0</v>
      </c>
      <c r="F104" s="769">
        <f t="shared" si="2"/>
        <v>5470194074.6199989</v>
      </c>
      <c r="G104" s="781" t="s">
        <v>555</v>
      </c>
      <c r="H104" s="770"/>
      <c r="I104" s="770"/>
    </row>
    <row r="105" spans="1:9">
      <c r="A105" s="785" t="s">
        <v>800</v>
      </c>
      <c r="B105" s="786">
        <v>44516</v>
      </c>
      <c r="C105" s="785" t="s">
        <v>909</v>
      </c>
      <c r="D105" s="787">
        <v>324517.94</v>
      </c>
      <c r="E105" s="785">
        <v>0</v>
      </c>
      <c r="F105" s="769">
        <f t="shared" si="2"/>
        <v>5469869556.6799994</v>
      </c>
      <c r="G105" s="667" t="s">
        <v>576</v>
      </c>
      <c r="H105" s="770"/>
      <c r="I105" s="770"/>
    </row>
    <row r="106" spans="1:9">
      <c r="A106" s="793"/>
      <c r="B106" s="793"/>
      <c r="C106" s="784" t="s">
        <v>1119</v>
      </c>
      <c r="D106" s="797">
        <f>SUM(D27:D105)</f>
        <v>15285784797.940001</v>
      </c>
      <c r="E106" s="797">
        <f>SUM(E27:E105)</f>
        <v>15160344944</v>
      </c>
      <c r="F106" s="769"/>
      <c r="G106" s="667"/>
      <c r="H106" s="770"/>
      <c r="I106" s="770"/>
    </row>
    <row r="107" spans="1:9">
      <c r="A107" s="785" t="s">
        <v>816</v>
      </c>
      <c r="B107" s="786">
        <v>44516</v>
      </c>
      <c r="C107" s="785" t="s">
        <v>910</v>
      </c>
      <c r="D107" s="785">
        <v>0</v>
      </c>
      <c r="E107" s="792">
        <v>3078674</v>
      </c>
      <c r="F107" s="769">
        <f>+F105+E107-D107</f>
        <v>5472948230.6799994</v>
      </c>
      <c r="G107" s="781" t="s">
        <v>583</v>
      </c>
      <c r="H107" s="803"/>
      <c r="I107" s="770"/>
    </row>
    <row r="108" spans="1:9">
      <c r="A108" s="785" t="s">
        <v>820</v>
      </c>
      <c r="B108" s="786">
        <v>44516</v>
      </c>
      <c r="C108" s="785" t="s">
        <v>911</v>
      </c>
      <c r="D108" s="785">
        <v>0</v>
      </c>
      <c r="E108" s="792">
        <v>3650916</v>
      </c>
      <c r="F108" s="769">
        <f t="shared" si="2"/>
        <v>5476599146.6799994</v>
      </c>
      <c r="G108" s="781" t="s">
        <v>587</v>
      </c>
      <c r="H108" s="803"/>
      <c r="I108" s="770"/>
    </row>
    <row r="109" spans="1:9">
      <c r="A109" s="785" t="s">
        <v>867</v>
      </c>
      <c r="B109" s="786">
        <v>44517</v>
      </c>
      <c r="C109" s="785" t="s">
        <v>912</v>
      </c>
      <c r="D109" s="785">
        <v>0</v>
      </c>
      <c r="E109" s="792">
        <v>6220625</v>
      </c>
      <c r="F109" s="769">
        <f t="shared" si="2"/>
        <v>5482819771.6799994</v>
      </c>
      <c r="G109" s="781" t="s">
        <v>583</v>
      </c>
      <c r="H109" s="803"/>
      <c r="I109" s="770"/>
    </row>
    <row r="110" spans="1:9">
      <c r="A110" s="785" t="s">
        <v>873</v>
      </c>
      <c r="B110" s="786">
        <v>44517</v>
      </c>
      <c r="C110" s="785" t="s">
        <v>913</v>
      </c>
      <c r="D110" s="785">
        <v>0</v>
      </c>
      <c r="E110" s="792">
        <v>3650916</v>
      </c>
      <c r="F110" s="769">
        <f t="shared" si="2"/>
        <v>5486470687.6799994</v>
      </c>
      <c r="G110" s="781" t="s">
        <v>587</v>
      </c>
      <c r="H110" s="803"/>
      <c r="I110" s="770"/>
    </row>
    <row r="111" spans="1:9">
      <c r="A111" s="785" t="s">
        <v>875</v>
      </c>
      <c r="B111" s="786">
        <v>44517</v>
      </c>
      <c r="C111" s="785" t="s">
        <v>914</v>
      </c>
      <c r="D111" s="785">
        <v>0</v>
      </c>
      <c r="E111" s="792">
        <v>923602</v>
      </c>
      <c r="F111" s="769">
        <f t="shared" si="2"/>
        <v>5487394289.6799994</v>
      </c>
      <c r="G111" s="781" t="s">
        <v>583</v>
      </c>
      <c r="H111" s="803"/>
      <c r="I111" s="770"/>
    </row>
    <row r="112" spans="1:9">
      <c r="A112" s="785" t="s">
        <v>915</v>
      </c>
      <c r="B112" s="786">
        <v>44517</v>
      </c>
      <c r="C112" s="785" t="s">
        <v>916</v>
      </c>
      <c r="D112" s="785">
        <v>0</v>
      </c>
      <c r="E112" s="792">
        <v>3650916</v>
      </c>
      <c r="F112" s="769">
        <f t="shared" si="2"/>
        <v>5491045205.6799994</v>
      </c>
      <c r="G112" s="781" t="s">
        <v>587</v>
      </c>
      <c r="H112" s="803"/>
      <c r="I112" s="770"/>
    </row>
    <row r="113" spans="1:9">
      <c r="A113" s="785" t="s">
        <v>917</v>
      </c>
      <c r="B113" s="786">
        <v>44518</v>
      </c>
      <c r="C113" s="785" t="s">
        <v>882</v>
      </c>
      <c r="D113" s="788">
        <v>135175760</v>
      </c>
      <c r="E113" s="785">
        <v>0</v>
      </c>
      <c r="F113" s="769">
        <f t="shared" si="2"/>
        <v>5355869445.6799994</v>
      </c>
      <c r="G113" s="667" t="s">
        <v>568</v>
      </c>
      <c r="H113" s="770"/>
      <c r="I113" s="770"/>
    </row>
    <row r="114" spans="1:9">
      <c r="A114" s="785" t="s">
        <v>918</v>
      </c>
      <c r="B114" s="786">
        <v>44518</v>
      </c>
      <c r="C114" s="785" t="s">
        <v>919</v>
      </c>
      <c r="D114" s="788">
        <v>7692000</v>
      </c>
      <c r="E114" s="785">
        <v>0</v>
      </c>
      <c r="F114" s="769">
        <f t="shared" si="2"/>
        <v>5348177445.6799994</v>
      </c>
      <c r="G114" s="667" t="s">
        <v>568</v>
      </c>
      <c r="H114" s="770"/>
      <c r="I114" s="770"/>
    </row>
    <row r="115" spans="1:9">
      <c r="A115" s="785" t="s">
        <v>828</v>
      </c>
      <c r="B115" s="786">
        <v>44518</v>
      </c>
      <c r="C115" s="785" t="s">
        <v>920</v>
      </c>
      <c r="D115" s="788">
        <v>1362125</v>
      </c>
      <c r="E115" s="785">
        <v>0</v>
      </c>
      <c r="F115" s="769">
        <f t="shared" si="2"/>
        <v>5346815320.6799994</v>
      </c>
      <c r="G115" s="667" t="s">
        <v>566</v>
      </c>
      <c r="H115" s="770"/>
      <c r="I115" s="770"/>
    </row>
    <row r="116" spans="1:9">
      <c r="A116" s="785" t="s">
        <v>830</v>
      </c>
      <c r="B116" s="786">
        <v>44518</v>
      </c>
      <c r="C116" s="785" t="s">
        <v>921</v>
      </c>
      <c r="D116" s="788">
        <v>4207350</v>
      </c>
      <c r="E116" s="785">
        <v>0</v>
      </c>
      <c r="F116" s="769">
        <f t="shared" si="2"/>
        <v>5342607970.6799994</v>
      </c>
      <c r="G116" s="667" t="s">
        <v>566</v>
      </c>
      <c r="H116" s="770"/>
      <c r="I116" s="770"/>
    </row>
    <row r="117" spans="1:9">
      <c r="A117" s="785" t="s">
        <v>832</v>
      </c>
      <c r="B117" s="786">
        <v>44518</v>
      </c>
      <c r="C117" s="785" t="s">
        <v>922</v>
      </c>
      <c r="D117" s="788">
        <v>7200400</v>
      </c>
      <c r="E117" s="785">
        <v>0</v>
      </c>
      <c r="F117" s="769">
        <f t="shared" si="2"/>
        <v>5335407570.6799994</v>
      </c>
      <c r="G117" s="667" t="s">
        <v>566</v>
      </c>
      <c r="H117" s="760"/>
      <c r="I117" s="770"/>
    </row>
    <row r="118" spans="1:9">
      <c r="A118" s="785" t="s">
        <v>834</v>
      </c>
      <c r="B118" s="786">
        <v>44518</v>
      </c>
      <c r="C118" s="785" t="s">
        <v>923</v>
      </c>
      <c r="D118" s="788">
        <v>146000</v>
      </c>
      <c r="E118" s="785">
        <v>0</v>
      </c>
      <c r="F118" s="769">
        <f t="shared" si="2"/>
        <v>5335261570.6799994</v>
      </c>
      <c r="G118" s="667" t="s">
        <v>566</v>
      </c>
      <c r="H118" s="770"/>
      <c r="I118" s="770"/>
    </row>
    <row r="119" spans="1:9">
      <c r="A119" s="785" t="s">
        <v>838</v>
      </c>
      <c r="B119" s="786">
        <v>44518</v>
      </c>
      <c r="C119" s="785" t="s">
        <v>924</v>
      </c>
      <c r="D119" s="788">
        <v>20868500</v>
      </c>
      <c r="E119" s="785">
        <v>0</v>
      </c>
      <c r="F119" s="769">
        <f t="shared" si="2"/>
        <v>5314393070.6799994</v>
      </c>
      <c r="G119" s="667" t="s">
        <v>566</v>
      </c>
      <c r="H119" s="760"/>
      <c r="I119" s="770"/>
    </row>
    <row r="120" spans="1:9">
      <c r="A120" s="785" t="s">
        <v>840</v>
      </c>
      <c r="B120" s="786">
        <v>44518</v>
      </c>
      <c r="C120" s="785" t="s">
        <v>925</v>
      </c>
      <c r="D120" s="788">
        <v>5428750</v>
      </c>
      <c r="E120" s="785">
        <v>0</v>
      </c>
      <c r="F120" s="769">
        <f t="shared" si="2"/>
        <v>5308964320.6799994</v>
      </c>
      <c r="G120" s="667" t="s">
        <v>566</v>
      </c>
      <c r="H120" s="770"/>
      <c r="I120" s="770"/>
    </row>
    <row r="121" spans="1:9">
      <c r="A121" s="785" t="s">
        <v>842</v>
      </c>
      <c r="B121" s="786">
        <v>44518</v>
      </c>
      <c r="C121" s="785" t="s">
        <v>926</v>
      </c>
      <c r="D121" s="788">
        <v>4568700</v>
      </c>
      <c r="E121" s="785">
        <v>0</v>
      </c>
      <c r="F121" s="769">
        <f t="shared" si="2"/>
        <v>5304395620.6799994</v>
      </c>
      <c r="G121" s="667" t="s">
        <v>566</v>
      </c>
      <c r="H121" s="770"/>
      <c r="I121" s="770"/>
    </row>
    <row r="122" spans="1:9">
      <c r="A122" s="785" t="s">
        <v>844</v>
      </c>
      <c r="B122" s="786">
        <v>44518</v>
      </c>
      <c r="C122" s="785" t="s">
        <v>927</v>
      </c>
      <c r="D122" s="788">
        <v>1212800</v>
      </c>
      <c r="E122" s="785">
        <v>0</v>
      </c>
      <c r="F122" s="769">
        <f t="shared" si="2"/>
        <v>5303182820.6799994</v>
      </c>
      <c r="G122" s="667" t="s">
        <v>566</v>
      </c>
      <c r="H122" s="770"/>
      <c r="I122" s="770"/>
    </row>
    <row r="123" spans="1:9">
      <c r="A123" s="794" t="s">
        <v>928</v>
      </c>
      <c r="B123" s="795">
        <v>44520</v>
      </c>
      <c r="C123" s="794" t="s">
        <v>929</v>
      </c>
      <c r="D123" s="794">
        <v>0</v>
      </c>
      <c r="E123" s="796">
        <v>937192578</v>
      </c>
      <c r="F123" s="769">
        <f t="shared" si="2"/>
        <v>6240375398.6799994</v>
      </c>
      <c r="G123" s="667" t="s">
        <v>562</v>
      </c>
      <c r="H123" s="770"/>
      <c r="I123" s="770"/>
    </row>
    <row r="124" spans="1:9">
      <c r="A124" s="794" t="s">
        <v>930</v>
      </c>
      <c r="B124" s="795">
        <v>44520</v>
      </c>
      <c r="C124" s="794" t="s">
        <v>931</v>
      </c>
      <c r="D124" s="794">
        <v>0</v>
      </c>
      <c r="E124" s="796">
        <v>354884750</v>
      </c>
      <c r="F124" s="769">
        <f t="shared" si="2"/>
        <v>6595260148.6799994</v>
      </c>
      <c r="G124" s="667" t="s">
        <v>562</v>
      </c>
      <c r="H124" s="770"/>
      <c r="I124" s="770"/>
    </row>
    <row r="125" spans="1:9">
      <c r="A125" s="794" t="s">
        <v>932</v>
      </c>
      <c r="B125" s="795">
        <v>44520</v>
      </c>
      <c r="C125" s="794" t="s">
        <v>933</v>
      </c>
      <c r="D125" s="794">
        <v>0</v>
      </c>
      <c r="E125" s="796">
        <v>572950050</v>
      </c>
      <c r="F125" s="769">
        <f t="shared" si="2"/>
        <v>7168210198.6799994</v>
      </c>
      <c r="G125" s="667" t="s">
        <v>562</v>
      </c>
      <c r="H125" s="770"/>
      <c r="I125" s="770"/>
    </row>
    <row r="126" spans="1:9">
      <c r="A126" s="794" t="s">
        <v>934</v>
      </c>
      <c r="B126" s="795">
        <v>44520</v>
      </c>
      <c r="C126" s="794" t="s">
        <v>935</v>
      </c>
      <c r="D126" s="794">
        <v>0</v>
      </c>
      <c r="E126" s="796">
        <v>383326800</v>
      </c>
      <c r="F126" s="769">
        <f t="shared" si="2"/>
        <v>7551536998.6799994</v>
      </c>
      <c r="G126" s="667" t="s">
        <v>562</v>
      </c>
      <c r="H126" s="770"/>
      <c r="I126" s="770"/>
    </row>
    <row r="127" spans="1:9">
      <c r="A127" s="794" t="s">
        <v>936</v>
      </c>
      <c r="B127" s="795">
        <v>44520</v>
      </c>
      <c r="C127" s="794" t="s">
        <v>937</v>
      </c>
      <c r="D127" s="794">
        <v>0</v>
      </c>
      <c r="E127" s="796">
        <v>260931973</v>
      </c>
      <c r="F127" s="769">
        <f t="shared" si="2"/>
        <v>7812468971.6799994</v>
      </c>
      <c r="G127" s="667" t="s">
        <v>562</v>
      </c>
      <c r="H127" s="770"/>
      <c r="I127" s="770"/>
    </row>
    <row r="128" spans="1:9">
      <c r="A128" s="794" t="s">
        <v>938</v>
      </c>
      <c r="B128" s="795">
        <v>44520</v>
      </c>
      <c r="C128" s="794" t="s">
        <v>939</v>
      </c>
      <c r="D128" s="794">
        <v>0</v>
      </c>
      <c r="E128" s="796">
        <v>129810200</v>
      </c>
      <c r="F128" s="769">
        <f t="shared" si="2"/>
        <v>7942279171.6799994</v>
      </c>
      <c r="G128" s="667" t="s">
        <v>562</v>
      </c>
      <c r="H128" s="760"/>
      <c r="I128" s="760"/>
    </row>
    <row r="129" spans="1:9">
      <c r="A129" s="794" t="s">
        <v>940</v>
      </c>
      <c r="B129" s="795">
        <v>44520</v>
      </c>
      <c r="C129" s="794" t="s">
        <v>941</v>
      </c>
      <c r="D129" s="794">
        <v>0</v>
      </c>
      <c r="E129" s="796">
        <v>842836892</v>
      </c>
      <c r="F129" s="769">
        <f t="shared" si="2"/>
        <v>8785116063.6800003</v>
      </c>
      <c r="G129" s="667" t="s">
        <v>562</v>
      </c>
      <c r="H129" s="760"/>
      <c r="I129" s="760"/>
    </row>
    <row r="130" spans="1:9">
      <c r="A130" s="794" t="s">
        <v>942</v>
      </c>
      <c r="B130" s="795">
        <v>44520</v>
      </c>
      <c r="C130" s="794" t="s">
        <v>943</v>
      </c>
      <c r="D130" s="794">
        <v>0</v>
      </c>
      <c r="E130" s="796">
        <v>622332651</v>
      </c>
      <c r="F130" s="769">
        <f t="shared" si="2"/>
        <v>9407448714.6800003</v>
      </c>
      <c r="G130" s="667" t="s">
        <v>562</v>
      </c>
      <c r="H130" s="760"/>
      <c r="I130" s="760"/>
    </row>
    <row r="131" spans="1:9">
      <c r="A131" s="794" t="s">
        <v>944</v>
      </c>
      <c r="B131" s="795">
        <v>44520</v>
      </c>
      <c r="C131" s="794" t="s">
        <v>945</v>
      </c>
      <c r="D131" s="794">
        <v>0</v>
      </c>
      <c r="E131" s="796">
        <v>183288500</v>
      </c>
      <c r="F131" s="769">
        <f t="shared" si="2"/>
        <v>9590737214.6800003</v>
      </c>
      <c r="G131" s="667" t="s">
        <v>562</v>
      </c>
      <c r="H131" s="760"/>
      <c r="I131" s="760"/>
    </row>
    <row r="132" spans="1:9">
      <c r="A132" s="794" t="s">
        <v>946</v>
      </c>
      <c r="B132" s="795">
        <v>44520</v>
      </c>
      <c r="C132" s="794" t="s">
        <v>947</v>
      </c>
      <c r="D132" s="794">
        <v>0</v>
      </c>
      <c r="E132" s="796">
        <v>322543800</v>
      </c>
      <c r="F132" s="769">
        <f t="shared" si="2"/>
        <v>9913281014.6800003</v>
      </c>
      <c r="G132" s="667" t="s">
        <v>562</v>
      </c>
      <c r="H132" s="760"/>
      <c r="I132" s="760"/>
    </row>
    <row r="133" spans="1:9">
      <c r="A133" s="794" t="s">
        <v>948</v>
      </c>
      <c r="B133" s="795">
        <v>44520</v>
      </c>
      <c r="C133" s="794" t="s">
        <v>949</v>
      </c>
      <c r="D133" s="794">
        <v>0</v>
      </c>
      <c r="E133" s="796">
        <v>297430461</v>
      </c>
      <c r="F133" s="769">
        <f t="shared" si="2"/>
        <v>10210711475.68</v>
      </c>
      <c r="G133" s="667" t="s">
        <v>562</v>
      </c>
      <c r="H133" s="760"/>
      <c r="I133" s="760"/>
    </row>
    <row r="134" spans="1:9">
      <c r="A134" s="785" t="s">
        <v>950</v>
      </c>
      <c r="B134" s="786">
        <v>44523</v>
      </c>
      <c r="C134" s="785" t="s">
        <v>951</v>
      </c>
      <c r="D134" s="785">
        <v>0</v>
      </c>
      <c r="E134" s="792">
        <v>3650916</v>
      </c>
      <c r="F134" s="769">
        <f t="shared" si="2"/>
        <v>10214362391.68</v>
      </c>
      <c r="G134" s="781" t="s">
        <v>587</v>
      </c>
      <c r="H134" s="801"/>
      <c r="I134" s="760"/>
    </row>
    <row r="135" spans="1:9">
      <c r="A135" s="785" t="s">
        <v>952</v>
      </c>
      <c r="B135" s="786">
        <v>44523</v>
      </c>
      <c r="C135" s="785" t="s">
        <v>953</v>
      </c>
      <c r="D135" s="785">
        <v>0</v>
      </c>
      <c r="E135" s="792">
        <v>3141951</v>
      </c>
      <c r="F135" s="769">
        <f t="shared" si="2"/>
        <v>10217504342.68</v>
      </c>
      <c r="G135" s="781" t="s">
        <v>583</v>
      </c>
      <c r="H135" s="801"/>
      <c r="I135" s="760"/>
    </row>
    <row r="136" spans="1:9">
      <c r="A136" s="785" t="s">
        <v>936</v>
      </c>
      <c r="B136" s="786">
        <v>44523</v>
      </c>
      <c r="C136" s="785" t="s">
        <v>954</v>
      </c>
      <c r="D136" s="787">
        <v>1439165832</v>
      </c>
      <c r="E136" s="785">
        <v>0</v>
      </c>
      <c r="F136" s="769">
        <f t="shared" si="2"/>
        <v>8778338510.6800003</v>
      </c>
      <c r="G136" s="667" t="s">
        <v>563</v>
      </c>
      <c r="H136" s="760"/>
      <c r="I136" s="760"/>
    </row>
    <row r="137" spans="1:9">
      <c r="A137" s="785" t="s">
        <v>955</v>
      </c>
      <c r="B137" s="786">
        <v>44523</v>
      </c>
      <c r="C137" s="785" t="s">
        <v>956</v>
      </c>
      <c r="D137" s="787">
        <v>93079926</v>
      </c>
      <c r="E137" s="785">
        <v>0</v>
      </c>
      <c r="F137" s="769">
        <f t="shared" si="2"/>
        <v>8685258584.6800003</v>
      </c>
      <c r="G137" s="667" t="s">
        <v>400</v>
      </c>
      <c r="H137" s="760"/>
      <c r="I137" s="760"/>
    </row>
    <row r="138" spans="1:9">
      <c r="A138" s="785" t="s">
        <v>957</v>
      </c>
      <c r="B138" s="786">
        <v>44523</v>
      </c>
      <c r="C138" s="785" t="s">
        <v>958</v>
      </c>
      <c r="D138" s="787">
        <v>33438578</v>
      </c>
      <c r="E138" s="785">
        <v>0</v>
      </c>
      <c r="F138" s="769">
        <f t="shared" si="2"/>
        <v>8651820006.6800003</v>
      </c>
      <c r="G138" s="667" t="s">
        <v>400</v>
      </c>
      <c r="H138" s="760"/>
      <c r="I138" s="760"/>
    </row>
    <row r="139" spans="1:9">
      <c r="A139" s="785" t="s">
        <v>942</v>
      </c>
      <c r="B139" s="786">
        <v>44523</v>
      </c>
      <c r="C139" s="785" t="s">
        <v>959</v>
      </c>
      <c r="D139" s="787">
        <v>6936402</v>
      </c>
      <c r="E139" s="785">
        <v>0</v>
      </c>
      <c r="F139" s="769">
        <f t="shared" si="2"/>
        <v>8644883604.6800003</v>
      </c>
      <c r="G139" s="667" t="s">
        <v>399</v>
      </c>
      <c r="H139" s="760"/>
      <c r="I139" s="710"/>
    </row>
    <row r="140" spans="1:9">
      <c r="A140" s="785" t="s">
        <v>960</v>
      </c>
      <c r="B140" s="786">
        <v>44523</v>
      </c>
      <c r="C140" s="785" t="s">
        <v>961</v>
      </c>
      <c r="D140" s="787">
        <v>7074238</v>
      </c>
      <c r="E140" s="785">
        <v>0</v>
      </c>
      <c r="F140" s="769">
        <f t="shared" si="2"/>
        <v>8637809366.6800003</v>
      </c>
      <c r="G140" s="667" t="s">
        <v>572</v>
      </c>
      <c r="H140" s="760"/>
      <c r="I140" s="760"/>
    </row>
    <row r="141" spans="1:9">
      <c r="A141" s="785" t="s">
        <v>944</v>
      </c>
      <c r="B141" s="786">
        <v>44523</v>
      </c>
      <c r="C141" s="785" t="s">
        <v>962</v>
      </c>
      <c r="D141" s="788">
        <v>667125</v>
      </c>
      <c r="E141" s="785">
        <v>0</v>
      </c>
      <c r="F141" s="769">
        <f t="shared" si="2"/>
        <v>8637142241.6800003</v>
      </c>
      <c r="G141" s="667" t="s">
        <v>567</v>
      </c>
      <c r="H141" s="760"/>
      <c r="I141" s="760"/>
    </row>
    <row r="142" spans="1:9">
      <c r="A142" s="785" t="s">
        <v>963</v>
      </c>
      <c r="B142" s="786">
        <v>44523</v>
      </c>
      <c r="C142" s="785" t="s">
        <v>964</v>
      </c>
      <c r="D142" s="787">
        <v>3921027</v>
      </c>
      <c r="E142" s="785">
        <v>0</v>
      </c>
      <c r="F142" s="769">
        <f t="shared" si="2"/>
        <v>8633221214.6800003</v>
      </c>
      <c r="G142" s="667" t="s">
        <v>571</v>
      </c>
      <c r="H142" s="760"/>
      <c r="I142" s="760"/>
    </row>
    <row r="143" spans="1:9">
      <c r="A143" s="785" t="s">
        <v>965</v>
      </c>
      <c r="B143" s="786">
        <v>44523</v>
      </c>
      <c r="C143" s="785" t="s">
        <v>966</v>
      </c>
      <c r="D143" s="787">
        <v>85449245</v>
      </c>
      <c r="E143" s="785">
        <v>0</v>
      </c>
      <c r="F143" s="769">
        <f t="shared" si="2"/>
        <v>8547771969.6800003</v>
      </c>
      <c r="G143" s="667" t="s">
        <v>564</v>
      </c>
      <c r="H143" s="760"/>
      <c r="I143" s="760"/>
    </row>
    <row r="144" spans="1:9">
      <c r="A144" s="798" t="s">
        <v>967</v>
      </c>
      <c r="B144" s="799">
        <v>44523</v>
      </c>
      <c r="C144" s="798" t="s">
        <v>968</v>
      </c>
      <c r="D144" s="800">
        <v>1013100</v>
      </c>
      <c r="E144" s="798">
        <v>0</v>
      </c>
      <c r="F144" s="772">
        <f t="shared" si="2"/>
        <v>8546758869.6800003</v>
      </c>
      <c r="G144" s="668"/>
      <c r="H144" s="760"/>
      <c r="I144" s="760"/>
    </row>
    <row r="145" spans="1:9">
      <c r="A145" s="785" t="s">
        <v>969</v>
      </c>
      <c r="B145" s="786">
        <v>44523</v>
      </c>
      <c r="C145" s="785" t="s">
        <v>970</v>
      </c>
      <c r="D145" s="787">
        <v>350000000</v>
      </c>
      <c r="E145" s="785">
        <v>0</v>
      </c>
      <c r="F145" s="769">
        <f t="shared" ref="F145:F215" si="3">+F144+E145-D145</f>
        <v>8196758869.6800003</v>
      </c>
      <c r="G145" s="667" t="s">
        <v>573</v>
      </c>
      <c r="H145" s="760"/>
      <c r="I145" s="760"/>
    </row>
    <row r="146" spans="1:9">
      <c r="A146" s="785" t="s">
        <v>971</v>
      </c>
      <c r="B146" s="786">
        <v>44523</v>
      </c>
      <c r="C146" s="785" t="s">
        <v>972</v>
      </c>
      <c r="D146" s="787">
        <v>2800982</v>
      </c>
      <c r="E146" s="785">
        <v>0</v>
      </c>
      <c r="F146" s="769">
        <f t="shared" si="3"/>
        <v>8193957887.6800003</v>
      </c>
      <c r="G146" s="781" t="s">
        <v>581</v>
      </c>
      <c r="H146" s="760"/>
      <c r="I146" s="760"/>
    </row>
    <row r="147" spans="1:9">
      <c r="A147" s="785" t="s">
        <v>973</v>
      </c>
      <c r="B147" s="786">
        <v>44523</v>
      </c>
      <c r="C147" s="785" t="s">
        <v>974</v>
      </c>
      <c r="D147" s="787">
        <v>829212.57</v>
      </c>
      <c r="E147" s="785">
        <v>0</v>
      </c>
      <c r="F147" s="769">
        <f t="shared" si="3"/>
        <v>8193128675.1100006</v>
      </c>
      <c r="G147" s="667" t="s">
        <v>571</v>
      </c>
      <c r="H147" s="760"/>
      <c r="I147" s="760"/>
    </row>
    <row r="148" spans="1:9">
      <c r="A148" s="785" t="s">
        <v>975</v>
      </c>
      <c r="B148" s="786">
        <v>44523</v>
      </c>
      <c r="C148" s="785" t="s">
        <v>976</v>
      </c>
      <c r="D148" s="788">
        <v>124280280</v>
      </c>
      <c r="E148" s="785">
        <v>0</v>
      </c>
      <c r="F148" s="769">
        <f t="shared" si="3"/>
        <v>8068848395.1100006</v>
      </c>
      <c r="G148" s="781" t="s">
        <v>568</v>
      </c>
      <c r="H148" s="760"/>
      <c r="I148" s="760"/>
    </row>
    <row r="149" spans="1:9">
      <c r="A149" s="785" t="s">
        <v>977</v>
      </c>
      <c r="B149" s="786">
        <v>44523</v>
      </c>
      <c r="C149" s="785" t="s">
        <v>978</v>
      </c>
      <c r="D149" s="788">
        <v>29121600</v>
      </c>
      <c r="E149" s="785">
        <v>0</v>
      </c>
      <c r="F149" s="769">
        <f t="shared" si="3"/>
        <v>8039726795.1100006</v>
      </c>
      <c r="G149" s="781" t="s">
        <v>385</v>
      </c>
      <c r="H149" s="760"/>
      <c r="I149" s="760"/>
    </row>
    <row r="150" spans="1:9">
      <c r="A150" s="785" t="s">
        <v>979</v>
      </c>
      <c r="B150" s="786">
        <v>44523</v>
      </c>
      <c r="C150" s="785" t="s">
        <v>980</v>
      </c>
      <c r="D150" s="788">
        <v>15000</v>
      </c>
      <c r="E150" s="785">
        <v>0</v>
      </c>
      <c r="F150" s="769">
        <f t="shared" si="3"/>
        <v>8039711795.1100006</v>
      </c>
      <c r="G150" s="781" t="s">
        <v>484</v>
      </c>
      <c r="H150" s="773"/>
      <c r="I150" s="760"/>
    </row>
    <row r="151" spans="1:9">
      <c r="A151" s="785" t="s">
        <v>981</v>
      </c>
      <c r="B151" s="786">
        <v>44523</v>
      </c>
      <c r="C151" s="785" t="s">
        <v>982</v>
      </c>
      <c r="D151" s="788">
        <v>2000000</v>
      </c>
      <c r="E151" s="785">
        <v>0</v>
      </c>
      <c r="F151" s="769">
        <f t="shared" si="3"/>
        <v>8037711795.1100006</v>
      </c>
      <c r="G151" s="669">
        <v>824005</v>
      </c>
      <c r="H151" s="773"/>
      <c r="I151" s="760"/>
    </row>
    <row r="152" spans="1:9">
      <c r="A152" s="785" t="s">
        <v>983</v>
      </c>
      <c r="B152" s="786">
        <v>44523</v>
      </c>
      <c r="C152" s="785" t="s">
        <v>984</v>
      </c>
      <c r="D152" s="788">
        <v>10000000</v>
      </c>
      <c r="E152" s="785">
        <v>0</v>
      </c>
      <c r="F152" s="769">
        <f t="shared" si="3"/>
        <v>8027711795.1100006</v>
      </c>
      <c r="G152" s="782">
        <v>821000</v>
      </c>
      <c r="H152" s="760"/>
      <c r="I152" s="760"/>
    </row>
    <row r="153" spans="1:9">
      <c r="A153" s="785" t="s">
        <v>985</v>
      </c>
      <c r="B153" s="786">
        <v>44523</v>
      </c>
      <c r="C153" s="785" t="s">
        <v>986</v>
      </c>
      <c r="D153" s="788">
        <v>5435300</v>
      </c>
      <c r="E153" s="785">
        <v>0</v>
      </c>
      <c r="F153" s="769">
        <f t="shared" si="3"/>
        <v>8022276495.1100006</v>
      </c>
      <c r="G153" s="781" t="s">
        <v>555</v>
      </c>
      <c r="H153" s="760"/>
      <c r="I153" s="760"/>
    </row>
    <row r="154" spans="1:9">
      <c r="A154" s="785" t="s">
        <v>987</v>
      </c>
      <c r="B154" s="786">
        <v>44523</v>
      </c>
      <c r="C154" s="785" t="s">
        <v>988</v>
      </c>
      <c r="D154" s="788">
        <v>1700000</v>
      </c>
      <c r="E154" s="785">
        <v>0</v>
      </c>
      <c r="F154" s="769">
        <f t="shared" si="3"/>
        <v>8020576495.1100006</v>
      </c>
      <c r="G154" s="781">
        <v>824004</v>
      </c>
      <c r="H154" s="760"/>
      <c r="I154" s="760"/>
    </row>
    <row r="155" spans="1:9">
      <c r="A155" s="785" t="s">
        <v>989</v>
      </c>
      <c r="B155" s="786">
        <v>44523</v>
      </c>
      <c r="C155" s="785" t="s">
        <v>990</v>
      </c>
      <c r="D155" s="788">
        <v>151924109</v>
      </c>
      <c r="E155" s="785">
        <v>0</v>
      </c>
      <c r="F155" s="769">
        <f t="shared" si="3"/>
        <v>7868652386.1100006</v>
      </c>
      <c r="G155" s="781"/>
      <c r="H155" s="760"/>
      <c r="I155" s="760"/>
    </row>
    <row r="156" spans="1:9">
      <c r="A156" s="785"/>
      <c r="B156" s="786"/>
      <c r="C156" s="785" t="s">
        <v>1120</v>
      </c>
      <c r="D156" s="792">
        <v>29766065</v>
      </c>
      <c r="E156" s="785"/>
      <c r="F156" s="769"/>
      <c r="G156" s="781" t="s">
        <v>587</v>
      </c>
      <c r="H156" s="801"/>
      <c r="I156" s="760"/>
    </row>
    <row r="157" spans="1:9">
      <c r="A157" s="785"/>
      <c r="B157" s="786"/>
      <c r="C157" s="785" t="s">
        <v>1121</v>
      </c>
      <c r="D157" s="787">
        <v>122158044</v>
      </c>
      <c r="E157" s="785"/>
      <c r="F157" s="769"/>
      <c r="G157" s="781" t="s">
        <v>589</v>
      </c>
      <c r="H157" s="760"/>
      <c r="I157" s="760"/>
    </row>
    <row r="158" spans="1:9">
      <c r="A158" s="785" t="s">
        <v>991</v>
      </c>
      <c r="B158" s="786">
        <v>44523</v>
      </c>
      <c r="C158" s="785" t="s">
        <v>992</v>
      </c>
      <c r="D158" s="788">
        <v>86262610</v>
      </c>
      <c r="E158" s="785">
        <v>0</v>
      </c>
      <c r="F158" s="769">
        <f>+F155+E158-D158</f>
        <v>7782389776.1100006</v>
      </c>
      <c r="G158" s="781"/>
      <c r="H158" s="760"/>
      <c r="I158" s="760"/>
    </row>
    <row r="159" spans="1:9">
      <c r="A159" s="785"/>
      <c r="B159" s="786"/>
      <c r="C159" s="785" t="s">
        <v>1122</v>
      </c>
      <c r="D159" s="788">
        <v>2900</v>
      </c>
      <c r="E159" s="785"/>
      <c r="F159" s="769"/>
      <c r="G159" s="781" t="s">
        <v>484</v>
      </c>
      <c r="H159" s="760"/>
      <c r="I159" s="760"/>
    </row>
    <row r="160" spans="1:9">
      <c r="A160" s="785"/>
      <c r="B160" s="786"/>
      <c r="C160" s="785" t="s">
        <v>1123</v>
      </c>
      <c r="D160" s="792">
        <v>25763555</v>
      </c>
      <c r="E160" s="785"/>
      <c r="F160" s="769"/>
      <c r="G160" s="781" t="s">
        <v>583</v>
      </c>
      <c r="H160" s="801"/>
      <c r="I160" s="760"/>
    </row>
    <row r="161" spans="1:9">
      <c r="A161" s="785"/>
      <c r="B161" s="786"/>
      <c r="C161" s="785" t="s">
        <v>1124</v>
      </c>
      <c r="D161" s="787">
        <v>60496155</v>
      </c>
      <c r="E161" s="785"/>
      <c r="F161" s="769"/>
      <c r="G161" s="781" t="s">
        <v>581</v>
      </c>
      <c r="H161" s="760"/>
      <c r="I161" s="760"/>
    </row>
    <row r="162" spans="1:9">
      <c r="A162" s="785" t="s">
        <v>993</v>
      </c>
      <c r="B162" s="786">
        <v>44523</v>
      </c>
      <c r="C162" s="785" t="s">
        <v>994</v>
      </c>
      <c r="D162" s="787">
        <v>29002</v>
      </c>
      <c r="E162" s="785">
        <v>0</v>
      </c>
      <c r="F162" s="769">
        <f>+F158+E162-D162</f>
        <v>7782360774.1100006</v>
      </c>
      <c r="G162" s="667" t="s">
        <v>589</v>
      </c>
      <c r="H162" s="760"/>
      <c r="I162" s="760"/>
    </row>
    <row r="163" spans="1:9">
      <c r="A163" s="785" t="s">
        <v>995</v>
      </c>
      <c r="B163" s="786">
        <v>44523</v>
      </c>
      <c r="C163" s="785" t="s">
        <v>996</v>
      </c>
      <c r="D163" s="785">
        <v>0</v>
      </c>
      <c r="E163" s="792">
        <v>2092997</v>
      </c>
      <c r="F163" s="769">
        <f t="shared" si="3"/>
        <v>7784453771.1100006</v>
      </c>
      <c r="G163" s="781" t="s">
        <v>587</v>
      </c>
      <c r="H163" s="801"/>
      <c r="I163" s="760"/>
    </row>
    <row r="164" spans="1:9">
      <c r="A164" s="785" t="s">
        <v>997</v>
      </c>
      <c r="B164" s="786">
        <v>44523</v>
      </c>
      <c r="C164" s="785" t="s">
        <v>998</v>
      </c>
      <c r="D164" s="785">
        <v>0</v>
      </c>
      <c r="E164" s="792">
        <v>1414671</v>
      </c>
      <c r="F164" s="769">
        <f t="shared" si="3"/>
        <v>7785868442.1100006</v>
      </c>
      <c r="G164" s="781" t="s">
        <v>583</v>
      </c>
      <c r="H164" s="801"/>
      <c r="I164" s="760"/>
    </row>
    <row r="165" spans="1:9">
      <c r="A165" s="785" t="s">
        <v>999</v>
      </c>
      <c r="B165" s="786">
        <v>44523</v>
      </c>
      <c r="C165" s="785" t="s">
        <v>1000</v>
      </c>
      <c r="D165" s="785">
        <v>0</v>
      </c>
      <c r="E165" s="792">
        <v>31990105</v>
      </c>
      <c r="F165" s="769">
        <f t="shared" si="3"/>
        <v>7817858547.1100006</v>
      </c>
      <c r="G165" s="781" t="s">
        <v>571</v>
      </c>
      <c r="H165" s="801"/>
      <c r="I165" s="760"/>
    </row>
    <row r="166" spans="1:9">
      <c r="A166" s="785" t="s">
        <v>1001</v>
      </c>
      <c r="B166" s="786">
        <v>44523</v>
      </c>
      <c r="C166" s="785" t="s">
        <v>1002</v>
      </c>
      <c r="D166" s="785">
        <v>0</v>
      </c>
      <c r="E166" s="792">
        <v>9418488</v>
      </c>
      <c r="F166" s="769">
        <f t="shared" si="3"/>
        <v>7827277035.1100006</v>
      </c>
      <c r="G166" s="781" t="s">
        <v>587</v>
      </c>
      <c r="H166" s="801"/>
      <c r="I166" s="760"/>
    </row>
    <row r="167" spans="1:9">
      <c r="A167" s="785" t="s">
        <v>1003</v>
      </c>
      <c r="B167" s="786">
        <v>44523</v>
      </c>
      <c r="C167" s="785" t="s">
        <v>1004</v>
      </c>
      <c r="D167" s="785">
        <v>0</v>
      </c>
      <c r="E167" s="792">
        <v>6366020</v>
      </c>
      <c r="F167" s="769">
        <f t="shared" si="3"/>
        <v>7833643055.1100006</v>
      </c>
      <c r="G167" s="781" t="s">
        <v>583</v>
      </c>
      <c r="H167" s="801"/>
      <c r="I167" s="760"/>
    </row>
    <row r="168" spans="1:9">
      <c r="A168" s="785" t="s">
        <v>1005</v>
      </c>
      <c r="B168" s="786">
        <v>44523</v>
      </c>
      <c r="C168" s="785" t="s">
        <v>1006</v>
      </c>
      <c r="D168" s="785">
        <v>0</v>
      </c>
      <c r="E168" s="792">
        <v>7946870</v>
      </c>
      <c r="F168" s="769">
        <f t="shared" si="3"/>
        <v>7841589925.1100006</v>
      </c>
      <c r="G168" s="781" t="s">
        <v>571</v>
      </c>
      <c r="H168" s="801"/>
      <c r="I168" s="760"/>
    </row>
    <row r="169" spans="1:9">
      <c r="A169" s="785" t="s">
        <v>1007</v>
      </c>
      <c r="B169" s="786">
        <v>44523</v>
      </c>
      <c r="C169" s="785" t="s">
        <v>1008</v>
      </c>
      <c r="D169" s="785">
        <v>0</v>
      </c>
      <c r="E169" s="792">
        <v>12435894</v>
      </c>
      <c r="F169" s="769">
        <f t="shared" si="3"/>
        <v>7854025819.1100006</v>
      </c>
      <c r="G169" s="781" t="s">
        <v>571</v>
      </c>
      <c r="H169" s="802"/>
      <c r="I169" s="774"/>
    </row>
    <row r="170" spans="1:9">
      <c r="A170" s="785" t="s">
        <v>1009</v>
      </c>
      <c r="B170" s="786">
        <v>44523</v>
      </c>
      <c r="C170" s="785" t="s">
        <v>1010</v>
      </c>
      <c r="D170" s="785">
        <v>0</v>
      </c>
      <c r="E170" s="792">
        <v>3194962</v>
      </c>
      <c r="F170" s="769">
        <f t="shared" si="3"/>
        <v>7857220781.1100006</v>
      </c>
      <c r="G170" s="781" t="s">
        <v>571</v>
      </c>
      <c r="H170" s="802"/>
      <c r="I170" s="774"/>
    </row>
    <row r="171" spans="1:9">
      <c r="A171" s="793"/>
      <c r="B171" s="793"/>
      <c r="C171" s="784" t="s">
        <v>1125</v>
      </c>
      <c r="D171" s="793">
        <f>SUM(D107:D170)</f>
        <v>2861192672.5700002</v>
      </c>
      <c r="E171" s="793">
        <f>SUM(E107:E170)</f>
        <v>5010357178</v>
      </c>
      <c r="F171" s="769"/>
      <c r="G171" s="667"/>
      <c r="H171" s="667"/>
      <c r="I171" s="774"/>
    </row>
    <row r="172" spans="1:9">
      <c r="A172" s="785" t="s">
        <v>1011</v>
      </c>
      <c r="B172" s="786">
        <v>44524</v>
      </c>
      <c r="C172" s="785" t="s">
        <v>1012</v>
      </c>
      <c r="D172" s="788">
        <v>163857680</v>
      </c>
      <c r="E172" s="785">
        <v>0</v>
      </c>
      <c r="F172" s="769">
        <f>+F170+E172-D172</f>
        <v>7693363101.1100006</v>
      </c>
      <c r="G172" s="667" t="s">
        <v>568</v>
      </c>
      <c r="H172" s="667"/>
      <c r="I172" s="774"/>
    </row>
    <row r="173" spans="1:9">
      <c r="A173" s="785" t="s">
        <v>1013</v>
      </c>
      <c r="B173" s="786">
        <v>44525</v>
      </c>
      <c r="C173" s="785" t="s">
        <v>1014</v>
      </c>
      <c r="D173" s="788">
        <v>198000</v>
      </c>
      <c r="E173" s="785">
        <v>0</v>
      </c>
      <c r="F173" s="769">
        <f t="shared" si="3"/>
        <v>7693165101.1100006</v>
      </c>
      <c r="G173" s="667" t="s">
        <v>334</v>
      </c>
      <c r="H173" s="760"/>
      <c r="I173" s="760"/>
    </row>
    <row r="174" spans="1:9">
      <c r="A174" s="798" t="s">
        <v>983</v>
      </c>
      <c r="B174" s="799">
        <v>44526</v>
      </c>
      <c r="C174" s="798" t="s">
        <v>1015</v>
      </c>
      <c r="D174" s="798">
        <v>0</v>
      </c>
      <c r="E174" s="800">
        <v>1013100</v>
      </c>
      <c r="F174" s="772">
        <f t="shared" si="3"/>
        <v>7694178201.1100006</v>
      </c>
      <c r="G174" s="667"/>
      <c r="H174" s="760"/>
      <c r="I174" s="760"/>
    </row>
    <row r="175" spans="1:9">
      <c r="A175" s="785" t="s">
        <v>1016</v>
      </c>
      <c r="B175" s="786">
        <v>44526</v>
      </c>
      <c r="C175" s="785" t="s">
        <v>1017</v>
      </c>
      <c r="D175" s="787">
        <v>46000</v>
      </c>
      <c r="E175" s="785">
        <v>0</v>
      </c>
      <c r="F175" s="769">
        <f t="shared" si="3"/>
        <v>7694132201.1100006</v>
      </c>
      <c r="G175" s="667" t="s">
        <v>1112</v>
      </c>
      <c r="H175" s="760"/>
      <c r="I175" s="760"/>
    </row>
    <row r="176" spans="1:9">
      <c r="A176" s="785" t="s">
        <v>1018</v>
      </c>
      <c r="B176" s="786">
        <v>44526</v>
      </c>
      <c r="C176" s="785" t="s">
        <v>1019</v>
      </c>
      <c r="D176" s="788">
        <v>5335305198</v>
      </c>
      <c r="E176" s="785">
        <v>0</v>
      </c>
      <c r="F176" s="769">
        <f t="shared" si="3"/>
        <v>2358827003.1100006</v>
      </c>
      <c r="G176" s="667" t="s">
        <v>565</v>
      </c>
      <c r="H176" s="760"/>
      <c r="I176" s="760"/>
    </row>
    <row r="177" spans="1:9">
      <c r="A177" s="785" t="s">
        <v>1020</v>
      </c>
      <c r="B177" s="786">
        <v>44526</v>
      </c>
      <c r="C177" s="785" t="s">
        <v>1021</v>
      </c>
      <c r="D177" s="787">
        <v>57679</v>
      </c>
      <c r="E177" s="785">
        <v>0</v>
      </c>
      <c r="F177" s="769">
        <f t="shared" si="3"/>
        <v>2358769324.1100006</v>
      </c>
      <c r="G177" s="667" t="s">
        <v>581</v>
      </c>
      <c r="H177" s="760"/>
      <c r="I177" s="760"/>
    </row>
    <row r="178" spans="1:9">
      <c r="A178" s="785" t="s">
        <v>1022</v>
      </c>
      <c r="B178" s="786">
        <v>44526</v>
      </c>
      <c r="C178" s="785" t="s">
        <v>1023</v>
      </c>
      <c r="D178" s="788">
        <v>845091455</v>
      </c>
      <c r="E178" s="785">
        <v>0</v>
      </c>
      <c r="F178" s="769">
        <f t="shared" si="3"/>
        <v>1513677869.1100006</v>
      </c>
      <c r="G178" s="667" t="s">
        <v>334</v>
      </c>
      <c r="H178" s="760"/>
      <c r="I178" s="760"/>
    </row>
    <row r="179" spans="1:9">
      <c r="A179" s="785" t="s">
        <v>1024</v>
      </c>
      <c r="B179" s="786">
        <v>44526</v>
      </c>
      <c r="C179" s="785" t="s">
        <v>1025</v>
      </c>
      <c r="D179" s="785">
        <v>0</v>
      </c>
      <c r="E179" s="788">
        <v>95700000</v>
      </c>
      <c r="F179" s="769">
        <f t="shared" si="3"/>
        <v>1609377869.1100006</v>
      </c>
      <c r="G179" s="667" t="s">
        <v>569</v>
      </c>
      <c r="H179" s="760"/>
      <c r="I179" s="760"/>
    </row>
    <row r="180" spans="1:9">
      <c r="A180" s="785" t="s">
        <v>1026</v>
      </c>
      <c r="B180" s="786">
        <v>44526</v>
      </c>
      <c r="C180" s="785" t="s">
        <v>1027</v>
      </c>
      <c r="D180" s="785">
        <v>0</v>
      </c>
      <c r="E180" s="788">
        <v>1622256182</v>
      </c>
      <c r="F180" s="769">
        <f t="shared" si="3"/>
        <v>3231634051.1100006</v>
      </c>
      <c r="G180" s="667" t="s">
        <v>569</v>
      </c>
      <c r="H180" s="760"/>
      <c r="I180" s="760"/>
    </row>
    <row r="181" spans="1:9">
      <c r="A181" s="785" t="s">
        <v>1028</v>
      </c>
      <c r="B181" s="786">
        <v>44526</v>
      </c>
      <c r="C181" s="785" t="s">
        <v>1029</v>
      </c>
      <c r="D181" s="785">
        <v>0</v>
      </c>
      <c r="E181" s="788">
        <v>61440000</v>
      </c>
      <c r="F181" s="769">
        <f t="shared" si="3"/>
        <v>3293074051.1100006</v>
      </c>
      <c r="G181" s="667" t="s">
        <v>569</v>
      </c>
      <c r="H181" s="760"/>
      <c r="I181" s="760"/>
    </row>
    <row r="182" spans="1:9">
      <c r="A182" s="785" t="s">
        <v>1030</v>
      </c>
      <c r="B182" s="786">
        <v>44526</v>
      </c>
      <c r="C182" s="785" t="s">
        <v>880</v>
      </c>
      <c r="D182" s="788">
        <v>122945000</v>
      </c>
      <c r="E182" s="785">
        <v>0</v>
      </c>
      <c r="F182" s="769">
        <f t="shared" si="3"/>
        <v>3170129051.1100006</v>
      </c>
      <c r="G182" s="667" t="s">
        <v>568</v>
      </c>
      <c r="H182" s="760"/>
      <c r="I182" s="760"/>
    </row>
    <row r="183" spans="1:9">
      <c r="A183" s="785" t="s">
        <v>1031</v>
      </c>
      <c r="B183" s="786">
        <v>44526</v>
      </c>
      <c r="C183" s="785" t="s">
        <v>730</v>
      </c>
      <c r="D183" s="788">
        <v>28794886</v>
      </c>
      <c r="E183" s="785">
        <v>0</v>
      </c>
      <c r="F183" s="769">
        <f t="shared" si="3"/>
        <v>3141334165.1100006</v>
      </c>
      <c r="G183" s="667" t="s">
        <v>568</v>
      </c>
      <c r="H183" s="760"/>
      <c r="I183" s="760"/>
    </row>
    <row r="184" spans="1:9">
      <c r="A184" s="785" t="s">
        <v>1032</v>
      </c>
      <c r="B184" s="786">
        <v>44526</v>
      </c>
      <c r="C184" s="785" t="s">
        <v>1033</v>
      </c>
      <c r="D184" s="788">
        <v>1355000</v>
      </c>
      <c r="E184" s="785">
        <v>0</v>
      </c>
      <c r="F184" s="769">
        <f t="shared" si="3"/>
        <v>3139979165.1100006</v>
      </c>
      <c r="G184" s="667" t="s">
        <v>568</v>
      </c>
      <c r="H184" s="770"/>
      <c r="I184" s="775"/>
    </row>
    <row r="185" spans="1:9">
      <c r="A185" s="794" t="s">
        <v>1034</v>
      </c>
      <c r="B185" s="795">
        <v>44526</v>
      </c>
      <c r="C185" s="794" t="s">
        <v>1035</v>
      </c>
      <c r="D185" s="794">
        <v>0</v>
      </c>
      <c r="E185" s="796">
        <v>1304343983</v>
      </c>
      <c r="F185" s="769">
        <f t="shared" si="3"/>
        <v>4444323148.1100006</v>
      </c>
      <c r="G185" s="667" t="s">
        <v>562</v>
      </c>
      <c r="H185" s="760"/>
      <c r="I185" s="760"/>
    </row>
    <row r="186" spans="1:9">
      <c r="A186" s="794" t="s">
        <v>1036</v>
      </c>
      <c r="B186" s="795">
        <v>44526</v>
      </c>
      <c r="C186" s="794" t="s">
        <v>1037</v>
      </c>
      <c r="D186" s="794">
        <v>0</v>
      </c>
      <c r="E186" s="796">
        <v>382942049</v>
      </c>
      <c r="F186" s="769">
        <f t="shared" si="3"/>
        <v>4827265197.1100006</v>
      </c>
      <c r="G186" s="667" t="s">
        <v>562</v>
      </c>
      <c r="H186" s="760"/>
      <c r="I186" s="760"/>
    </row>
    <row r="187" spans="1:9">
      <c r="A187" s="794" t="s">
        <v>1038</v>
      </c>
      <c r="B187" s="795">
        <v>44526</v>
      </c>
      <c r="C187" s="794" t="s">
        <v>1039</v>
      </c>
      <c r="D187" s="794">
        <v>0</v>
      </c>
      <c r="E187" s="796">
        <v>762954125</v>
      </c>
      <c r="F187" s="769">
        <f t="shared" si="3"/>
        <v>5590219322.1100006</v>
      </c>
      <c r="G187" s="667" t="s">
        <v>562</v>
      </c>
      <c r="H187" s="760"/>
      <c r="I187" s="760"/>
    </row>
    <row r="188" spans="1:9">
      <c r="A188" s="794" t="s">
        <v>1040</v>
      </c>
      <c r="B188" s="795">
        <v>44526</v>
      </c>
      <c r="C188" s="794" t="s">
        <v>1041</v>
      </c>
      <c r="D188" s="794">
        <v>0</v>
      </c>
      <c r="E188" s="796">
        <v>544312385</v>
      </c>
      <c r="F188" s="769">
        <f t="shared" si="3"/>
        <v>6134531707.1100006</v>
      </c>
      <c r="G188" s="667" t="s">
        <v>562</v>
      </c>
      <c r="H188" s="760"/>
      <c r="I188" s="760"/>
    </row>
    <row r="189" spans="1:9">
      <c r="A189" s="794" t="s">
        <v>1042</v>
      </c>
      <c r="B189" s="795">
        <v>44526</v>
      </c>
      <c r="C189" s="794" t="s">
        <v>1043</v>
      </c>
      <c r="D189" s="794">
        <v>0</v>
      </c>
      <c r="E189" s="796">
        <v>382048640</v>
      </c>
      <c r="F189" s="769">
        <f t="shared" si="3"/>
        <v>6516580347.1100006</v>
      </c>
      <c r="G189" s="667" t="s">
        <v>562</v>
      </c>
      <c r="H189" s="760"/>
      <c r="I189" s="760"/>
    </row>
    <row r="190" spans="1:9">
      <c r="A190" s="794" t="s">
        <v>1044</v>
      </c>
      <c r="B190" s="795">
        <v>44526</v>
      </c>
      <c r="C190" s="794" t="s">
        <v>1045</v>
      </c>
      <c r="D190" s="794">
        <v>0</v>
      </c>
      <c r="E190" s="796">
        <v>199151709</v>
      </c>
      <c r="F190" s="769">
        <f t="shared" si="3"/>
        <v>6715732056.1100006</v>
      </c>
      <c r="G190" s="667" t="s">
        <v>562</v>
      </c>
      <c r="H190" s="760"/>
      <c r="I190" s="760"/>
    </row>
    <row r="191" spans="1:9">
      <c r="A191" s="794" t="s">
        <v>1046</v>
      </c>
      <c r="B191" s="795">
        <v>44526</v>
      </c>
      <c r="C191" s="794" t="s">
        <v>1047</v>
      </c>
      <c r="D191" s="794">
        <v>0</v>
      </c>
      <c r="E191" s="796">
        <v>1082857608</v>
      </c>
      <c r="F191" s="769">
        <f t="shared" si="3"/>
        <v>7798589664.1100006</v>
      </c>
      <c r="G191" s="667" t="s">
        <v>562</v>
      </c>
      <c r="H191" s="760"/>
      <c r="I191" s="760"/>
    </row>
    <row r="192" spans="1:9">
      <c r="A192" s="794" t="s">
        <v>1048</v>
      </c>
      <c r="B192" s="795">
        <v>44526</v>
      </c>
      <c r="C192" s="794" t="s">
        <v>1049</v>
      </c>
      <c r="D192" s="794">
        <v>0</v>
      </c>
      <c r="E192" s="796">
        <v>729979536</v>
      </c>
      <c r="F192" s="769">
        <f t="shared" si="3"/>
        <v>8528569200.1100006</v>
      </c>
      <c r="G192" s="667" t="s">
        <v>562</v>
      </c>
      <c r="H192" s="760"/>
      <c r="I192" s="760"/>
    </row>
    <row r="193" spans="1:9">
      <c r="A193" s="794" t="s">
        <v>1050</v>
      </c>
      <c r="B193" s="795">
        <v>44526</v>
      </c>
      <c r="C193" s="794" t="s">
        <v>1051</v>
      </c>
      <c r="D193" s="794">
        <v>0</v>
      </c>
      <c r="E193" s="796">
        <v>321881500</v>
      </c>
      <c r="F193" s="769">
        <f t="shared" si="3"/>
        <v>8850450700.1100006</v>
      </c>
      <c r="G193" s="667" t="s">
        <v>562</v>
      </c>
      <c r="H193" s="760"/>
      <c r="I193" s="710"/>
    </row>
    <row r="194" spans="1:9">
      <c r="A194" s="794" t="s">
        <v>1052</v>
      </c>
      <c r="B194" s="795">
        <v>44526</v>
      </c>
      <c r="C194" s="794" t="s">
        <v>1053</v>
      </c>
      <c r="D194" s="794">
        <v>0</v>
      </c>
      <c r="E194" s="796">
        <v>166200250</v>
      </c>
      <c r="F194" s="769">
        <f t="shared" si="3"/>
        <v>9016650950.1100006</v>
      </c>
      <c r="G194" s="667" t="s">
        <v>562</v>
      </c>
      <c r="H194" s="760"/>
      <c r="I194" s="760"/>
    </row>
    <row r="195" spans="1:9">
      <c r="A195" s="794" t="s">
        <v>1054</v>
      </c>
      <c r="B195" s="795">
        <v>44526</v>
      </c>
      <c r="C195" s="794" t="s">
        <v>1055</v>
      </c>
      <c r="D195" s="794">
        <v>0</v>
      </c>
      <c r="E195" s="796">
        <v>1699567898</v>
      </c>
      <c r="F195" s="769">
        <f t="shared" si="3"/>
        <v>10716218848.110001</v>
      </c>
      <c r="G195" s="667" t="s">
        <v>562</v>
      </c>
      <c r="H195" s="760"/>
      <c r="I195" s="760"/>
    </row>
    <row r="196" spans="1:9">
      <c r="A196" s="785" t="s">
        <v>940</v>
      </c>
      <c r="B196" s="786">
        <v>44529</v>
      </c>
      <c r="C196" s="785" t="s">
        <v>1056</v>
      </c>
      <c r="D196" s="788">
        <v>10003246.199999999</v>
      </c>
      <c r="E196" s="785">
        <v>0</v>
      </c>
      <c r="F196" s="769">
        <f t="shared" si="3"/>
        <v>10706215601.91</v>
      </c>
      <c r="G196" s="667" t="s">
        <v>566</v>
      </c>
      <c r="H196" s="760"/>
      <c r="I196" s="760"/>
    </row>
    <row r="197" spans="1:9">
      <c r="A197" s="785" t="s">
        <v>1057</v>
      </c>
      <c r="B197" s="786">
        <v>44529</v>
      </c>
      <c r="C197" s="785" t="s">
        <v>1058</v>
      </c>
      <c r="D197" s="788">
        <v>50000</v>
      </c>
      <c r="E197" s="785">
        <v>0</v>
      </c>
      <c r="F197" s="769">
        <f t="shared" si="3"/>
        <v>10706165601.91</v>
      </c>
      <c r="G197" s="667" t="s">
        <v>566</v>
      </c>
      <c r="H197" s="760"/>
      <c r="I197" s="760"/>
    </row>
    <row r="198" spans="1:9">
      <c r="A198" s="785" t="s">
        <v>1059</v>
      </c>
      <c r="B198" s="786">
        <v>44529</v>
      </c>
      <c r="C198" s="785" t="s">
        <v>1060</v>
      </c>
      <c r="D198" s="788">
        <v>5401755</v>
      </c>
      <c r="E198" s="785">
        <v>0</v>
      </c>
      <c r="F198" s="769">
        <f t="shared" si="3"/>
        <v>10700763846.91</v>
      </c>
      <c r="G198" s="667" t="s">
        <v>566</v>
      </c>
      <c r="H198" s="760"/>
      <c r="I198" s="760"/>
    </row>
    <row r="199" spans="1:9">
      <c r="A199" s="785" t="s">
        <v>1061</v>
      </c>
      <c r="B199" s="786">
        <v>44529</v>
      </c>
      <c r="C199" s="785" t="s">
        <v>1062</v>
      </c>
      <c r="D199" s="788">
        <v>44000</v>
      </c>
      <c r="E199" s="785">
        <v>0</v>
      </c>
      <c r="F199" s="769">
        <f t="shared" si="3"/>
        <v>10700719846.91</v>
      </c>
      <c r="G199" s="667" t="s">
        <v>566</v>
      </c>
      <c r="H199" s="760"/>
      <c r="I199" s="760"/>
    </row>
    <row r="200" spans="1:9">
      <c r="A200" s="785" t="s">
        <v>1063</v>
      </c>
      <c r="B200" s="786">
        <v>44529</v>
      </c>
      <c r="C200" s="785" t="s">
        <v>1064</v>
      </c>
      <c r="D200" s="788">
        <v>277773456</v>
      </c>
      <c r="E200" s="785">
        <v>0</v>
      </c>
      <c r="F200" s="769">
        <f t="shared" si="3"/>
        <v>10422946390.91</v>
      </c>
      <c r="G200" s="667" t="s">
        <v>568</v>
      </c>
      <c r="H200" s="760"/>
      <c r="I200" s="760"/>
    </row>
    <row r="201" spans="1:9">
      <c r="A201" s="785" t="s">
        <v>1065</v>
      </c>
      <c r="B201" s="786">
        <v>44529</v>
      </c>
      <c r="C201" s="785" t="s">
        <v>1012</v>
      </c>
      <c r="D201" s="788">
        <v>363436040</v>
      </c>
      <c r="E201" s="785">
        <v>0</v>
      </c>
      <c r="F201" s="769">
        <f t="shared" si="3"/>
        <v>10059510350.91</v>
      </c>
      <c r="G201" s="667" t="s">
        <v>568</v>
      </c>
      <c r="H201" s="770"/>
      <c r="I201" s="760"/>
    </row>
    <row r="202" spans="1:9">
      <c r="A202" s="785" t="s">
        <v>1066</v>
      </c>
      <c r="B202" s="786">
        <v>44529</v>
      </c>
      <c r="C202" s="785" t="s">
        <v>1067</v>
      </c>
      <c r="D202" s="788">
        <v>6738748927</v>
      </c>
      <c r="E202" s="785">
        <v>0</v>
      </c>
      <c r="F202" s="769">
        <f t="shared" si="3"/>
        <v>3320761423.9099998</v>
      </c>
      <c r="G202" s="667" t="s">
        <v>565</v>
      </c>
      <c r="H202" s="760"/>
      <c r="I202" s="760"/>
    </row>
    <row r="203" spans="1:9">
      <c r="A203" s="785" t="s">
        <v>1068</v>
      </c>
      <c r="B203" s="786">
        <v>44529</v>
      </c>
      <c r="C203" s="785" t="s">
        <v>1069</v>
      </c>
      <c r="D203" s="787">
        <v>51480</v>
      </c>
      <c r="E203" s="785">
        <v>0</v>
      </c>
      <c r="F203" s="769">
        <f t="shared" si="3"/>
        <v>3320709943.9099998</v>
      </c>
      <c r="G203" s="667" t="s">
        <v>732</v>
      </c>
      <c r="H203" s="760"/>
      <c r="I203" s="760"/>
    </row>
    <row r="204" spans="1:9">
      <c r="A204" s="785" t="s">
        <v>1070</v>
      </c>
      <c r="B204" s="786">
        <v>44529</v>
      </c>
      <c r="C204" s="785" t="s">
        <v>1071</v>
      </c>
      <c r="D204" s="788">
        <v>36024900</v>
      </c>
      <c r="E204" s="785">
        <v>0</v>
      </c>
      <c r="F204" s="769">
        <f t="shared" si="3"/>
        <v>3284685043.9099998</v>
      </c>
      <c r="G204" s="781" t="s">
        <v>568</v>
      </c>
      <c r="H204" s="760"/>
      <c r="I204" s="760"/>
    </row>
    <row r="205" spans="1:9">
      <c r="A205" s="785" t="s">
        <v>1072</v>
      </c>
      <c r="B205" s="786">
        <v>44529</v>
      </c>
      <c r="C205" s="785" t="s">
        <v>1073</v>
      </c>
      <c r="D205" s="788">
        <v>32523000</v>
      </c>
      <c r="E205" s="785">
        <v>0</v>
      </c>
      <c r="F205" s="769">
        <f t="shared" si="3"/>
        <v>3252162043.9099998</v>
      </c>
      <c r="G205" s="781" t="s">
        <v>385</v>
      </c>
      <c r="H205" s="760"/>
      <c r="I205" s="760"/>
    </row>
    <row r="206" spans="1:9">
      <c r="A206" s="785" t="s">
        <v>985</v>
      </c>
      <c r="B206" s="786">
        <v>44529</v>
      </c>
      <c r="C206" s="785" t="s">
        <v>1074</v>
      </c>
      <c r="D206" s="788">
        <v>2900</v>
      </c>
      <c r="E206" s="785">
        <v>0</v>
      </c>
      <c r="F206" s="769">
        <f t="shared" si="3"/>
        <v>3252159143.9099998</v>
      </c>
      <c r="G206" s="781" t="s">
        <v>484</v>
      </c>
      <c r="H206" s="760"/>
      <c r="I206" s="760"/>
    </row>
    <row r="207" spans="1:9">
      <c r="A207" s="785" t="s">
        <v>987</v>
      </c>
      <c r="B207" s="786">
        <v>44529</v>
      </c>
      <c r="C207" s="785" t="s">
        <v>1075</v>
      </c>
      <c r="D207" s="787">
        <v>33758850</v>
      </c>
      <c r="E207" s="785">
        <v>0</v>
      </c>
      <c r="F207" s="769">
        <f t="shared" si="3"/>
        <v>3218400293.9099998</v>
      </c>
      <c r="G207" s="781" t="s">
        <v>732</v>
      </c>
      <c r="H207" s="760"/>
      <c r="I207" s="760"/>
    </row>
    <row r="208" spans="1:9">
      <c r="A208" s="785" t="s">
        <v>989</v>
      </c>
      <c r="B208" s="786">
        <v>44529</v>
      </c>
      <c r="C208" s="785" t="s">
        <v>1076</v>
      </c>
      <c r="D208" s="788">
        <v>5366400</v>
      </c>
      <c r="E208" s="785">
        <v>0</v>
      </c>
      <c r="F208" s="769">
        <f t="shared" si="3"/>
        <v>3213033893.9099998</v>
      </c>
      <c r="G208" s="781" t="s">
        <v>555</v>
      </c>
      <c r="H208" s="760"/>
      <c r="I208" s="760"/>
    </row>
    <row r="209" spans="1:9">
      <c r="A209" s="785" t="s">
        <v>991</v>
      </c>
      <c r="B209" s="786">
        <v>44529</v>
      </c>
      <c r="C209" s="785" t="s">
        <v>1077</v>
      </c>
      <c r="D209" s="788">
        <v>3376736</v>
      </c>
      <c r="E209" s="785">
        <v>0</v>
      </c>
      <c r="F209" s="769">
        <f t="shared" si="3"/>
        <v>3209657157.9099998</v>
      </c>
      <c r="G209" s="667" t="s">
        <v>555</v>
      </c>
      <c r="H209" s="760"/>
      <c r="I209" s="760"/>
    </row>
    <row r="210" spans="1:9">
      <c r="A210" s="793"/>
      <c r="B210" s="793"/>
      <c r="C210" s="784" t="s">
        <v>1126</v>
      </c>
      <c r="D210" s="797">
        <f>SUM(D172:D209)</f>
        <v>14004212588.200001</v>
      </c>
      <c r="E210" s="797">
        <f>SUM(E172:E209)</f>
        <v>9356648965</v>
      </c>
      <c r="F210" s="769"/>
      <c r="G210" s="667"/>
      <c r="H210" s="760"/>
      <c r="I210" s="760"/>
    </row>
    <row r="211" spans="1:9">
      <c r="A211" s="785" t="s">
        <v>1078</v>
      </c>
      <c r="B211" s="786">
        <v>44530</v>
      </c>
      <c r="C211" s="785" t="s">
        <v>1079</v>
      </c>
      <c r="D211" s="788">
        <v>7272910576</v>
      </c>
      <c r="E211" s="785">
        <v>0</v>
      </c>
      <c r="F211" s="776">
        <f>+F209+E211-D211</f>
        <v>-4063253418.0900002</v>
      </c>
      <c r="G211" s="667" t="s">
        <v>565</v>
      </c>
      <c r="H211" s="760"/>
      <c r="I211" s="760"/>
    </row>
    <row r="212" spans="1:9">
      <c r="A212" s="785" t="s">
        <v>1080</v>
      </c>
      <c r="B212" s="786">
        <v>44530</v>
      </c>
      <c r="C212" s="785" t="s">
        <v>1081</v>
      </c>
      <c r="D212" s="787">
        <v>181834</v>
      </c>
      <c r="E212" s="785">
        <v>0</v>
      </c>
      <c r="F212" s="776">
        <f t="shared" si="3"/>
        <v>-4063435252.0900002</v>
      </c>
      <c r="G212" s="667" t="s">
        <v>582</v>
      </c>
      <c r="H212" s="760"/>
      <c r="I212" s="760"/>
    </row>
    <row r="213" spans="1:9">
      <c r="A213" s="785" t="s">
        <v>1082</v>
      </c>
      <c r="B213" s="786">
        <v>44530</v>
      </c>
      <c r="C213" s="785" t="s">
        <v>1083</v>
      </c>
      <c r="D213" s="787">
        <v>152505502</v>
      </c>
      <c r="E213" s="785">
        <v>0</v>
      </c>
      <c r="F213" s="776">
        <f t="shared" si="3"/>
        <v>-4215940754.0900002</v>
      </c>
      <c r="G213" s="781" t="s">
        <v>582</v>
      </c>
      <c r="H213" s="760"/>
      <c r="I213" s="760"/>
    </row>
    <row r="214" spans="1:9">
      <c r="A214" s="785" t="s">
        <v>1084</v>
      </c>
      <c r="B214" s="786">
        <v>44530</v>
      </c>
      <c r="C214" s="785" t="s">
        <v>1085</v>
      </c>
      <c r="D214" s="788">
        <v>2900</v>
      </c>
      <c r="E214" s="785">
        <v>0</v>
      </c>
      <c r="F214" s="776">
        <f t="shared" si="3"/>
        <v>-4215943654.0900002</v>
      </c>
      <c r="G214" s="781" t="s">
        <v>484</v>
      </c>
      <c r="H214" s="760"/>
      <c r="I214" s="760"/>
    </row>
    <row r="215" spans="1:9">
      <c r="A215" s="785" t="s">
        <v>1086</v>
      </c>
      <c r="B215" s="786">
        <v>44530</v>
      </c>
      <c r="C215" s="785" t="s">
        <v>1087</v>
      </c>
      <c r="D215" s="788">
        <v>1950000</v>
      </c>
      <c r="E215" s="785">
        <v>0</v>
      </c>
      <c r="F215" s="776">
        <f t="shared" si="3"/>
        <v>-4217893654.0900002</v>
      </c>
      <c r="G215" s="667" t="s">
        <v>555</v>
      </c>
      <c r="H215" s="760"/>
      <c r="I215" s="760"/>
    </row>
    <row r="216" spans="1:9">
      <c r="A216" s="794" t="s">
        <v>1088</v>
      </c>
      <c r="B216" s="795">
        <v>44531</v>
      </c>
      <c r="C216" s="794" t="s">
        <v>1089</v>
      </c>
      <c r="D216" s="794">
        <v>0</v>
      </c>
      <c r="E216" s="796">
        <v>671045264</v>
      </c>
      <c r="F216" s="776">
        <f>+F215+E216-D216</f>
        <v>-3546848390.0900002</v>
      </c>
      <c r="G216" s="667" t="s">
        <v>562</v>
      </c>
      <c r="H216" s="760"/>
      <c r="I216" s="760"/>
    </row>
    <row r="217" spans="1:9">
      <c r="A217" s="794" t="s">
        <v>1090</v>
      </c>
      <c r="B217" s="795">
        <v>44531</v>
      </c>
      <c r="C217" s="794" t="s">
        <v>1091</v>
      </c>
      <c r="D217" s="794">
        <v>0</v>
      </c>
      <c r="E217" s="796">
        <v>337966250</v>
      </c>
      <c r="F217" s="776">
        <f t="shared" ref="F217:F227" si="4">+F216+E217-D217</f>
        <v>-3208882140.0900002</v>
      </c>
      <c r="G217" s="667" t="s">
        <v>562</v>
      </c>
      <c r="H217" s="760"/>
      <c r="I217" s="760"/>
    </row>
    <row r="218" spans="1:9">
      <c r="A218" s="794" t="s">
        <v>1092</v>
      </c>
      <c r="B218" s="795">
        <v>44531</v>
      </c>
      <c r="C218" s="794" t="s">
        <v>1093</v>
      </c>
      <c r="D218" s="794">
        <v>0</v>
      </c>
      <c r="E218" s="796">
        <v>555293350</v>
      </c>
      <c r="F218" s="776">
        <f t="shared" si="4"/>
        <v>-2653588790.0900002</v>
      </c>
      <c r="G218" s="667" t="s">
        <v>562</v>
      </c>
      <c r="H218" s="760"/>
      <c r="I218" s="760"/>
    </row>
    <row r="219" spans="1:9">
      <c r="A219" s="794" t="s">
        <v>1094</v>
      </c>
      <c r="B219" s="795">
        <v>44531</v>
      </c>
      <c r="C219" s="794" t="s">
        <v>1095</v>
      </c>
      <c r="D219" s="794">
        <v>0</v>
      </c>
      <c r="E219" s="796">
        <v>280917800</v>
      </c>
      <c r="F219" s="776">
        <f t="shared" si="4"/>
        <v>-2372670990.0900002</v>
      </c>
      <c r="G219" s="667" t="s">
        <v>562</v>
      </c>
      <c r="H219" s="760"/>
      <c r="I219" s="760"/>
    </row>
    <row r="220" spans="1:9">
      <c r="A220" s="794" t="s">
        <v>1096</v>
      </c>
      <c r="B220" s="795">
        <v>44531</v>
      </c>
      <c r="C220" s="794" t="s">
        <v>1097</v>
      </c>
      <c r="D220" s="794">
        <v>0</v>
      </c>
      <c r="E220" s="796">
        <v>143736000</v>
      </c>
      <c r="F220" s="776">
        <f t="shared" si="4"/>
        <v>-2228934990.0900002</v>
      </c>
      <c r="G220" s="667" t="s">
        <v>562</v>
      </c>
      <c r="H220" s="760"/>
      <c r="I220" s="760"/>
    </row>
    <row r="221" spans="1:9">
      <c r="A221" s="794" t="s">
        <v>1098</v>
      </c>
      <c r="B221" s="795">
        <v>44531</v>
      </c>
      <c r="C221" s="794" t="s">
        <v>1099</v>
      </c>
      <c r="D221" s="794">
        <v>0</v>
      </c>
      <c r="E221" s="796">
        <v>203706848</v>
      </c>
      <c r="F221" s="776">
        <f t="shared" si="4"/>
        <v>-2025228142.0900002</v>
      </c>
      <c r="G221" s="667" t="s">
        <v>562</v>
      </c>
      <c r="H221" s="760"/>
      <c r="I221" s="760"/>
    </row>
    <row r="222" spans="1:9">
      <c r="A222" s="794" t="s">
        <v>1100</v>
      </c>
      <c r="B222" s="795">
        <v>44531</v>
      </c>
      <c r="C222" s="794" t="s">
        <v>1101</v>
      </c>
      <c r="D222" s="794">
        <v>0</v>
      </c>
      <c r="E222" s="796">
        <v>109007300</v>
      </c>
      <c r="F222" s="776">
        <f t="shared" si="4"/>
        <v>-1916220842.0900002</v>
      </c>
      <c r="G222" s="667" t="s">
        <v>562</v>
      </c>
      <c r="H222" s="760"/>
      <c r="I222" s="760"/>
    </row>
    <row r="223" spans="1:9">
      <c r="A223" s="794" t="s">
        <v>1102</v>
      </c>
      <c r="B223" s="795">
        <v>44531</v>
      </c>
      <c r="C223" s="794" t="s">
        <v>1103</v>
      </c>
      <c r="D223" s="794">
        <v>0</v>
      </c>
      <c r="E223" s="796">
        <v>650822144</v>
      </c>
      <c r="F223" s="776">
        <f t="shared" si="4"/>
        <v>-1265398698.0900002</v>
      </c>
      <c r="G223" s="667" t="s">
        <v>562</v>
      </c>
      <c r="H223" s="760"/>
      <c r="I223" s="760"/>
    </row>
    <row r="224" spans="1:9">
      <c r="A224" s="794" t="s">
        <v>1104</v>
      </c>
      <c r="B224" s="795">
        <v>44531</v>
      </c>
      <c r="C224" s="794" t="s">
        <v>1105</v>
      </c>
      <c r="D224" s="794">
        <v>0</v>
      </c>
      <c r="E224" s="796">
        <v>401916924</v>
      </c>
      <c r="F224" s="776">
        <f t="shared" si="4"/>
        <v>-863481774.09000015</v>
      </c>
      <c r="G224" s="667" t="s">
        <v>562</v>
      </c>
      <c r="H224" s="760"/>
      <c r="I224" s="760"/>
    </row>
    <row r="225" spans="1:9">
      <c r="A225" s="794" t="s">
        <v>1106</v>
      </c>
      <c r="B225" s="795">
        <v>44531</v>
      </c>
      <c r="C225" s="794" t="s">
        <v>1107</v>
      </c>
      <c r="D225" s="794">
        <v>0</v>
      </c>
      <c r="E225" s="796">
        <v>300751700</v>
      </c>
      <c r="F225" s="776">
        <f t="shared" si="4"/>
        <v>-562730074.09000015</v>
      </c>
      <c r="G225" s="667" t="s">
        <v>562</v>
      </c>
      <c r="H225" s="760"/>
      <c r="I225" s="760"/>
    </row>
    <row r="226" spans="1:9">
      <c r="A226" s="794" t="s">
        <v>1108</v>
      </c>
      <c r="B226" s="795">
        <v>44531</v>
      </c>
      <c r="C226" s="794" t="s">
        <v>1109</v>
      </c>
      <c r="D226" s="794">
        <v>0</v>
      </c>
      <c r="E226" s="796">
        <v>382470131</v>
      </c>
      <c r="F226" s="776">
        <f t="shared" si="4"/>
        <v>-180259943.09000015</v>
      </c>
      <c r="G226" s="667" t="s">
        <v>562</v>
      </c>
      <c r="H226" s="760"/>
      <c r="I226" s="760"/>
    </row>
    <row r="227" spans="1:9">
      <c r="A227" s="785" t="s">
        <v>1110</v>
      </c>
      <c r="B227" s="786">
        <v>44531</v>
      </c>
      <c r="C227" s="785" t="s">
        <v>1111</v>
      </c>
      <c r="D227" s="788">
        <v>2537650</v>
      </c>
      <c r="E227" s="785">
        <v>0</v>
      </c>
      <c r="F227" s="776">
        <f t="shared" si="4"/>
        <v>-182797593.09000015</v>
      </c>
      <c r="G227" s="667" t="s">
        <v>568</v>
      </c>
      <c r="H227" s="777">
        <f>'NERACA PT'!$D$17</f>
        <v>-182797593.08999634</v>
      </c>
      <c r="I227" s="777">
        <f>H227-F227</f>
        <v>3.814697265625E-6</v>
      </c>
    </row>
    <row r="228" spans="1:9">
      <c r="A228" s="793"/>
      <c r="B228" s="793"/>
      <c r="C228" s="784" t="s">
        <v>1127</v>
      </c>
      <c r="D228" s="797">
        <f>SUM(D211:D227)</f>
        <v>7430088462</v>
      </c>
      <c r="E228" s="797">
        <f>SUM(E211:E227)</f>
        <v>4037633711</v>
      </c>
      <c r="G228" s="512"/>
      <c r="H228" s="760"/>
      <c r="I228" s="760"/>
    </row>
    <row r="229" spans="1:9">
      <c r="G229" s="512"/>
      <c r="H229" s="760"/>
      <c r="I229" s="760"/>
    </row>
    <row r="230" spans="1:9">
      <c r="G230" s="779"/>
    </row>
    <row r="231" spans="1:9">
      <c r="D231" s="778">
        <f>SUBTOTAL(9,D8:D230)</f>
        <v>82172465337.559998</v>
      </c>
      <c r="E231" s="778">
        <f t="shared" ref="E231" si="5">SUBTOTAL(9,E8:E230)</f>
        <v>67134670776.300003</v>
      </c>
    </row>
    <row r="232" spans="1:9">
      <c r="E232" s="778">
        <f>+D231-E231</f>
        <v>15037794561.259995</v>
      </c>
      <c r="G232" s="512"/>
    </row>
    <row r="233" spans="1:9">
      <c r="G233" s="703"/>
    </row>
    <row r="234" spans="1:9">
      <c r="G234" s="512"/>
    </row>
    <row r="235" spans="1:9">
      <c r="G235" s="512"/>
    </row>
    <row r="236" spans="1:9">
      <c r="G236" s="512"/>
    </row>
    <row r="237" spans="1:9">
      <c r="G237" s="512"/>
    </row>
    <row r="238" spans="1:9">
      <c r="G238" s="512"/>
    </row>
    <row r="239" spans="1:9">
      <c r="G239" s="512"/>
    </row>
    <row r="240" spans="1:9">
      <c r="G240" s="512"/>
    </row>
    <row r="241" spans="7:7">
      <c r="G241" s="512"/>
    </row>
    <row r="242" spans="7:7">
      <c r="G242" s="512"/>
    </row>
    <row r="243" spans="7:7">
      <c r="G243" s="512"/>
    </row>
    <row r="244" spans="7:7">
      <c r="G244" s="512"/>
    </row>
    <row r="245" spans="7:7">
      <c r="G245" s="512"/>
    </row>
    <row r="246" spans="7:7">
      <c r="G246" s="512"/>
    </row>
  </sheetData>
  <autoFilter ref="A7:Q228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H6" sqref="H6:H7"/>
    </sheetView>
  </sheetViews>
  <sheetFormatPr defaultRowHeight="15"/>
  <cols>
    <col min="1" max="1" width="3.28515625" customWidth="1"/>
    <col min="2" max="2" width="23" bestFit="1" customWidth="1"/>
    <col min="3" max="3" width="13.5703125" bestFit="1" customWidth="1"/>
    <col min="4" max="4" width="15.28515625" bestFit="1" customWidth="1"/>
    <col min="5" max="6" width="16.85546875" bestFit="1" customWidth="1"/>
    <col min="7" max="7" width="15.28515625" bestFit="1" customWidth="1"/>
    <col min="8" max="8" width="15" bestFit="1" customWidth="1"/>
    <col min="9" max="9" width="16" bestFit="1" customWidth="1"/>
  </cols>
  <sheetData>
    <row r="1" spans="2:9">
      <c r="B1" s="491" t="s">
        <v>30</v>
      </c>
    </row>
    <row r="2" spans="2:9">
      <c r="B2" s="491" t="str">
        <f>+Neraca!A1</f>
        <v>PT LIVIA MANDIRI SEJATI</v>
      </c>
    </row>
    <row r="3" spans="2:9">
      <c r="B3" s="491" t="str">
        <f>+Neraca!A3</f>
        <v>PER 30 NOVEMBER 2021</v>
      </c>
    </row>
    <row r="5" spans="2:9">
      <c r="B5" s="164" t="s">
        <v>324</v>
      </c>
      <c r="C5" s="165" t="s">
        <v>325</v>
      </c>
      <c r="D5" s="166" t="s">
        <v>326</v>
      </c>
      <c r="E5" s="166" t="s">
        <v>327</v>
      </c>
      <c r="F5" s="166" t="s">
        <v>328</v>
      </c>
      <c r="G5" s="166" t="s">
        <v>7</v>
      </c>
      <c r="H5" s="492"/>
    </row>
    <row r="6" spans="2:9">
      <c r="B6" s="167" t="s">
        <v>329</v>
      </c>
      <c r="C6" s="168">
        <v>890595553</v>
      </c>
      <c r="D6" s="176">
        <v>169720325.27000141</v>
      </c>
      <c r="E6" s="176">
        <v>6429308885</v>
      </c>
      <c r="F6" s="176">
        <v>6291119572</v>
      </c>
      <c r="G6" s="177">
        <f>+D6+E6-F6</f>
        <v>307909638.27000141</v>
      </c>
      <c r="H6" s="595">
        <f>E6-F6</f>
        <v>138189313</v>
      </c>
    </row>
    <row r="7" spans="2:9">
      <c r="B7" s="167" t="s">
        <v>335</v>
      </c>
      <c r="C7" s="168"/>
      <c r="D7" s="176">
        <v>75812350</v>
      </c>
      <c r="E7" s="176">
        <v>338870400</v>
      </c>
      <c r="F7" s="176">
        <v>365511550</v>
      </c>
      <c r="G7" s="177">
        <f>+D7+E7-F7</f>
        <v>49171200</v>
      </c>
      <c r="H7" s="595">
        <f>E7-F7</f>
        <v>-26641150</v>
      </c>
    </row>
    <row r="8" spans="2:9">
      <c r="B8" s="167"/>
      <c r="C8" s="168"/>
      <c r="D8" s="169"/>
      <c r="E8" s="169"/>
      <c r="F8" s="169"/>
      <c r="G8" s="170"/>
      <c r="H8" s="493"/>
      <c r="I8" s="697"/>
    </row>
    <row r="9" spans="2:9">
      <c r="B9" s="171"/>
      <c r="C9" s="172"/>
      <c r="D9" s="173"/>
      <c r="E9" s="173"/>
      <c r="F9" s="163" t="s">
        <v>330</v>
      </c>
      <c r="G9" s="179">
        <f>SUM(G6:G8)</f>
        <v>357080838.27000141</v>
      </c>
      <c r="I9" s="697"/>
    </row>
    <row r="10" spans="2:9">
      <c r="G10" s="162">
        <f>G9-'NERACA PT'!D18</f>
        <v>0</v>
      </c>
      <c r="I10" s="180"/>
    </row>
    <row r="11" spans="2:9">
      <c r="E11" s="162"/>
      <c r="F11" s="162"/>
      <c r="I11" s="180"/>
    </row>
    <row r="12" spans="2:9">
      <c r="F12" s="702"/>
      <c r="I12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zoomScale="85" zoomScaleNormal="85" workbookViewId="0">
      <pane xSplit="5" ySplit="6" topLeftCell="F61" activePane="bottomRight" state="frozen"/>
      <selection pane="topRight" activeCell="F1" sqref="F1"/>
      <selection pane="bottomLeft" activeCell="A7" sqref="A7"/>
      <selection pane="bottomRight" activeCell="H65" sqref="H65"/>
    </sheetView>
  </sheetViews>
  <sheetFormatPr defaultRowHeight="15" customHeight="1"/>
  <cols>
    <col min="1" max="1" width="8.42578125" customWidth="1"/>
    <col min="2" max="2" width="41.140625" customWidth="1"/>
    <col min="3" max="3" width="6.5703125" customWidth="1"/>
    <col min="4" max="4" width="10.140625" bestFit="1" customWidth="1"/>
    <col min="5" max="5" width="0.85546875" customWidth="1"/>
    <col min="6" max="6" width="12.28515625" bestFit="1" customWidth="1"/>
    <col min="7" max="7" width="15.28515625" bestFit="1" customWidth="1"/>
    <col min="8" max="9" width="17.140625" customWidth="1"/>
  </cols>
  <sheetData>
    <row r="1" spans="1:9" ht="15" customHeight="1">
      <c r="A1" s="910" t="s">
        <v>635</v>
      </c>
      <c r="B1" s="910"/>
      <c r="C1" s="910"/>
      <c r="D1" s="596"/>
      <c r="E1" s="597"/>
      <c r="F1" s="598"/>
      <c r="G1" s="599"/>
      <c r="H1" s="600"/>
      <c r="I1" s="601"/>
    </row>
    <row r="2" spans="1:9" ht="15" customHeight="1">
      <c r="A2" s="911" t="s">
        <v>636</v>
      </c>
      <c r="B2" s="911"/>
      <c r="C2" s="602" t="s">
        <v>637</v>
      </c>
      <c r="D2" s="603"/>
      <c r="E2" s="597"/>
      <c r="F2" s="604"/>
      <c r="G2" s="605"/>
      <c r="H2" s="606"/>
      <c r="I2" s="601"/>
    </row>
    <row r="3" spans="1:9" ht="15" customHeight="1">
      <c r="A3" s="911" t="s">
        <v>284</v>
      </c>
      <c r="B3" s="911"/>
      <c r="C3" s="602" t="s">
        <v>638</v>
      </c>
      <c r="D3" s="603"/>
      <c r="E3" s="597"/>
      <c r="F3" s="598"/>
      <c r="G3" s="599"/>
      <c r="H3" s="607"/>
      <c r="I3" s="601"/>
    </row>
    <row r="4" spans="1:9" ht="15" customHeight="1">
      <c r="A4" s="608" t="s">
        <v>639</v>
      </c>
      <c r="B4" s="608"/>
      <c r="C4" s="602" t="s">
        <v>1174</v>
      </c>
      <c r="D4" s="609"/>
      <c r="E4" s="597"/>
      <c r="F4" s="598"/>
      <c r="G4" s="610"/>
      <c r="H4" s="606"/>
      <c r="I4" s="601"/>
    </row>
    <row r="5" spans="1:9" ht="15" customHeight="1">
      <c r="A5" s="911" t="s">
        <v>640</v>
      </c>
      <c r="B5" s="911"/>
      <c r="C5" s="602" t="s">
        <v>641</v>
      </c>
      <c r="D5" s="609"/>
      <c r="E5" s="597"/>
      <c r="F5" s="598"/>
      <c r="G5" s="610">
        <f>57205069-7318778-94558-14998880+0.71-4008086</f>
        <v>30784767.710000001</v>
      </c>
      <c r="H5" s="606"/>
      <c r="I5" s="601"/>
    </row>
    <row r="6" spans="1:9" ht="15" customHeight="1">
      <c r="A6" s="670" t="s">
        <v>642</v>
      </c>
      <c r="B6" s="671" t="s">
        <v>177</v>
      </c>
      <c r="C6" s="671" t="s">
        <v>643</v>
      </c>
      <c r="D6" s="611" t="s">
        <v>471</v>
      </c>
      <c r="E6" s="671" t="s">
        <v>644</v>
      </c>
      <c r="F6" s="672" t="s">
        <v>645</v>
      </c>
      <c r="G6" s="673" t="s">
        <v>7</v>
      </c>
      <c r="H6" s="672" t="s">
        <v>646</v>
      </c>
      <c r="I6" s="612" t="s">
        <v>647</v>
      </c>
    </row>
    <row r="7" spans="1:9" ht="30" customHeight="1">
      <c r="A7" s="613">
        <v>44204</v>
      </c>
      <c r="B7" s="674" t="s">
        <v>648</v>
      </c>
      <c r="C7" s="614" t="s">
        <v>649</v>
      </c>
      <c r="D7" s="675">
        <v>16609789</v>
      </c>
      <c r="E7" s="676" t="s">
        <v>650</v>
      </c>
      <c r="F7" s="677">
        <v>16609620</v>
      </c>
      <c r="G7" s="678">
        <v>169</v>
      </c>
      <c r="H7" s="615" t="s">
        <v>1135</v>
      </c>
      <c r="I7" s="615" t="s">
        <v>1136</v>
      </c>
    </row>
    <row r="8" spans="1:9" ht="30">
      <c r="A8" s="809">
        <v>44230</v>
      </c>
      <c r="B8" s="810" t="s">
        <v>651</v>
      </c>
      <c r="C8" s="811">
        <v>0</v>
      </c>
      <c r="D8" s="691">
        <v>1742521</v>
      </c>
      <c r="E8" s="812" t="s">
        <v>652</v>
      </c>
      <c r="F8" s="679">
        <v>1406021</v>
      </c>
      <c r="G8" s="813">
        <v>10235</v>
      </c>
      <c r="H8" s="707" t="s">
        <v>1137</v>
      </c>
      <c r="I8" s="707" t="s">
        <v>362</v>
      </c>
    </row>
    <row r="9" spans="1:9">
      <c r="A9" s="814"/>
      <c r="B9" s="815"/>
      <c r="C9" s="816"/>
      <c r="D9" s="692"/>
      <c r="E9" s="817"/>
      <c r="F9" s="680">
        <v>326265</v>
      </c>
      <c r="G9" s="818"/>
      <c r="H9" s="708" t="s">
        <v>1137</v>
      </c>
      <c r="I9" s="708" t="s">
        <v>365</v>
      </c>
    </row>
    <row r="10" spans="1:9">
      <c r="A10" s="819"/>
      <c r="B10" s="820"/>
      <c r="C10" s="821"/>
      <c r="D10" s="693"/>
      <c r="E10" s="822"/>
      <c r="F10" s="681"/>
      <c r="G10" s="823"/>
      <c r="H10" s="709"/>
      <c r="I10" s="709"/>
    </row>
    <row r="11" spans="1:9" ht="30">
      <c r="A11" s="616">
        <v>44242</v>
      </c>
      <c r="B11" s="23" t="s">
        <v>653</v>
      </c>
      <c r="C11" s="34">
        <v>0</v>
      </c>
      <c r="D11" s="682">
        <v>18546332</v>
      </c>
      <c r="E11" s="683" t="s">
        <v>654</v>
      </c>
      <c r="F11" s="684">
        <v>18546140</v>
      </c>
      <c r="G11" s="685">
        <v>192</v>
      </c>
      <c r="H11" s="617" t="s">
        <v>1135</v>
      </c>
      <c r="I11" s="617" t="s">
        <v>1136</v>
      </c>
    </row>
    <row r="12" spans="1:9" ht="30">
      <c r="A12" s="616">
        <v>44253</v>
      </c>
      <c r="B12" s="23" t="s">
        <v>655</v>
      </c>
      <c r="C12" s="34">
        <v>0</v>
      </c>
      <c r="D12" s="682">
        <v>12228112</v>
      </c>
      <c r="E12" s="683" t="s">
        <v>656</v>
      </c>
      <c r="F12" s="684">
        <v>12228020</v>
      </c>
      <c r="G12" s="685">
        <v>92</v>
      </c>
      <c r="H12" s="617" t="s">
        <v>1135</v>
      </c>
      <c r="I12" s="617" t="s">
        <v>1136</v>
      </c>
    </row>
    <row r="13" spans="1:9" ht="30">
      <c r="A13" s="616">
        <v>44260</v>
      </c>
      <c r="B13" s="23" t="s">
        <v>657</v>
      </c>
      <c r="C13" s="34">
        <v>0</v>
      </c>
      <c r="D13" s="682">
        <v>16408955</v>
      </c>
      <c r="E13" s="683" t="s">
        <v>658</v>
      </c>
      <c r="F13" s="684">
        <v>16408780</v>
      </c>
      <c r="G13" s="685">
        <v>175</v>
      </c>
      <c r="H13" s="617" t="s">
        <v>1135</v>
      </c>
      <c r="I13" s="617" t="s">
        <v>1136</v>
      </c>
    </row>
    <row r="14" spans="1:9" ht="30">
      <c r="A14" s="616">
        <v>44274</v>
      </c>
      <c r="B14" s="23" t="s">
        <v>659</v>
      </c>
      <c r="C14" s="34">
        <v>0</v>
      </c>
      <c r="D14" s="682">
        <v>5488504</v>
      </c>
      <c r="E14" s="683" t="s">
        <v>660</v>
      </c>
      <c r="F14" s="684">
        <v>5488460</v>
      </c>
      <c r="G14" s="685">
        <v>44</v>
      </c>
      <c r="H14" s="617" t="s">
        <v>1135</v>
      </c>
      <c r="I14" s="617" t="s">
        <v>1136</v>
      </c>
    </row>
    <row r="15" spans="1:9" ht="30">
      <c r="A15" s="618">
        <v>44295</v>
      </c>
      <c r="B15" s="23" t="s">
        <v>661</v>
      </c>
      <c r="C15" s="23">
        <v>0</v>
      </c>
      <c r="D15" s="688">
        <v>8646530</v>
      </c>
      <c r="E15" s="689">
        <v>575089260.19000006</v>
      </c>
      <c r="F15" s="684">
        <v>8646440</v>
      </c>
      <c r="G15" s="685">
        <v>90</v>
      </c>
      <c r="H15" s="619" t="s">
        <v>1135</v>
      </c>
      <c r="I15" s="619" t="s">
        <v>1136</v>
      </c>
    </row>
    <row r="16" spans="1:9">
      <c r="A16" s="915"/>
      <c r="B16" s="916"/>
      <c r="C16" s="917"/>
      <c r="D16" s="918"/>
      <c r="E16" s="919"/>
      <c r="F16" s="687">
        <v>21972780</v>
      </c>
      <c r="G16" s="920"/>
      <c r="H16" s="619" t="s">
        <v>1135</v>
      </c>
      <c r="I16" s="619" t="s">
        <v>1136</v>
      </c>
    </row>
    <row r="17" spans="1:14">
      <c r="A17" s="915"/>
      <c r="B17" s="916"/>
      <c r="C17" s="917"/>
      <c r="D17" s="918"/>
      <c r="E17" s="919"/>
      <c r="F17" s="687">
        <v>11741640</v>
      </c>
      <c r="G17" s="920"/>
      <c r="H17" s="619" t="s">
        <v>1135</v>
      </c>
      <c r="I17" s="619" t="s">
        <v>1136</v>
      </c>
    </row>
    <row r="18" spans="1:14" ht="30">
      <c r="A18" s="618">
        <v>44372</v>
      </c>
      <c r="B18" s="23" t="s">
        <v>662</v>
      </c>
      <c r="C18" s="23">
        <v>0</v>
      </c>
      <c r="D18" s="688">
        <v>18804014</v>
      </c>
      <c r="E18" s="689">
        <v>132624291.44</v>
      </c>
      <c r="F18" s="687">
        <v>18803840</v>
      </c>
      <c r="G18" s="685">
        <v>174</v>
      </c>
      <c r="H18" s="619" t="s">
        <v>1135</v>
      </c>
      <c r="I18" s="619" t="s">
        <v>1136</v>
      </c>
    </row>
    <row r="19" spans="1:14" ht="15" customHeight="1">
      <c r="A19" s="809">
        <v>44372</v>
      </c>
      <c r="B19" s="810" t="s">
        <v>663</v>
      </c>
      <c r="C19" s="811">
        <v>938</v>
      </c>
      <c r="D19" s="824">
        <v>2302690</v>
      </c>
      <c r="E19" s="811" t="s">
        <v>664</v>
      </c>
      <c r="F19" s="807">
        <v>758608</v>
      </c>
      <c r="G19" s="813">
        <v>282</v>
      </c>
      <c r="H19" s="704" t="s">
        <v>1138</v>
      </c>
      <c r="I19" s="704" t="s">
        <v>365</v>
      </c>
    </row>
    <row r="20" spans="1:14" ht="30">
      <c r="A20" s="819"/>
      <c r="B20" s="820"/>
      <c r="C20" s="821"/>
      <c r="D20" s="825"/>
      <c r="E20" s="821"/>
      <c r="F20" s="808">
        <v>1543800</v>
      </c>
      <c r="G20" s="823"/>
      <c r="H20" s="706" t="s">
        <v>1139</v>
      </c>
      <c r="I20" s="706" t="s">
        <v>1140</v>
      </c>
    </row>
    <row r="21" spans="1:14" ht="45">
      <c r="A21" s="729">
        <v>44383</v>
      </c>
      <c r="B21" s="728" t="s">
        <v>665</v>
      </c>
      <c r="C21" s="728">
        <v>0</v>
      </c>
      <c r="D21" s="727">
        <v>900000</v>
      </c>
      <c r="E21" s="726">
        <v>33578646.439999998</v>
      </c>
      <c r="F21" s="725"/>
      <c r="G21" s="724">
        <v>900000</v>
      </c>
      <c r="H21" s="723"/>
      <c r="I21" s="723"/>
    </row>
    <row r="22" spans="1:14" ht="30">
      <c r="A22" s="616">
        <v>44386</v>
      </c>
      <c r="B22" s="23" t="s">
        <v>666</v>
      </c>
      <c r="C22" s="34">
        <v>0</v>
      </c>
      <c r="D22" s="682">
        <v>24315432</v>
      </c>
      <c r="E22" s="683" t="s">
        <v>667</v>
      </c>
      <c r="F22" s="687">
        <v>24315200</v>
      </c>
      <c r="G22" s="685">
        <v>232</v>
      </c>
      <c r="H22" s="619" t="s">
        <v>1135</v>
      </c>
      <c r="I22" s="619" t="s">
        <v>1136</v>
      </c>
    </row>
    <row r="23" spans="1:14" ht="45">
      <c r="A23" s="616">
        <v>44390</v>
      </c>
      <c r="B23" s="23" t="s">
        <v>668</v>
      </c>
      <c r="C23" s="34">
        <v>938</v>
      </c>
      <c r="D23" s="682">
        <v>1238873</v>
      </c>
      <c r="E23" s="683" t="s">
        <v>669</v>
      </c>
      <c r="F23" s="687">
        <v>1238700</v>
      </c>
      <c r="G23" s="685">
        <v>173</v>
      </c>
      <c r="H23" s="619" t="s">
        <v>1139</v>
      </c>
      <c r="I23" s="619" t="s">
        <v>1140</v>
      </c>
    </row>
    <row r="24" spans="1:14" ht="30">
      <c r="A24" s="809">
        <v>44392</v>
      </c>
      <c r="B24" s="826" t="s">
        <v>670</v>
      </c>
      <c r="C24" s="827">
        <v>938</v>
      </c>
      <c r="D24" s="828">
        <v>1738822</v>
      </c>
      <c r="E24" s="827" t="s">
        <v>671</v>
      </c>
      <c r="F24" s="691">
        <v>624806</v>
      </c>
      <c r="G24" s="813">
        <v>176961</v>
      </c>
      <c r="H24" s="704" t="s">
        <v>1141</v>
      </c>
      <c r="I24" s="704" t="s">
        <v>1142</v>
      </c>
      <c r="J24" s="686"/>
      <c r="K24" s="686"/>
    </row>
    <row r="25" spans="1:14">
      <c r="A25" s="814"/>
      <c r="B25" s="829"/>
      <c r="C25" s="830"/>
      <c r="D25" s="831"/>
      <c r="E25" s="830"/>
      <c r="F25" s="692">
        <v>787055</v>
      </c>
      <c r="G25" s="818"/>
      <c r="H25" s="705" t="s">
        <v>1143</v>
      </c>
      <c r="I25" s="705" t="s">
        <v>362</v>
      </c>
      <c r="J25" s="686"/>
      <c r="K25" s="686"/>
    </row>
    <row r="26" spans="1:14">
      <c r="A26" s="921"/>
      <c r="B26" s="924"/>
      <c r="C26" s="927"/>
      <c r="D26" s="930"/>
      <c r="E26" s="927"/>
      <c r="F26" s="692">
        <v>150000</v>
      </c>
      <c r="G26" s="912"/>
      <c r="H26" s="705" t="s">
        <v>1141</v>
      </c>
      <c r="I26" s="705" t="s">
        <v>1142</v>
      </c>
      <c r="J26" s="686"/>
      <c r="K26" s="686"/>
    </row>
    <row r="27" spans="1:14">
      <c r="A27" s="922"/>
      <c r="B27" s="925"/>
      <c r="C27" s="928"/>
      <c r="D27" s="931"/>
      <c r="E27" s="928"/>
      <c r="F27" s="693"/>
      <c r="G27" s="913"/>
      <c r="H27" s="706"/>
      <c r="I27" s="706"/>
      <c r="J27" s="686"/>
      <c r="K27" s="686"/>
    </row>
    <row r="28" spans="1:14">
      <c r="A28" s="923"/>
      <c r="B28" s="926"/>
      <c r="C28" s="929"/>
      <c r="D28" s="932"/>
      <c r="E28" s="929"/>
      <c r="F28" s="687">
        <v>5997380</v>
      </c>
      <c r="G28" s="914"/>
      <c r="H28" s="619" t="s">
        <v>1135</v>
      </c>
      <c r="I28" s="619" t="s">
        <v>1136</v>
      </c>
    </row>
    <row r="29" spans="1:14" ht="30">
      <c r="A29" s="616">
        <v>44414</v>
      </c>
      <c r="B29" s="23" t="s">
        <v>672</v>
      </c>
      <c r="C29" s="23">
        <v>0</v>
      </c>
      <c r="D29" s="688">
        <v>15141577</v>
      </c>
      <c r="E29" s="689">
        <v>59473880.439999998</v>
      </c>
      <c r="F29" s="687">
        <v>15141420</v>
      </c>
      <c r="G29" s="685">
        <v>157</v>
      </c>
      <c r="H29" s="619" t="s">
        <v>1135</v>
      </c>
      <c r="I29" s="619" t="s">
        <v>1136</v>
      </c>
    </row>
    <row r="30" spans="1:14" ht="30">
      <c r="A30" s="832">
        <v>44420</v>
      </c>
      <c r="B30" s="810" t="s">
        <v>673</v>
      </c>
      <c r="C30" s="810">
        <v>938</v>
      </c>
      <c r="D30" s="833">
        <v>4199091</v>
      </c>
      <c r="E30" s="834">
        <v>264579351.44</v>
      </c>
      <c r="F30" s="691">
        <v>112746</v>
      </c>
      <c r="G30" s="813">
        <v>359</v>
      </c>
      <c r="H30" s="704" t="s">
        <v>1143</v>
      </c>
      <c r="I30" s="704" t="s">
        <v>362</v>
      </c>
      <c r="K30" s="686"/>
      <c r="L30" s="686"/>
      <c r="M30" s="686"/>
      <c r="N30" s="686"/>
    </row>
    <row r="31" spans="1:14">
      <c r="A31" s="835"/>
      <c r="B31" s="815"/>
      <c r="C31" s="815"/>
      <c r="D31" s="836"/>
      <c r="E31" s="837"/>
      <c r="F31" s="692">
        <v>4085986</v>
      </c>
      <c r="G31" s="818"/>
      <c r="H31" s="705" t="s">
        <v>1141</v>
      </c>
      <c r="I31" s="705" t="s">
        <v>1142</v>
      </c>
      <c r="K31" s="686"/>
      <c r="L31" s="686"/>
      <c r="M31" s="686"/>
      <c r="N31" s="686"/>
    </row>
    <row r="32" spans="1:14">
      <c r="A32" s="838"/>
      <c r="B32" s="820"/>
      <c r="C32" s="820"/>
      <c r="D32" s="839"/>
      <c r="E32" s="840"/>
      <c r="F32" s="693"/>
      <c r="G32" s="823"/>
      <c r="H32" s="706"/>
      <c r="I32" s="706"/>
      <c r="K32" s="686"/>
      <c r="L32" s="686"/>
      <c r="M32" s="686"/>
      <c r="N32" s="686"/>
    </row>
    <row r="33" spans="1:9" ht="30">
      <c r="A33" s="618">
        <v>44442</v>
      </c>
      <c r="B33" s="23" t="s">
        <v>674</v>
      </c>
      <c r="C33" s="23">
        <v>0</v>
      </c>
      <c r="D33" s="688">
        <v>13647948</v>
      </c>
      <c r="E33" s="689">
        <v>44515316.119999997</v>
      </c>
      <c r="F33" s="690">
        <v>13647800</v>
      </c>
      <c r="G33" s="685">
        <v>148</v>
      </c>
      <c r="H33" s="619" t="s">
        <v>1135</v>
      </c>
      <c r="I33" s="619" t="s">
        <v>1136</v>
      </c>
    </row>
    <row r="34" spans="1:9" ht="30">
      <c r="A34" s="618">
        <v>44470</v>
      </c>
      <c r="B34" s="23" t="s">
        <v>1144</v>
      </c>
      <c r="C34" s="23">
        <v>0</v>
      </c>
      <c r="D34" s="688">
        <v>20909604</v>
      </c>
      <c r="E34" s="689">
        <v>61566077.119999997</v>
      </c>
      <c r="F34" s="690">
        <v>20909400</v>
      </c>
      <c r="G34" s="685">
        <v>204</v>
      </c>
      <c r="H34" s="619" t="s">
        <v>1135</v>
      </c>
      <c r="I34" s="619" t="s">
        <v>1136</v>
      </c>
    </row>
    <row r="35" spans="1:9" ht="30">
      <c r="A35" s="618">
        <v>44498</v>
      </c>
      <c r="B35" s="23" t="s">
        <v>1145</v>
      </c>
      <c r="C35" s="23">
        <v>0</v>
      </c>
      <c r="D35" s="688">
        <v>20852399</v>
      </c>
      <c r="E35" s="689">
        <v>122010122.12</v>
      </c>
      <c r="F35" s="690">
        <v>20852180</v>
      </c>
      <c r="G35" s="685">
        <v>219</v>
      </c>
      <c r="H35" s="721" t="s">
        <v>1135</v>
      </c>
      <c r="I35" s="721" t="s">
        <v>1136</v>
      </c>
    </row>
    <row r="36" spans="1:9">
      <c r="A36" s="618">
        <v>44508</v>
      </c>
      <c r="B36" s="23" t="s">
        <v>675</v>
      </c>
      <c r="C36" s="23">
        <v>463</v>
      </c>
      <c r="D36" s="690">
        <v>450000</v>
      </c>
      <c r="E36" s="689">
        <v>88986548.120000005</v>
      </c>
      <c r="F36" s="690"/>
      <c r="G36" s="685">
        <v>450000</v>
      </c>
      <c r="H36" s="721"/>
      <c r="I36" s="721"/>
    </row>
    <row r="37" spans="1:9" ht="30">
      <c r="A37" s="841">
        <v>44508</v>
      </c>
      <c r="B37" s="728" t="s">
        <v>1146</v>
      </c>
      <c r="C37" s="728">
        <v>0</v>
      </c>
      <c r="D37" s="727">
        <v>900000</v>
      </c>
      <c r="E37" s="726">
        <v>90179748.120000005</v>
      </c>
      <c r="F37" s="727"/>
      <c r="G37" s="724">
        <v>900000</v>
      </c>
      <c r="H37" s="842"/>
      <c r="I37" s="842"/>
    </row>
    <row r="38" spans="1:9" ht="30">
      <c r="A38" s="618">
        <v>44512</v>
      </c>
      <c r="B38" s="23" t="s">
        <v>1147</v>
      </c>
      <c r="C38" s="23">
        <v>0</v>
      </c>
      <c r="D38" s="688">
        <v>10518491</v>
      </c>
      <c r="E38" s="689">
        <v>244894234.12</v>
      </c>
      <c r="F38" s="690">
        <v>10518380</v>
      </c>
      <c r="G38" s="685">
        <v>111</v>
      </c>
      <c r="H38" s="721" t="s">
        <v>1135</v>
      </c>
      <c r="I38" s="721" t="s">
        <v>1136</v>
      </c>
    </row>
    <row r="39" spans="1:9" ht="30">
      <c r="A39" s="843">
        <v>44522</v>
      </c>
      <c r="B39" s="844" t="s">
        <v>675</v>
      </c>
      <c r="C39" s="844">
        <v>463</v>
      </c>
      <c r="D39" s="845">
        <v>148000</v>
      </c>
      <c r="E39" s="846">
        <v>75033569.120000005</v>
      </c>
      <c r="F39" s="845"/>
      <c r="G39" s="847">
        <v>148000</v>
      </c>
      <c r="H39" s="848" t="s">
        <v>1148</v>
      </c>
      <c r="I39" s="849" t="s">
        <v>1140</v>
      </c>
    </row>
    <row r="40" spans="1:9" ht="30">
      <c r="A40" s="618">
        <v>44526</v>
      </c>
      <c r="B40" s="23" t="s">
        <v>1149</v>
      </c>
      <c r="C40" s="23">
        <v>0</v>
      </c>
      <c r="D40" s="690">
        <v>237500</v>
      </c>
      <c r="E40" s="689">
        <v>21308074.120000001</v>
      </c>
      <c r="F40" s="690"/>
      <c r="G40" s="685">
        <v>237500</v>
      </c>
      <c r="H40" s="617"/>
      <c r="I40" s="721"/>
    </row>
    <row r="41" spans="1:9">
      <c r="A41" s="618">
        <v>44529</v>
      </c>
      <c r="B41" s="23" t="s">
        <v>1150</v>
      </c>
      <c r="C41" s="23">
        <v>938</v>
      </c>
      <c r="D41" s="690">
        <v>1656596</v>
      </c>
      <c r="E41" s="689">
        <v>33435290.120000001</v>
      </c>
      <c r="F41" s="690"/>
      <c r="G41" s="685">
        <v>1656596</v>
      </c>
      <c r="H41" s="617"/>
      <c r="I41" s="721"/>
    </row>
    <row r="42" spans="1:9" ht="30">
      <c r="A42" s="850">
        <v>44529</v>
      </c>
      <c r="B42" s="851" t="s">
        <v>1151</v>
      </c>
      <c r="C42" s="851">
        <v>0</v>
      </c>
      <c r="D42" s="852">
        <v>23731958</v>
      </c>
      <c r="E42" s="853">
        <v>58762248.119999997</v>
      </c>
      <c r="F42" s="852"/>
      <c r="G42" s="854">
        <v>23731958</v>
      </c>
      <c r="H42" s="855"/>
      <c r="I42" s="856"/>
    </row>
    <row r="43" spans="1:9" ht="30">
      <c r="A43" s="850">
        <v>44529</v>
      </c>
      <c r="B43" s="851" t="s">
        <v>1152</v>
      </c>
      <c r="C43" s="851">
        <v>0</v>
      </c>
      <c r="D43" s="852">
        <v>203256</v>
      </c>
      <c r="E43" s="853">
        <v>68865504.120000005</v>
      </c>
      <c r="F43" s="852"/>
      <c r="G43" s="854">
        <v>203256</v>
      </c>
      <c r="H43" s="855"/>
      <c r="I43" s="856"/>
    </row>
    <row r="44" spans="1:9" ht="15" customHeight="1">
      <c r="A44" s="832">
        <v>44529</v>
      </c>
      <c r="B44" s="810" t="s">
        <v>1153</v>
      </c>
      <c r="C44" s="810">
        <v>938</v>
      </c>
      <c r="D44" s="833">
        <v>867750</v>
      </c>
      <c r="E44" s="834">
        <v>69733254.120000005</v>
      </c>
      <c r="F44" s="694">
        <v>519490</v>
      </c>
      <c r="G44" s="813">
        <v>348260</v>
      </c>
      <c r="H44" s="707" t="s">
        <v>1154</v>
      </c>
      <c r="I44" s="722" t="s">
        <v>1140</v>
      </c>
    </row>
    <row r="45" spans="1:9">
      <c r="A45" s="618">
        <v>44529</v>
      </c>
      <c r="B45" s="23" t="s">
        <v>1155</v>
      </c>
      <c r="C45" s="23">
        <v>24</v>
      </c>
      <c r="D45" s="690">
        <v>5553400</v>
      </c>
      <c r="E45" s="689">
        <v>76306654.120000005</v>
      </c>
      <c r="F45" s="690"/>
      <c r="G45" s="685">
        <v>5553400</v>
      </c>
      <c r="H45" s="617"/>
      <c r="I45" s="721"/>
    </row>
    <row r="46" spans="1:9" ht="30">
      <c r="A46" s="618">
        <v>44529</v>
      </c>
      <c r="B46" s="23" t="s">
        <v>1156</v>
      </c>
      <c r="C46" s="23">
        <v>0</v>
      </c>
      <c r="D46" s="690">
        <v>156600</v>
      </c>
      <c r="E46" s="689">
        <v>76635754.120000005</v>
      </c>
      <c r="F46" s="690"/>
      <c r="G46" s="685">
        <v>156600</v>
      </c>
      <c r="H46" s="617"/>
      <c r="I46" s="721"/>
    </row>
    <row r="47" spans="1:9" ht="30">
      <c r="A47" s="618">
        <v>44529</v>
      </c>
      <c r="B47" s="23" t="s">
        <v>1156</v>
      </c>
      <c r="C47" s="23">
        <v>0</v>
      </c>
      <c r="D47" s="690">
        <v>6341450</v>
      </c>
      <c r="E47" s="689">
        <v>82977204.120000005</v>
      </c>
      <c r="F47" s="690"/>
      <c r="G47" s="685">
        <v>6341450</v>
      </c>
      <c r="H47" s="617"/>
      <c r="I47" s="721"/>
    </row>
    <row r="48" spans="1:9" ht="30">
      <c r="A48" s="850">
        <v>44529</v>
      </c>
      <c r="B48" s="851" t="s">
        <v>1157</v>
      </c>
      <c r="C48" s="851">
        <v>0</v>
      </c>
      <c r="D48" s="852">
        <v>23639603</v>
      </c>
      <c r="E48" s="853">
        <v>26169807.120000001</v>
      </c>
      <c r="F48" s="852"/>
      <c r="G48" s="857">
        <v>23639603</v>
      </c>
      <c r="H48" s="855"/>
      <c r="I48" s="856"/>
    </row>
    <row r="49" spans="1:9" ht="30">
      <c r="A49" s="850">
        <v>44530</v>
      </c>
      <c r="B49" s="851" t="s">
        <v>1158</v>
      </c>
      <c r="C49" s="851">
        <v>938</v>
      </c>
      <c r="D49" s="852">
        <v>101312840</v>
      </c>
      <c r="E49" s="853">
        <v>129639897.12</v>
      </c>
      <c r="F49" s="852"/>
      <c r="G49" s="854">
        <v>101312840</v>
      </c>
      <c r="H49" s="855"/>
      <c r="I49" s="856"/>
    </row>
    <row r="50" spans="1:9" ht="30">
      <c r="A50" s="618">
        <v>44530</v>
      </c>
      <c r="B50" s="23" t="s">
        <v>1159</v>
      </c>
      <c r="C50" s="23">
        <v>938</v>
      </c>
      <c r="D50" s="690">
        <v>4339900</v>
      </c>
      <c r="E50" s="689">
        <v>133979797.12</v>
      </c>
      <c r="F50" s="690"/>
      <c r="G50" s="685">
        <v>4339900</v>
      </c>
      <c r="H50" s="617"/>
      <c r="I50" s="721"/>
    </row>
    <row r="51" spans="1:9" ht="30" customHeight="1">
      <c r="A51" s="843">
        <v>44530</v>
      </c>
      <c r="B51" s="844" t="s">
        <v>1160</v>
      </c>
      <c r="C51" s="844">
        <v>938</v>
      </c>
      <c r="D51" s="845">
        <v>8577103</v>
      </c>
      <c r="E51" s="846">
        <v>142556900.12</v>
      </c>
      <c r="F51" s="845"/>
      <c r="G51" s="858">
        <v>8577103</v>
      </c>
      <c r="H51" s="848" t="s">
        <v>1161</v>
      </c>
      <c r="I51" s="849" t="s">
        <v>1140</v>
      </c>
    </row>
    <row r="52" spans="1:9" ht="30">
      <c r="A52" s="618">
        <v>44530</v>
      </c>
      <c r="B52" s="23" t="s">
        <v>1162</v>
      </c>
      <c r="C52" s="23">
        <v>938</v>
      </c>
      <c r="D52" s="690">
        <v>8390000</v>
      </c>
      <c r="E52" s="689">
        <v>150946900.12</v>
      </c>
      <c r="F52" s="690"/>
      <c r="G52" s="685">
        <v>8390000</v>
      </c>
      <c r="H52" s="617"/>
      <c r="I52" s="721"/>
    </row>
    <row r="53" spans="1:9" ht="45">
      <c r="A53" s="618">
        <v>44530</v>
      </c>
      <c r="B53" s="23" t="s">
        <v>1163</v>
      </c>
      <c r="C53" s="23">
        <v>0</v>
      </c>
      <c r="D53" s="690">
        <v>67940000</v>
      </c>
      <c r="E53" s="689">
        <v>218886900.12</v>
      </c>
      <c r="F53" s="690"/>
      <c r="G53" s="685">
        <v>67940000</v>
      </c>
      <c r="H53" s="617"/>
      <c r="I53" s="721"/>
    </row>
    <row r="54" spans="1:9" ht="30">
      <c r="A54" s="618">
        <v>44530</v>
      </c>
      <c r="B54" s="23" t="s">
        <v>1164</v>
      </c>
      <c r="C54" s="23">
        <v>0</v>
      </c>
      <c r="D54" s="690">
        <v>11325000</v>
      </c>
      <c r="E54" s="689">
        <v>230211900.12</v>
      </c>
      <c r="F54" s="690"/>
      <c r="G54" s="685">
        <v>11325000</v>
      </c>
      <c r="H54" s="617"/>
      <c r="I54" s="721"/>
    </row>
    <row r="55" spans="1:9" ht="30">
      <c r="A55" s="618">
        <v>44530</v>
      </c>
      <c r="B55" s="23" t="s">
        <v>1165</v>
      </c>
      <c r="C55" s="23">
        <v>938</v>
      </c>
      <c r="D55" s="690">
        <v>432000</v>
      </c>
      <c r="E55" s="689">
        <v>230643900.12</v>
      </c>
      <c r="F55" s="690"/>
      <c r="G55" s="685">
        <v>432000</v>
      </c>
      <c r="H55" s="617"/>
      <c r="I55" s="721"/>
    </row>
    <row r="56" spans="1:9" ht="30">
      <c r="A56" s="618">
        <v>44530</v>
      </c>
      <c r="B56" s="23" t="s">
        <v>1166</v>
      </c>
      <c r="C56" s="23">
        <v>0</v>
      </c>
      <c r="D56" s="690">
        <v>58500</v>
      </c>
      <c r="E56" s="689">
        <v>230702400.12</v>
      </c>
      <c r="F56" s="690"/>
      <c r="G56" s="685">
        <v>58500</v>
      </c>
      <c r="H56" s="617"/>
      <c r="I56" s="721"/>
    </row>
    <row r="57" spans="1:9" ht="30">
      <c r="A57" s="618">
        <v>44530</v>
      </c>
      <c r="B57" s="23" t="s">
        <v>1167</v>
      </c>
      <c r="C57" s="23">
        <v>938</v>
      </c>
      <c r="D57" s="690">
        <v>426500</v>
      </c>
      <c r="E57" s="689">
        <v>231128900.12</v>
      </c>
      <c r="F57" s="690"/>
      <c r="G57" s="685">
        <v>426500</v>
      </c>
      <c r="H57" s="617"/>
      <c r="I57" s="721"/>
    </row>
    <row r="58" spans="1:9" ht="15" customHeight="1">
      <c r="A58" s="832">
        <v>44530</v>
      </c>
      <c r="B58" s="810" t="s">
        <v>1168</v>
      </c>
      <c r="C58" s="810">
        <v>450</v>
      </c>
      <c r="D58" s="694">
        <v>638000</v>
      </c>
      <c r="E58" s="834">
        <v>1766900.12</v>
      </c>
      <c r="F58" s="694"/>
      <c r="G58" s="813">
        <v>638000</v>
      </c>
      <c r="H58" s="707"/>
      <c r="I58" s="722"/>
    </row>
    <row r="59" spans="1:9" ht="45">
      <c r="A59" s="618">
        <v>44530</v>
      </c>
      <c r="B59" s="23" t="s">
        <v>1169</v>
      </c>
      <c r="C59" s="23">
        <v>180</v>
      </c>
      <c r="D59" s="690">
        <v>9228000</v>
      </c>
      <c r="E59" s="689">
        <v>10994900.119999999</v>
      </c>
      <c r="F59" s="690"/>
      <c r="G59" s="685">
        <v>9228000</v>
      </c>
      <c r="H59" s="617"/>
      <c r="I59" s="721"/>
    </row>
    <row r="61" spans="1:9" ht="15" customHeight="1">
      <c r="G61" s="720">
        <f>SUM(G5:G60)</f>
        <v>307909250.71000004</v>
      </c>
    </row>
    <row r="62" spans="1:9" ht="15" customHeight="1">
      <c r="G62" s="719"/>
    </row>
    <row r="64" spans="1:9">
      <c r="A64" s="933" t="s">
        <v>635</v>
      </c>
      <c r="B64" s="933"/>
      <c r="C64" s="753"/>
      <c r="D64" s="752"/>
      <c r="E64" s="686"/>
      <c r="F64" s="747"/>
      <c r="G64" s="746"/>
      <c r="H64" s="745"/>
      <c r="I64" s="743"/>
    </row>
    <row r="65" spans="1:9">
      <c r="A65" s="933" t="s">
        <v>636</v>
      </c>
      <c r="B65" s="933"/>
      <c r="C65" s="749" t="s">
        <v>746</v>
      </c>
      <c r="D65" s="748"/>
      <c r="E65" s="686"/>
      <c r="F65" s="747"/>
      <c r="G65" s="746"/>
      <c r="H65" s="745"/>
      <c r="I65" s="743"/>
    </row>
    <row r="66" spans="1:9">
      <c r="A66" s="933" t="s">
        <v>284</v>
      </c>
      <c r="B66" s="933"/>
      <c r="C66" s="749" t="s">
        <v>745</v>
      </c>
      <c r="D66" s="748"/>
      <c r="E66" s="686"/>
      <c r="F66" s="747"/>
      <c r="G66" s="746"/>
      <c r="H66" s="751"/>
      <c r="I66" s="743"/>
    </row>
    <row r="67" spans="1:9">
      <c r="A67" s="933" t="s">
        <v>639</v>
      </c>
      <c r="B67" s="933"/>
      <c r="C67" s="749" t="s">
        <v>1173</v>
      </c>
      <c r="D67" s="748"/>
      <c r="E67" s="686"/>
      <c r="F67" s="747"/>
      <c r="G67" s="750"/>
      <c r="H67" s="745"/>
      <c r="I67" s="743"/>
    </row>
    <row r="68" spans="1:9">
      <c r="A68" s="933" t="s">
        <v>640</v>
      </c>
      <c r="B68" s="933"/>
      <c r="C68" s="749" t="s">
        <v>641</v>
      </c>
      <c r="D68" s="748"/>
      <c r="E68" s="686"/>
      <c r="F68" s="747"/>
      <c r="G68" s="746"/>
      <c r="H68" s="745"/>
      <c r="I68" s="743"/>
    </row>
    <row r="69" spans="1:9">
      <c r="G69" s="744"/>
      <c r="H69" s="744"/>
      <c r="I69" s="743"/>
    </row>
    <row r="70" spans="1:9">
      <c r="A70" s="742" t="s">
        <v>642</v>
      </c>
      <c r="B70" s="742" t="s">
        <v>177</v>
      </c>
      <c r="C70" s="742" t="s">
        <v>643</v>
      </c>
      <c r="D70" s="741" t="s">
        <v>471</v>
      </c>
      <c r="E70" s="740" t="s">
        <v>214</v>
      </c>
      <c r="F70" s="672" t="s">
        <v>645</v>
      </c>
      <c r="G70" s="739" t="s">
        <v>7</v>
      </c>
      <c r="H70" s="738" t="s">
        <v>646</v>
      </c>
      <c r="I70" s="737" t="s">
        <v>647</v>
      </c>
    </row>
    <row r="71" spans="1:9" ht="30">
      <c r="A71" s="736">
        <v>44529</v>
      </c>
      <c r="B71" s="735" t="s">
        <v>1170</v>
      </c>
      <c r="C71" s="735">
        <v>0</v>
      </c>
      <c r="D71" s="733">
        <v>19219200</v>
      </c>
      <c r="E71" s="734">
        <v>19316254.010000002</v>
      </c>
      <c r="F71" s="733"/>
      <c r="G71" s="732">
        <f>+D71-F71</f>
        <v>19219200</v>
      </c>
      <c r="H71" s="731"/>
      <c r="I71" s="721"/>
    </row>
    <row r="72" spans="1:9" ht="30">
      <c r="A72" s="736">
        <v>44530</v>
      </c>
      <c r="B72" s="735" t="s">
        <v>1171</v>
      </c>
      <c r="C72" s="735">
        <v>998</v>
      </c>
      <c r="D72" s="733">
        <v>20592000</v>
      </c>
      <c r="E72" s="734">
        <v>20689054.010000002</v>
      </c>
      <c r="F72" s="733"/>
      <c r="G72" s="732">
        <f>+D72-F72</f>
        <v>20592000</v>
      </c>
      <c r="H72" s="731"/>
      <c r="I72" s="721"/>
    </row>
    <row r="73" spans="1:9" ht="30">
      <c r="A73" s="736">
        <v>44530</v>
      </c>
      <c r="B73" s="735" t="s">
        <v>1172</v>
      </c>
      <c r="C73" s="735">
        <v>147</v>
      </c>
      <c r="D73" s="733">
        <v>9360000</v>
      </c>
      <c r="E73" s="734">
        <v>9457054.0099999998</v>
      </c>
      <c r="F73" s="733"/>
      <c r="G73" s="732">
        <f>+D73-F73</f>
        <v>9360000</v>
      </c>
      <c r="H73" s="731"/>
      <c r="I73" s="721"/>
    </row>
    <row r="76" spans="1:9">
      <c r="G76" s="730">
        <f>SUM(G71:G75)</f>
        <v>49171200</v>
      </c>
    </row>
  </sheetData>
  <mergeCells count="21">
    <mergeCell ref="A64:B64"/>
    <mergeCell ref="A65:B65"/>
    <mergeCell ref="A66:B66"/>
    <mergeCell ref="A67:B67"/>
    <mergeCell ref="A68:B68"/>
    <mergeCell ref="A1:C1"/>
    <mergeCell ref="A2:B2"/>
    <mergeCell ref="A3:B3"/>
    <mergeCell ref="A5:B5"/>
    <mergeCell ref="G26:G28"/>
    <mergeCell ref="A16:A17"/>
    <mergeCell ref="B16:B17"/>
    <mergeCell ref="C16:C17"/>
    <mergeCell ref="D16:D17"/>
    <mergeCell ref="E16:E17"/>
    <mergeCell ref="G16:G17"/>
    <mergeCell ref="A26:A28"/>
    <mergeCell ref="B26:B28"/>
    <mergeCell ref="C26:C28"/>
    <mergeCell ref="D26:D28"/>
    <mergeCell ref="E26:E28"/>
  </mergeCells>
  <conditionalFormatting sqref="D6">
    <cfRule type="colorScale" priority="3">
      <colorScale>
        <cfvo type="min"/>
        <cfvo type="max"/>
        <color rgb="FF417AB4"/>
        <color rgb="FFFFEF9C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70:I70">
    <cfRule type="colorScale" priority="1">
      <colorScale>
        <cfvo type="min"/>
        <cfvo type="max"/>
        <color rgb="FF417AB4"/>
        <color rgb="FFFFEF9C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zoomScale="90" zoomScaleNormal="90" workbookViewId="0">
      <pane xSplit="3" ySplit="6" topLeftCell="J43" activePane="bottomRight" state="frozen"/>
      <selection pane="topRight" activeCell="D1" sqref="D1"/>
      <selection pane="bottomLeft" activeCell="A7" sqref="A7"/>
      <selection pane="bottomRight" activeCell="P57" sqref="P57"/>
    </sheetView>
  </sheetViews>
  <sheetFormatPr defaultRowHeight="15"/>
  <cols>
    <col min="1" max="1" width="10.28515625" style="482" customWidth="1"/>
    <col min="2" max="2" width="35.28515625" style="482" customWidth="1"/>
    <col min="3" max="15" width="15.7109375" style="483" customWidth="1"/>
    <col min="16" max="16" width="11.140625" style="483" bestFit="1" customWidth="1"/>
    <col min="17" max="17" width="16.140625" style="483" customWidth="1"/>
    <col min="18" max="18" width="3.140625" style="482" bestFit="1" customWidth="1"/>
    <col min="19" max="19" width="9.140625" style="482"/>
    <col min="20" max="20" width="15" style="483" bestFit="1" customWidth="1"/>
    <col min="21" max="21" width="3.140625" style="483" bestFit="1" customWidth="1"/>
    <col min="22" max="16384" width="9.140625" style="482"/>
  </cols>
  <sheetData>
    <row r="1" spans="1:19">
      <c r="A1" s="481" t="s">
        <v>530</v>
      </c>
    </row>
    <row r="2" spans="1:19">
      <c r="A2" s="481" t="s">
        <v>531</v>
      </c>
    </row>
    <row r="3" spans="1:19">
      <c r="A3" s="481" t="str">
        <f>+LLR!A3</f>
        <v>PER 30 NOVEMBER 2021</v>
      </c>
    </row>
    <row r="5" spans="1:19">
      <c r="A5" s="484" t="s">
        <v>532</v>
      </c>
      <c r="B5" s="484" t="s">
        <v>177</v>
      </c>
      <c r="C5" s="485" t="s">
        <v>362</v>
      </c>
      <c r="D5" s="485" t="s">
        <v>363</v>
      </c>
      <c r="E5" s="485" t="s">
        <v>364</v>
      </c>
      <c r="F5" s="485" t="s">
        <v>365</v>
      </c>
      <c r="G5" s="485" t="s">
        <v>366</v>
      </c>
      <c r="H5" s="485" t="s">
        <v>367</v>
      </c>
      <c r="I5" s="485" t="s">
        <v>368</v>
      </c>
      <c r="J5" s="485" t="s">
        <v>369</v>
      </c>
      <c r="K5" s="485" t="s">
        <v>370</v>
      </c>
      <c r="L5" s="485" t="s">
        <v>371</v>
      </c>
      <c r="M5" s="485" t="s">
        <v>276</v>
      </c>
      <c r="N5" s="485" t="s">
        <v>533</v>
      </c>
      <c r="O5" s="485" t="s">
        <v>534</v>
      </c>
      <c r="Q5" s="594" t="s">
        <v>679</v>
      </c>
    </row>
    <row r="6" spans="1:19">
      <c r="A6" s="486">
        <v>811001</v>
      </c>
      <c r="B6" s="487" t="s">
        <v>100</v>
      </c>
      <c r="C6" s="488">
        <f>SUMIF('RL PERDEPO'!C:C,A6,'RL PERDEPO'!E:E)</f>
        <v>0</v>
      </c>
      <c r="D6" s="488">
        <f>SUMIF('RL PERDEPO'!C:C,A6,'RL PERDEPO'!G:G)</f>
        <v>0</v>
      </c>
      <c r="E6" s="488">
        <f>SUMIF('RL PERDEPO'!C:C,A6,'RL PERDEPO'!I:I)</f>
        <v>0</v>
      </c>
      <c r="F6" s="488">
        <f>SUMIF('RL PERDEPO'!C:C,A6,'RL PERDEPO'!K:K)</f>
        <v>0</v>
      </c>
      <c r="G6" s="488">
        <f>SUMIF('RL PERDEPO'!C:C,A6,'RL PERDEPO'!M:M)</f>
        <v>0</v>
      </c>
      <c r="H6" s="488">
        <f>SUMIF('RL PERDEPO'!C:C,A6,'RL PERDEPO'!O:O)</f>
        <v>0</v>
      </c>
      <c r="I6" s="488">
        <f>SUMIF('RL PERDEPO'!C:C,A6,'RL PERDEPO'!Q:Q)</f>
        <v>0</v>
      </c>
      <c r="J6" s="488">
        <f>SUMIF('RL PERDEPO'!C:C,A6,'RL PERDEPO'!S:S)</f>
        <v>0</v>
      </c>
      <c r="K6" s="488">
        <f>SUMIF('RL PERDEPO'!C:C,A6,'RL PERDEPO'!U:U)</f>
        <v>0</v>
      </c>
      <c r="L6" s="488">
        <f>SUMIF('RL PERDEPO'!C:C,A6,'RL PERDEPO'!W:W)</f>
        <v>0</v>
      </c>
      <c r="M6" s="488">
        <f>SUMIF('RL PERDEPO'!C:C,A6,'RL PERDEPO'!Y:Y)</f>
        <v>0</v>
      </c>
      <c r="N6" s="488">
        <v>0</v>
      </c>
      <c r="O6" s="488">
        <f t="shared" ref="O6:O54" si="0">SUM(C6:N6)</f>
        <v>0</v>
      </c>
      <c r="Q6" s="483">
        <f>SUMIF('RL PT'!C:C,A6,'RL PT'!F:F)</f>
        <v>0</v>
      </c>
      <c r="R6" s="661">
        <f>Q6-O6</f>
        <v>0</v>
      </c>
      <c r="S6" s="661"/>
    </row>
    <row r="7" spans="1:19">
      <c r="A7" s="486">
        <v>811002</v>
      </c>
      <c r="B7" s="487" t="s">
        <v>101</v>
      </c>
      <c r="C7" s="488">
        <f>SUMIF('RL PERDEPO'!C:C,A7,'RL PERDEPO'!E:E)</f>
        <v>13620889</v>
      </c>
      <c r="D7" s="488">
        <f>SUMIF('RL PERDEPO'!C:C,A7,'RL PERDEPO'!G:G)</f>
        <v>5824042</v>
      </c>
      <c r="E7" s="488">
        <f>SUMIF('RL PERDEPO'!C:C,A7,'RL PERDEPO'!I:I)</f>
        <v>9259915</v>
      </c>
      <c r="F7" s="488">
        <f>SUMIF('RL PERDEPO'!C:C,A7,'RL PERDEPO'!K:K)</f>
        <v>9275276</v>
      </c>
      <c r="G7" s="488">
        <f>SUMIF('RL PERDEPO'!C:C,A7,'RL PERDEPO'!M:M)</f>
        <v>3957812</v>
      </c>
      <c r="H7" s="488">
        <f>SUMIF('RL PERDEPO'!C:C,A7,'RL PERDEPO'!O:O)</f>
        <v>7502327</v>
      </c>
      <c r="I7" s="488">
        <f>SUMIF('RL PERDEPO'!C:C,A7,'RL PERDEPO'!Q:Q)</f>
        <v>1885546</v>
      </c>
      <c r="J7" s="488">
        <f>SUMIF('RL PERDEPO'!C:C,A7,'RL PERDEPO'!S:S)</f>
        <v>5043275</v>
      </c>
      <c r="K7" s="488">
        <f>SUMIF('RL PERDEPO'!C:C,A7,'RL PERDEPO'!U:U)</f>
        <v>2462214</v>
      </c>
      <c r="L7" s="488">
        <f>SUMIF('RL PERDEPO'!C:C,A7,'RL PERDEPO'!W:W)</f>
        <v>2740766</v>
      </c>
      <c r="M7" s="488">
        <f>SUMIF('RL PERDEPO'!C:C,A7,'RL PERDEPO'!Y:Y)</f>
        <v>0</v>
      </c>
      <c r="N7" s="488">
        <v>0</v>
      </c>
      <c r="O7" s="488">
        <f t="shared" si="0"/>
        <v>61572062</v>
      </c>
      <c r="Q7" s="483">
        <f>SUMIF('RL PT'!C:C,A7,'RL PT'!F:F)</f>
        <v>61572062</v>
      </c>
      <c r="R7" s="661">
        <f t="shared" ref="R7:R55" si="1">Q7-O7</f>
        <v>0</v>
      </c>
      <c r="S7" s="661"/>
    </row>
    <row r="8" spans="1:19">
      <c r="A8" s="486">
        <v>811003</v>
      </c>
      <c r="B8" s="487" t="s">
        <v>102</v>
      </c>
      <c r="C8" s="488">
        <f>SUMIF('RL PERDEPO'!C:C,A8,'RL PERDEPO'!E:E)</f>
        <v>56466466</v>
      </c>
      <c r="D8" s="488">
        <f>SUMIF('RL PERDEPO'!C:C,A8,'RL PERDEPO'!G:G)</f>
        <v>19155782</v>
      </c>
      <c r="E8" s="488">
        <f>SUMIF('RL PERDEPO'!C:C,A8,'RL PERDEPO'!I:I)</f>
        <v>29334779</v>
      </c>
      <c r="F8" s="488">
        <f>SUMIF('RL PERDEPO'!C:C,A8,'RL PERDEPO'!K:K)</f>
        <v>59471143</v>
      </c>
      <c r="G8" s="488">
        <f>SUMIF('RL PERDEPO'!C:C,A8,'RL PERDEPO'!M:M)</f>
        <v>25331546</v>
      </c>
      <c r="H8" s="488">
        <f>SUMIF('RL PERDEPO'!C:C,A8,'RL PERDEPO'!O:O)</f>
        <v>43206086</v>
      </c>
      <c r="I8" s="488">
        <f>SUMIF('RL PERDEPO'!C:C,A8,'RL PERDEPO'!Q:Q)</f>
        <v>10707200</v>
      </c>
      <c r="J8" s="488">
        <f>SUMIF('RL PERDEPO'!C:C,A8,'RL PERDEPO'!S:S)</f>
        <v>22637356</v>
      </c>
      <c r="K8" s="488">
        <f>SUMIF('RL PERDEPO'!C:C,A8,'RL PERDEPO'!U:U)</f>
        <v>8602884</v>
      </c>
      <c r="L8" s="488">
        <f>SUMIF('RL PERDEPO'!C:C,A8,'RL PERDEPO'!W:W)</f>
        <v>15829752</v>
      </c>
      <c r="M8" s="488">
        <f>SUMIF('RL PERDEPO'!C:C,A8,'RL PERDEPO'!Y:Y)</f>
        <v>0</v>
      </c>
      <c r="N8" s="488">
        <v>0</v>
      </c>
      <c r="O8" s="488">
        <f t="shared" si="0"/>
        <v>290742994</v>
      </c>
      <c r="Q8" s="483">
        <f>SUMIF('RL PT'!C:C,A8,'RL PT'!F:F)</f>
        <v>290742994</v>
      </c>
      <c r="R8" s="661">
        <f t="shared" si="1"/>
        <v>0</v>
      </c>
      <c r="S8" s="661"/>
    </row>
    <row r="9" spans="1:19">
      <c r="A9" s="486">
        <v>811005</v>
      </c>
      <c r="B9" s="487" t="s">
        <v>104</v>
      </c>
      <c r="C9" s="488">
        <f>SUMIF('RL PERDEPO'!C:C,A9,'RL PERDEPO'!E:E)</f>
        <v>1494000</v>
      </c>
      <c r="D9" s="488">
        <f>SUMIF('RL PERDEPO'!C:C,A9,'RL PERDEPO'!G:G)</f>
        <v>750000</v>
      </c>
      <c r="E9" s="488">
        <f>SUMIF('RL PERDEPO'!C:C,A9,'RL PERDEPO'!I:I)</f>
        <v>538000</v>
      </c>
      <c r="F9" s="488">
        <f>SUMIF('RL PERDEPO'!C:C,A9,'RL PERDEPO'!K:K)</f>
        <v>181500</v>
      </c>
      <c r="G9" s="488">
        <f>SUMIF('RL PERDEPO'!C:C,A9,'RL PERDEPO'!M:M)</f>
        <v>113000</v>
      </c>
      <c r="H9" s="488">
        <f>SUMIF('RL PERDEPO'!C:C,A9,'RL PERDEPO'!O:O)</f>
        <v>115500</v>
      </c>
      <c r="I9" s="488">
        <f>SUMIF('RL PERDEPO'!C:C,A9,'RL PERDEPO'!Q:Q)</f>
        <v>136000</v>
      </c>
      <c r="J9" s="488">
        <f>SUMIF('RL PERDEPO'!C:C,A9,'RL PERDEPO'!S:S)</f>
        <v>178000</v>
      </c>
      <c r="K9" s="488">
        <f>SUMIF('RL PERDEPO'!C:C,A9,'RL PERDEPO'!U:U)</f>
        <v>15000</v>
      </c>
      <c r="L9" s="488">
        <f>SUMIF('RL PERDEPO'!C:C,A9,'RL PERDEPO'!W:W)</f>
        <v>14000</v>
      </c>
      <c r="M9" s="488">
        <f>SUMIF('RL PERDEPO'!C:C,A9,'RL PERDEPO'!Y:Y)</f>
        <v>0</v>
      </c>
      <c r="N9" s="488">
        <v>0</v>
      </c>
      <c r="O9" s="488">
        <f t="shared" si="0"/>
        <v>3535000</v>
      </c>
      <c r="Q9" s="483">
        <f>SUMIF('RL PT'!C:C,A9,'RL PT'!F:F)</f>
        <v>3535000</v>
      </c>
      <c r="R9" s="661">
        <f t="shared" si="1"/>
        <v>0</v>
      </c>
      <c r="S9" s="661"/>
    </row>
    <row r="10" spans="1:19">
      <c r="A10" s="486">
        <v>811006</v>
      </c>
      <c r="B10" s="487" t="s">
        <v>105</v>
      </c>
      <c r="C10" s="488">
        <f>SUMIF('RL PERDEPO'!C:C,A10,'RL PERDEPO'!E:E)</f>
        <v>0</v>
      </c>
      <c r="D10" s="488">
        <f>SUMIF('RL PERDEPO'!C:C,A10,'RL PERDEPO'!G:G)</f>
        <v>0</v>
      </c>
      <c r="E10" s="488">
        <f>SUMIF('RL PERDEPO'!C:C,A10,'RL PERDEPO'!I:I)</f>
        <v>107000</v>
      </c>
      <c r="F10" s="488">
        <f>SUMIF('RL PERDEPO'!C:C,A10,'RL PERDEPO'!K:K)</f>
        <v>114000</v>
      </c>
      <c r="G10" s="488">
        <f>SUMIF('RL PERDEPO'!C:C,A10,'RL PERDEPO'!M:M)</f>
        <v>196000</v>
      </c>
      <c r="H10" s="488">
        <f>SUMIF('RL PERDEPO'!C:C,A10,'RL PERDEPO'!O:O)</f>
        <v>124000</v>
      </c>
      <c r="I10" s="488">
        <f>SUMIF('RL PERDEPO'!C:C,A10,'RL PERDEPO'!Q:Q)</f>
        <v>80800</v>
      </c>
      <c r="J10" s="488">
        <f>SUMIF('RL PERDEPO'!C:C,A10,'RL PERDEPO'!S:S)</f>
        <v>199000</v>
      </c>
      <c r="K10" s="488">
        <f>SUMIF('RL PERDEPO'!C:C,A10,'RL PERDEPO'!U:U)</f>
        <v>40000</v>
      </c>
      <c r="L10" s="488">
        <f>SUMIF('RL PERDEPO'!C:C,A10,'RL PERDEPO'!W:W)</f>
        <v>40000</v>
      </c>
      <c r="M10" s="488">
        <f>SUMIF('RL PERDEPO'!C:C,A10,'RL PERDEPO'!Y:Y)</f>
        <v>0</v>
      </c>
      <c r="N10" s="488">
        <v>0</v>
      </c>
      <c r="O10" s="488">
        <f t="shared" si="0"/>
        <v>900800</v>
      </c>
      <c r="Q10" s="483">
        <f>SUMIF('RL PT'!C:C,A10,'RL PT'!F:F)</f>
        <v>900800</v>
      </c>
      <c r="R10" s="661">
        <f t="shared" si="1"/>
        <v>0</v>
      </c>
      <c r="S10" s="661"/>
    </row>
    <row r="11" spans="1:19">
      <c r="A11" s="486">
        <v>821000</v>
      </c>
      <c r="B11" s="487" t="s">
        <v>110</v>
      </c>
      <c r="C11" s="488">
        <f>SUMIF('RL PERDEPO'!C:C,A11,'RL PERDEPO'!E:E)</f>
        <v>0</v>
      </c>
      <c r="D11" s="488">
        <f>SUMIF('RL PERDEPO'!C:C,A11,'RL PERDEPO'!G:G)</f>
        <v>8000</v>
      </c>
      <c r="E11" s="488">
        <f>SUMIF('RL PERDEPO'!C:C,A11,'RL PERDEPO'!I:I)</f>
        <v>190000</v>
      </c>
      <c r="F11" s="488">
        <f>SUMIF('RL PERDEPO'!C:C,A11,'RL PERDEPO'!K:K)</f>
        <v>377002</v>
      </c>
      <c r="G11" s="488">
        <f>SUMIF('RL PERDEPO'!C:C,A11,'RL PERDEPO'!M:M)</f>
        <v>150000</v>
      </c>
      <c r="H11" s="488">
        <f>SUMIF('RL PERDEPO'!C:C,A11,'RL PERDEPO'!O:O)</f>
        <v>0</v>
      </c>
      <c r="I11" s="488">
        <f>SUMIF('RL PERDEPO'!C:C,A11,'RL PERDEPO'!Q:Q)</f>
        <v>0</v>
      </c>
      <c r="J11" s="488">
        <f>SUMIF('RL PERDEPO'!C:C,A11,'RL PERDEPO'!S:S)</f>
        <v>0</v>
      </c>
      <c r="K11" s="488">
        <f>SUMIF('RL PERDEPO'!C:C,A11,'RL PERDEPO'!U:U)</f>
        <v>203000</v>
      </c>
      <c r="L11" s="488">
        <f>SUMIF('RL PERDEPO'!C:C,A11,'RL PERDEPO'!W:W)</f>
        <v>440800</v>
      </c>
      <c r="M11" s="488">
        <f>SUMIF('RL PERDEPO'!C:C,A11,'RL PERDEPO'!Y:Y)</f>
        <v>0</v>
      </c>
      <c r="N11" s="488">
        <v>10667125</v>
      </c>
      <c r="O11" s="488">
        <f t="shared" si="0"/>
        <v>12035927</v>
      </c>
      <c r="Q11" s="483">
        <f>SUMIF('RL PT'!C:C,A11,'RL PT'!F:F)</f>
        <v>12035927</v>
      </c>
      <c r="R11" s="661">
        <f t="shared" si="1"/>
        <v>0</v>
      </c>
      <c r="S11" s="661"/>
    </row>
    <row r="12" spans="1:19">
      <c r="A12" s="486">
        <v>821001</v>
      </c>
      <c r="B12" s="487" t="s">
        <v>111</v>
      </c>
      <c r="C12" s="488">
        <f>SUMIF('RL PERDEPO'!C:C,A12,'RL PERDEPO'!E:E)</f>
        <v>398613851.2090385</v>
      </c>
      <c r="D12" s="488">
        <f>SUMIF('RL PERDEPO'!C:C,A12,'RL PERDEPO'!G:G)</f>
        <v>149131029.50999999</v>
      </c>
      <c r="E12" s="488">
        <f>SUMIF('RL PERDEPO'!C:C,A12,'RL PERDEPO'!I:I)</f>
        <v>231441301.46000001</v>
      </c>
      <c r="F12" s="488">
        <f>SUMIF('RL PERDEPO'!C:C,A12,'RL PERDEPO'!K:K)</f>
        <v>413771209.59000003</v>
      </c>
      <c r="G12" s="488">
        <f>SUMIF('RL PERDEPO'!C:C,A12,'RL PERDEPO'!M:M)</f>
        <v>120510105.90000001</v>
      </c>
      <c r="H12" s="488">
        <f>SUMIF('RL PERDEPO'!C:C,A12,'RL PERDEPO'!O:O)</f>
        <v>190204229.62767628</v>
      </c>
      <c r="I12" s="488">
        <f>SUMIF('RL PERDEPO'!C:C,A12,'RL PERDEPO'!Q:Q)</f>
        <v>59153348.079999998</v>
      </c>
      <c r="J12" s="488">
        <f>SUMIF('RL PERDEPO'!C:C,A12,'RL PERDEPO'!S:S)</f>
        <v>128776303.31</v>
      </c>
      <c r="K12" s="488">
        <f>SUMIF('RL PERDEPO'!C:C,A12,'RL PERDEPO'!U:U)</f>
        <v>71631161.094471157</v>
      </c>
      <c r="L12" s="488">
        <f>SUMIF('RL PERDEPO'!C:C,A12,'RL PERDEPO'!W:W)</f>
        <v>86481990.870000005</v>
      </c>
      <c r="M12" s="488">
        <f>SUMIF('RL PERDEPO'!C:C,A12,'RL PERDEPO'!Y:Y)</f>
        <v>0</v>
      </c>
      <c r="N12" s="488">
        <v>196807485.91000032</v>
      </c>
      <c r="O12" s="488">
        <f t="shared" si="0"/>
        <v>2046522016.5611863</v>
      </c>
      <c r="Q12" s="483">
        <f>SUMIF('RL PT'!C:C,A12,'RL PT'!F:F)</f>
        <v>2046522016.5611863</v>
      </c>
      <c r="R12" s="661">
        <f t="shared" si="1"/>
        <v>0</v>
      </c>
      <c r="S12" s="661"/>
    </row>
    <row r="13" spans="1:19">
      <c r="A13" s="486">
        <v>821002</v>
      </c>
      <c r="B13" s="487" t="s">
        <v>112</v>
      </c>
      <c r="C13" s="488">
        <f>SUMIF('RL PERDEPO'!C:C,A13,'RL PERDEPO'!E:E)</f>
        <v>28300298.893600058</v>
      </c>
      <c r="D13" s="488">
        <f>SUMIF('RL PERDEPO'!C:C,A13,'RL PERDEPO'!G:G)</f>
        <v>8459321.8416000009</v>
      </c>
      <c r="E13" s="488">
        <f>SUMIF('RL PERDEPO'!C:C,A13,'RL PERDEPO'!I:I)</f>
        <v>15868248.835199999</v>
      </c>
      <c r="F13" s="488">
        <f>SUMIF('RL PERDEPO'!C:C,A13,'RL PERDEPO'!K:K)</f>
        <v>36928677.827199943</v>
      </c>
      <c r="G13" s="488">
        <f>SUMIF('RL PERDEPO'!C:C,A13,'RL PERDEPO'!M:M)</f>
        <v>7499183.8872000035</v>
      </c>
      <c r="H13" s="488">
        <f>SUMIF('RL PERDEPO'!C:C,A13,'RL PERDEPO'!O:O)</f>
        <v>9195093.3227999993</v>
      </c>
      <c r="I13" s="488">
        <f>SUMIF('RL PERDEPO'!C:C,A13,'RL PERDEPO'!Q:Q)</f>
        <v>3792129.6399999997</v>
      </c>
      <c r="J13" s="488">
        <f>SUMIF('RL PERDEPO'!C:C,A13,'RL PERDEPO'!S:S)</f>
        <v>6911866.2060000012</v>
      </c>
      <c r="K13" s="488">
        <f>SUMIF('RL PERDEPO'!C:C,A13,'RL PERDEPO'!U:U)</f>
        <v>2304406.5615999997</v>
      </c>
      <c r="L13" s="488">
        <f>SUMIF('RL PERDEPO'!C:C,A13,'RL PERDEPO'!W:W)</f>
        <v>1047514.6947999999</v>
      </c>
      <c r="M13" s="488">
        <f>SUMIF('RL PERDEPO'!C:C,A13,'RL PERDEPO'!Y:Y)</f>
        <v>0</v>
      </c>
      <c r="N13" s="488">
        <v>10082301.5616</v>
      </c>
      <c r="O13" s="488">
        <f t="shared" si="0"/>
        <v>130389043.27159999</v>
      </c>
      <c r="Q13" s="483">
        <f>SUMIF('RL PT'!C:C,A13,'RL PT'!F:F)</f>
        <v>130389043.27159999</v>
      </c>
      <c r="R13" s="661">
        <f t="shared" si="1"/>
        <v>0</v>
      </c>
      <c r="S13" s="661"/>
    </row>
    <row r="14" spans="1:19">
      <c r="A14" s="486">
        <v>821004</v>
      </c>
      <c r="B14" s="487" t="s">
        <v>114</v>
      </c>
      <c r="C14" s="488">
        <f>SUMIF('RL PERDEPO'!C:C,A14,'RL PERDEPO'!E:E)</f>
        <v>332667</v>
      </c>
      <c r="D14" s="488">
        <f>SUMIF('RL PERDEPO'!C:C,A14,'RL PERDEPO'!G:G)</f>
        <v>0</v>
      </c>
      <c r="E14" s="488">
        <f>SUMIF('RL PERDEPO'!C:C,A14,'RL PERDEPO'!I:I)</f>
        <v>0</v>
      </c>
      <c r="F14" s="488">
        <f>SUMIF('RL PERDEPO'!C:C,A14,'RL PERDEPO'!K:K)</f>
        <v>182667</v>
      </c>
      <c r="G14" s="488">
        <f>SUMIF('RL PERDEPO'!C:C,A14,'RL PERDEPO'!M:M)</f>
        <v>0</v>
      </c>
      <c r="H14" s="488">
        <f>SUMIF('RL PERDEPO'!C:C,A14,'RL PERDEPO'!O:O)</f>
        <v>182667</v>
      </c>
      <c r="I14" s="488">
        <f>SUMIF('RL PERDEPO'!C:C,A14,'RL PERDEPO'!Q:Q)</f>
        <v>0</v>
      </c>
      <c r="J14" s="488">
        <f>SUMIF('RL PERDEPO'!C:C,A14,'RL PERDEPO'!S:S)</f>
        <v>0</v>
      </c>
      <c r="K14" s="488">
        <f>SUMIF('RL PERDEPO'!C:C,A14,'RL PERDEPO'!U:U)</f>
        <v>0</v>
      </c>
      <c r="L14" s="488">
        <f>SUMIF('RL PERDEPO'!C:C,A14,'RL PERDEPO'!W:W)</f>
        <v>0</v>
      </c>
      <c r="M14" s="488">
        <f>SUMIF('RL PERDEPO'!C:C,A14,'RL PERDEPO'!Y:Y)</f>
        <v>0</v>
      </c>
      <c r="N14" s="488">
        <v>2210000</v>
      </c>
      <c r="O14" s="488">
        <f t="shared" si="0"/>
        <v>2908001</v>
      </c>
      <c r="Q14" s="483">
        <f>SUMIF('RL PT'!C:C,A14,'RL PT'!F:F)</f>
        <v>2908001</v>
      </c>
      <c r="R14" s="661">
        <f t="shared" si="1"/>
        <v>0</v>
      </c>
      <c r="S14" s="661"/>
    </row>
    <row r="15" spans="1:19">
      <c r="A15" s="486">
        <v>821005</v>
      </c>
      <c r="B15" s="487" t="s">
        <v>115</v>
      </c>
      <c r="C15" s="488">
        <f>SUMIF('RL PERDEPO'!C:C,A15,'RL PERDEPO'!E:E)</f>
        <v>0</v>
      </c>
      <c r="D15" s="488">
        <f>SUMIF('RL PERDEPO'!C:C,A15,'RL PERDEPO'!G:G)</f>
        <v>0</v>
      </c>
      <c r="E15" s="488">
        <f>SUMIF('RL PERDEPO'!C:C,A15,'RL PERDEPO'!I:I)</f>
        <v>0</v>
      </c>
      <c r="F15" s="488">
        <f>SUMIF('RL PERDEPO'!C:C,A15,'RL PERDEPO'!K:K)</f>
        <v>0</v>
      </c>
      <c r="G15" s="488">
        <f>SUMIF('RL PERDEPO'!C:C,A15,'RL PERDEPO'!M:M)</f>
        <v>0</v>
      </c>
      <c r="H15" s="488">
        <f>SUMIF('RL PERDEPO'!C:C,A15,'RL PERDEPO'!O:O)</f>
        <v>0</v>
      </c>
      <c r="I15" s="488">
        <f>SUMIF('RL PERDEPO'!C:C,A15,'RL PERDEPO'!Q:Q)</f>
        <v>0</v>
      </c>
      <c r="J15" s="488">
        <f>SUMIF('RL PERDEPO'!C:C,A15,'RL PERDEPO'!S:S)</f>
        <v>0</v>
      </c>
      <c r="K15" s="488">
        <f>SUMIF('RL PERDEPO'!C:C,A15,'RL PERDEPO'!U:U)</f>
        <v>0</v>
      </c>
      <c r="L15" s="488">
        <f>SUMIF('RL PERDEPO'!C:C,A15,'RL PERDEPO'!W:W)</f>
        <v>0</v>
      </c>
      <c r="M15" s="488">
        <f>SUMIF('RL PERDEPO'!C:C,A15,'RL PERDEPO'!Y:Y)</f>
        <v>0</v>
      </c>
      <c r="N15" s="488">
        <v>0</v>
      </c>
      <c r="O15" s="488">
        <f t="shared" si="0"/>
        <v>0</v>
      </c>
      <c r="Q15" s="483">
        <f>SUMIF('RL PT'!C:C,A15,'RL PT'!F:F)</f>
        <v>0</v>
      </c>
      <c r="R15" s="661">
        <f t="shared" si="1"/>
        <v>0</v>
      </c>
      <c r="S15" s="661"/>
    </row>
    <row r="16" spans="1:19">
      <c r="A16" s="486">
        <v>821006</v>
      </c>
      <c r="B16" s="487" t="s">
        <v>116</v>
      </c>
      <c r="C16" s="488">
        <f>SUMIF('RL PERDEPO'!C:C,A16,'RL PERDEPO'!E:E)</f>
        <v>30021416.166666668</v>
      </c>
      <c r="D16" s="488">
        <f>SUMIF('RL PERDEPO'!C:C,A16,'RL PERDEPO'!G:G)</f>
        <v>10533661.5</v>
      </c>
      <c r="E16" s="488">
        <f>SUMIF('RL PERDEPO'!C:C,A16,'RL PERDEPO'!I:I)</f>
        <v>16534810.25</v>
      </c>
      <c r="F16" s="488">
        <f>SUMIF('RL PERDEPO'!C:C,A16,'RL PERDEPO'!K:K)</f>
        <v>31550796.583333332</v>
      </c>
      <c r="G16" s="488">
        <f>SUMIF('RL PERDEPO'!C:C,A16,'RL PERDEPO'!M:M)</f>
        <v>9144856</v>
      </c>
      <c r="H16" s="488">
        <f>SUMIF('RL PERDEPO'!C:C,A16,'RL PERDEPO'!O:O)</f>
        <v>12845468.916666666</v>
      </c>
      <c r="I16" s="488">
        <f>SUMIF('RL PERDEPO'!C:C,A16,'RL PERDEPO'!Q:Q)</f>
        <v>4365444.25</v>
      </c>
      <c r="J16" s="488">
        <f>SUMIF('RL PERDEPO'!C:C,A16,'RL PERDEPO'!S:S)</f>
        <v>9169923.75</v>
      </c>
      <c r="K16" s="488">
        <f>SUMIF('RL PERDEPO'!C:C,A16,'RL PERDEPO'!U:U)</f>
        <v>4764595.166666667</v>
      </c>
      <c r="L16" s="488">
        <f>SUMIF('RL PERDEPO'!C:C,A16,'RL PERDEPO'!W:W)</f>
        <v>5202138</v>
      </c>
      <c r="M16" s="488">
        <f>SUMIF('RL PERDEPO'!C:C,A16,'RL PERDEPO'!Y:Y)</f>
        <v>0</v>
      </c>
      <c r="N16" s="488">
        <v>0</v>
      </c>
      <c r="O16" s="488">
        <f t="shared" si="0"/>
        <v>134133110.58333334</v>
      </c>
      <c r="Q16" s="483">
        <f>SUMIF('RL PT'!C:C,A16,'RL PT'!F:F)</f>
        <v>134133110.58333334</v>
      </c>
      <c r="R16" s="661">
        <f t="shared" si="1"/>
        <v>0</v>
      </c>
      <c r="S16" s="661"/>
    </row>
    <row r="17" spans="1:19">
      <c r="A17" s="486">
        <v>821007</v>
      </c>
      <c r="B17" s="487" t="s">
        <v>117</v>
      </c>
      <c r="C17" s="488">
        <f>SUMIF('RL PERDEPO'!C:C,A17,'RL PERDEPO'!E:E)</f>
        <v>0</v>
      </c>
      <c r="D17" s="488">
        <f>SUMIF('RL PERDEPO'!C:C,A17,'RL PERDEPO'!G:G)</f>
        <v>0</v>
      </c>
      <c r="E17" s="488">
        <f>SUMIF('RL PERDEPO'!C:C,A17,'RL PERDEPO'!I:I)</f>
        <v>0</v>
      </c>
      <c r="F17" s="488">
        <f>SUMIF('RL PERDEPO'!C:C,A17,'RL PERDEPO'!K:K)</f>
        <v>0</v>
      </c>
      <c r="G17" s="488">
        <f>SUMIF('RL PERDEPO'!C:C,A17,'RL PERDEPO'!M:M)</f>
        <v>0</v>
      </c>
      <c r="H17" s="488">
        <f>SUMIF('RL PERDEPO'!C:C,A17,'RL PERDEPO'!O:O)</f>
        <v>0</v>
      </c>
      <c r="I17" s="488">
        <f>SUMIF('RL PERDEPO'!C:C,A17,'RL PERDEPO'!Q:Q)</f>
        <v>0</v>
      </c>
      <c r="J17" s="488">
        <f>SUMIF('RL PERDEPO'!C:C,A17,'RL PERDEPO'!S:S)</f>
        <v>0</v>
      </c>
      <c r="K17" s="488">
        <f>SUMIF('RL PERDEPO'!C:C,A17,'RL PERDEPO'!U:U)</f>
        <v>0</v>
      </c>
      <c r="L17" s="488">
        <f>SUMIF('RL PERDEPO'!C:C,A17,'RL PERDEPO'!W:W)</f>
        <v>0</v>
      </c>
      <c r="M17" s="488">
        <f>SUMIF('RL PERDEPO'!C:C,A17,'RL PERDEPO'!Y:Y)</f>
        <v>0</v>
      </c>
      <c r="N17" s="488">
        <v>0</v>
      </c>
      <c r="O17" s="488">
        <f t="shared" si="0"/>
        <v>0</v>
      </c>
      <c r="Q17" s="483">
        <f>SUMIF('RL PT'!C:C,A17,'RL PT'!F:F)</f>
        <v>0</v>
      </c>
      <c r="R17" s="661">
        <f t="shared" si="1"/>
        <v>0</v>
      </c>
      <c r="S17" s="661"/>
    </row>
    <row r="18" spans="1:19">
      <c r="A18" s="486">
        <v>824001</v>
      </c>
      <c r="B18" s="487" t="s">
        <v>123</v>
      </c>
      <c r="C18" s="488">
        <f>SUMIF('RL PERDEPO'!C:C,A18,'RL PERDEPO'!E:E)</f>
        <v>6075715</v>
      </c>
      <c r="D18" s="488">
        <f>SUMIF('RL PERDEPO'!C:C,A18,'RL PERDEPO'!G:G)</f>
        <v>1507750</v>
      </c>
      <c r="E18" s="488">
        <f>SUMIF('RL PERDEPO'!C:C,A18,'RL PERDEPO'!I:I)</f>
        <v>1910004</v>
      </c>
      <c r="F18" s="488">
        <f>SUMIF('RL PERDEPO'!C:C,A18,'RL PERDEPO'!K:K)</f>
        <v>6601699</v>
      </c>
      <c r="G18" s="488">
        <f>SUMIF('RL PERDEPO'!C:C,A18,'RL PERDEPO'!M:M)</f>
        <v>3540492</v>
      </c>
      <c r="H18" s="488">
        <f>SUMIF('RL PERDEPO'!C:C,A18,'RL PERDEPO'!O:O)</f>
        <v>1854874</v>
      </c>
      <c r="I18" s="488">
        <f>SUMIF('RL PERDEPO'!C:C,A18,'RL PERDEPO'!Q:Q)</f>
        <v>543363</v>
      </c>
      <c r="J18" s="488">
        <f>SUMIF('RL PERDEPO'!C:C,A18,'RL PERDEPO'!S:S)</f>
        <v>1002500</v>
      </c>
      <c r="K18" s="488">
        <f>SUMIF('RL PERDEPO'!C:C,A18,'RL PERDEPO'!U:U)</f>
        <v>1005000</v>
      </c>
      <c r="L18" s="488">
        <f>SUMIF('RL PERDEPO'!C:C,A18,'RL PERDEPO'!W:W)</f>
        <v>700500</v>
      </c>
      <c r="M18" s="488">
        <f>SUMIF('RL PERDEPO'!C:C,A18,'RL PERDEPO'!Y:Y)</f>
        <v>0</v>
      </c>
      <c r="N18" s="488">
        <v>1288632.6000000015</v>
      </c>
      <c r="O18" s="488">
        <f t="shared" si="0"/>
        <v>26030529.600000001</v>
      </c>
      <c r="Q18" s="483">
        <f>SUMIF('RL PT'!C:C,A18,'RL PT'!F:F)</f>
        <v>26030529.600000001</v>
      </c>
      <c r="R18" s="661">
        <f t="shared" si="1"/>
        <v>0</v>
      </c>
      <c r="S18" s="661"/>
    </row>
    <row r="19" spans="1:19">
      <c r="A19" s="486">
        <v>824002</v>
      </c>
      <c r="B19" s="487" t="s">
        <v>124</v>
      </c>
      <c r="C19" s="488">
        <f>SUMIF('RL PERDEPO'!C:C,A19,'RL PERDEPO'!E:E)</f>
        <v>4060900</v>
      </c>
      <c r="D19" s="488">
        <f>SUMIF('RL PERDEPO'!C:C,A19,'RL PERDEPO'!G:G)</f>
        <v>1693200</v>
      </c>
      <c r="E19" s="488">
        <f>SUMIF('RL PERDEPO'!C:C,A19,'RL PERDEPO'!I:I)</f>
        <v>2509462.5</v>
      </c>
      <c r="F19" s="488">
        <f>SUMIF('RL PERDEPO'!C:C,A19,'RL PERDEPO'!K:K)</f>
        <v>2994800</v>
      </c>
      <c r="G19" s="488">
        <f>SUMIF('RL PERDEPO'!C:C,A19,'RL PERDEPO'!M:M)</f>
        <v>2302200</v>
      </c>
      <c r="H19" s="488">
        <f>SUMIF('RL PERDEPO'!C:C,A19,'RL PERDEPO'!O:O)</f>
        <v>2571900</v>
      </c>
      <c r="I19" s="488">
        <f>SUMIF('RL PERDEPO'!C:C,A19,'RL PERDEPO'!Q:Q)</f>
        <v>1111100</v>
      </c>
      <c r="J19" s="488">
        <f>SUMIF('RL PERDEPO'!C:C,A19,'RL PERDEPO'!S:S)</f>
        <v>1513000</v>
      </c>
      <c r="K19" s="488">
        <f>SUMIF('RL PERDEPO'!C:C,A19,'RL PERDEPO'!U:U)</f>
        <v>1033500</v>
      </c>
      <c r="L19" s="488">
        <f>SUMIF('RL PERDEPO'!C:C,A19,'RL PERDEPO'!W:W)</f>
        <v>487250</v>
      </c>
      <c r="M19" s="488">
        <f>SUMIF('RL PERDEPO'!C:C,A19,'RL PERDEPO'!Y:Y)</f>
        <v>0</v>
      </c>
      <c r="N19" s="488">
        <v>982260</v>
      </c>
      <c r="O19" s="488">
        <f t="shared" si="0"/>
        <v>21259572.5</v>
      </c>
      <c r="Q19" s="483">
        <f>SUMIF('RL PT'!C:C,A19,'RL PT'!F:F)</f>
        <v>21259572.5</v>
      </c>
      <c r="R19" s="661">
        <f t="shared" si="1"/>
        <v>0</v>
      </c>
      <c r="S19" s="661"/>
    </row>
    <row r="20" spans="1:19">
      <c r="A20" s="486">
        <v>824003</v>
      </c>
      <c r="B20" s="487" t="s">
        <v>125</v>
      </c>
      <c r="C20" s="488">
        <f>SUMIF('RL PERDEPO'!C:C,A20,'RL PERDEPO'!E:E)</f>
        <v>1845803</v>
      </c>
      <c r="D20" s="488">
        <f>SUMIF('RL PERDEPO'!C:C,A20,'RL PERDEPO'!G:G)</f>
        <v>900375</v>
      </c>
      <c r="E20" s="488">
        <f>SUMIF('RL PERDEPO'!C:C,A20,'RL PERDEPO'!I:I)</f>
        <v>1535734</v>
      </c>
      <c r="F20" s="488">
        <f>SUMIF('RL PERDEPO'!C:C,A20,'RL PERDEPO'!K:K)</f>
        <v>2498789</v>
      </c>
      <c r="G20" s="488">
        <f>SUMIF('RL PERDEPO'!C:C,A20,'RL PERDEPO'!M:M)</f>
        <v>915767</v>
      </c>
      <c r="H20" s="488">
        <f>SUMIF('RL PERDEPO'!C:C,A20,'RL PERDEPO'!O:O)</f>
        <v>921100</v>
      </c>
      <c r="I20" s="488">
        <f>SUMIF('RL PERDEPO'!C:C,A20,'RL PERDEPO'!Q:Q)</f>
        <v>644000</v>
      </c>
      <c r="J20" s="488">
        <f>SUMIF('RL PERDEPO'!C:C,A20,'RL PERDEPO'!S:S)</f>
        <v>950291</v>
      </c>
      <c r="K20" s="488">
        <f>SUMIF('RL PERDEPO'!C:C,A20,'RL PERDEPO'!U:U)</f>
        <v>610331</v>
      </c>
      <c r="L20" s="488">
        <f>SUMIF('RL PERDEPO'!C:C,A20,'RL PERDEPO'!W:W)</f>
        <v>628274</v>
      </c>
      <c r="M20" s="488">
        <f>SUMIF('RL PERDEPO'!C:C,A20,'RL PERDEPO'!Y:Y)</f>
        <v>0</v>
      </c>
      <c r="N20" s="488">
        <v>6781905.1499999985</v>
      </c>
      <c r="O20" s="488">
        <f t="shared" si="0"/>
        <v>18232369.149999999</v>
      </c>
      <c r="Q20" s="483">
        <f>SUMIF('RL PT'!C:C,A20,'RL PT'!F:F)</f>
        <v>18232369.149999999</v>
      </c>
      <c r="R20" s="661">
        <f t="shared" si="1"/>
        <v>0</v>
      </c>
      <c r="S20" s="661"/>
    </row>
    <row r="21" spans="1:19">
      <c r="A21" s="486">
        <v>824004</v>
      </c>
      <c r="B21" s="487" t="s">
        <v>126</v>
      </c>
      <c r="C21" s="488">
        <f>SUMIF('RL PERDEPO'!C:C,A21,'RL PERDEPO'!E:E)</f>
        <v>0</v>
      </c>
      <c r="D21" s="488">
        <f>SUMIF('RL PERDEPO'!C:C,A21,'RL PERDEPO'!G:G)</f>
        <v>0</v>
      </c>
      <c r="E21" s="488">
        <f>SUMIF('RL PERDEPO'!C:C,A21,'RL PERDEPO'!I:I)</f>
        <v>100000</v>
      </c>
      <c r="F21" s="488">
        <f>SUMIF('RL PERDEPO'!C:C,A21,'RL PERDEPO'!K:K)</f>
        <v>1096200</v>
      </c>
      <c r="G21" s="488">
        <f>SUMIF('RL PERDEPO'!C:C,A21,'RL PERDEPO'!M:M)</f>
        <v>156600</v>
      </c>
      <c r="H21" s="488">
        <f>SUMIF('RL PERDEPO'!C:C,A21,'RL PERDEPO'!O:O)</f>
        <v>50000</v>
      </c>
      <c r="I21" s="488">
        <f>SUMIF('RL PERDEPO'!C:C,A21,'RL PERDEPO'!Q:Q)</f>
        <v>0</v>
      </c>
      <c r="J21" s="488">
        <f>SUMIF('RL PERDEPO'!C:C,A21,'RL PERDEPO'!S:S)</f>
        <v>75000</v>
      </c>
      <c r="K21" s="488">
        <f>SUMIF('RL PERDEPO'!C:C,A21,'RL PERDEPO'!U:U)</f>
        <v>0</v>
      </c>
      <c r="L21" s="488">
        <f>SUMIF('RL PERDEPO'!C:C,A21,'RL PERDEPO'!W:W)</f>
        <v>94500</v>
      </c>
      <c r="M21" s="488">
        <f>SUMIF('RL PERDEPO'!C:C,A21,'RL PERDEPO'!Y:Y)</f>
        <v>0</v>
      </c>
      <c r="N21" s="488">
        <v>1745000</v>
      </c>
      <c r="O21" s="488">
        <f t="shared" si="0"/>
        <v>3317300</v>
      </c>
      <c r="Q21" s="483">
        <f>SUMIF('RL PT'!C:C,A21,'RL PT'!F:F)</f>
        <v>3317300</v>
      </c>
      <c r="R21" s="661">
        <f t="shared" si="1"/>
        <v>0</v>
      </c>
      <c r="S21" s="661"/>
    </row>
    <row r="22" spans="1:19">
      <c r="A22" s="486">
        <v>824005</v>
      </c>
      <c r="B22" s="487" t="s">
        <v>127</v>
      </c>
      <c r="C22" s="488">
        <f>SUMIF('RL PERDEPO'!C:C,A22,'RL PERDEPO'!E:E)</f>
        <v>310000</v>
      </c>
      <c r="D22" s="488">
        <f>SUMIF('RL PERDEPO'!C:C,A22,'RL PERDEPO'!G:G)</f>
        <v>300000</v>
      </c>
      <c r="E22" s="488">
        <f>SUMIF('RL PERDEPO'!C:C,A22,'RL PERDEPO'!I:I)</f>
        <v>299615</v>
      </c>
      <c r="F22" s="488">
        <f>SUMIF('RL PERDEPO'!C:C,A22,'RL PERDEPO'!K:K)</f>
        <v>20000</v>
      </c>
      <c r="G22" s="488">
        <f>SUMIF('RL PERDEPO'!C:C,A22,'RL PERDEPO'!M:M)</f>
        <v>280000</v>
      </c>
      <c r="H22" s="488">
        <f>SUMIF('RL PERDEPO'!C:C,A22,'RL PERDEPO'!O:O)</f>
        <v>20000</v>
      </c>
      <c r="I22" s="488">
        <f>SUMIF('RL PERDEPO'!C:C,A22,'RL PERDEPO'!Q:Q)</f>
        <v>30000</v>
      </c>
      <c r="J22" s="488">
        <f>SUMIF('RL PERDEPO'!C:C,A22,'RL PERDEPO'!S:S)</f>
        <v>40000</v>
      </c>
      <c r="K22" s="488">
        <f>SUMIF('RL PERDEPO'!C:C,A22,'RL PERDEPO'!U:U)</f>
        <v>80000</v>
      </c>
      <c r="L22" s="488">
        <f>SUMIF('RL PERDEPO'!C:C,A22,'RL PERDEPO'!W:W)</f>
        <v>280000</v>
      </c>
      <c r="M22" s="488">
        <f>SUMIF('RL PERDEPO'!C:C,A22,'RL PERDEPO'!Y:Y)</f>
        <v>0</v>
      </c>
      <c r="N22" s="488">
        <v>2000000</v>
      </c>
      <c r="O22" s="488">
        <f t="shared" si="0"/>
        <v>3659615</v>
      </c>
      <c r="Q22" s="483">
        <f>SUMIF('RL PT'!C:C,A22,'RL PT'!F:F)</f>
        <v>3659615</v>
      </c>
      <c r="R22" s="661">
        <f t="shared" si="1"/>
        <v>0</v>
      </c>
      <c r="S22" s="661"/>
    </row>
    <row r="23" spans="1:19">
      <c r="A23" s="486">
        <v>824006</v>
      </c>
      <c r="B23" s="487" t="s">
        <v>128</v>
      </c>
      <c r="C23" s="488">
        <f>SUMIF('RL PERDEPO'!C:C,A23,'RL PERDEPO'!E:E)</f>
        <v>0</v>
      </c>
      <c r="D23" s="488">
        <f>SUMIF('RL PERDEPO'!C:C,A23,'RL PERDEPO'!G:G)</f>
        <v>0</v>
      </c>
      <c r="E23" s="488">
        <f>SUMIF('RL PERDEPO'!C:C,A23,'RL PERDEPO'!I:I)</f>
        <v>0</v>
      </c>
      <c r="F23" s="488">
        <f>SUMIF('RL PERDEPO'!C:C,A23,'RL PERDEPO'!K:K)</f>
        <v>0</v>
      </c>
      <c r="G23" s="488">
        <f>SUMIF('RL PERDEPO'!C:C,A23,'RL PERDEPO'!M:M)</f>
        <v>0</v>
      </c>
      <c r="H23" s="488">
        <f>SUMIF('RL PERDEPO'!C:C,A23,'RL PERDEPO'!O:O)</f>
        <v>0</v>
      </c>
      <c r="I23" s="488">
        <f>SUMIF('RL PERDEPO'!C:C,A23,'RL PERDEPO'!Q:Q)</f>
        <v>0</v>
      </c>
      <c r="J23" s="488">
        <f>SUMIF('RL PERDEPO'!C:C,A23,'RL PERDEPO'!S:S)</f>
        <v>0</v>
      </c>
      <c r="K23" s="488">
        <f>SUMIF('RL PERDEPO'!C:C,A23,'RL PERDEPO'!U:U)</f>
        <v>0</v>
      </c>
      <c r="L23" s="488">
        <f>SUMIF('RL PERDEPO'!C:C,A23,'RL PERDEPO'!W:W)</f>
        <v>0</v>
      </c>
      <c r="M23" s="488">
        <f>SUMIF('RL PERDEPO'!C:C,A23,'RL PERDEPO'!Y:Y)</f>
        <v>0</v>
      </c>
      <c r="N23" s="488">
        <v>0</v>
      </c>
      <c r="O23" s="488">
        <f t="shared" si="0"/>
        <v>0</v>
      </c>
      <c r="Q23" s="483">
        <f>SUMIF('RL PT'!C:C,A23,'RL PT'!F:F)</f>
        <v>0</v>
      </c>
      <c r="R23" s="661">
        <f t="shared" si="1"/>
        <v>0</v>
      </c>
      <c r="S23" s="661"/>
    </row>
    <row r="24" spans="1:19">
      <c r="A24" s="486">
        <v>824007</v>
      </c>
      <c r="B24" s="487" t="s">
        <v>129</v>
      </c>
      <c r="C24" s="488">
        <f>SUMIF('RL PERDEPO'!C:C,A24,'RL PERDEPO'!E:E)</f>
        <v>2641900</v>
      </c>
      <c r="D24" s="488">
        <f>SUMIF('RL PERDEPO'!C:C,A24,'RL PERDEPO'!G:G)</f>
        <v>987500</v>
      </c>
      <c r="E24" s="488">
        <f>SUMIF('RL PERDEPO'!C:C,A24,'RL PERDEPO'!I:I)</f>
        <v>1662900</v>
      </c>
      <c r="F24" s="488">
        <f>SUMIF('RL PERDEPO'!C:C,A24,'RL PERDEPO'!K:K)</f>
        <v>2926800</v>
      </c>
      <c r="G24" s="488">
        <f>SUMIF('RL PERDEPO'!C:C,A24,'RL PERDEPO'!M:M)</f>
        <v>1023400</v>
      </c>
      <c r="H24" s="488">
        <f>SUMIF('RL PERDEPO'!C:C,A24,'RL PERDEPO'!O:O)</f>
        <v>1552000</v>
      </c>
      <c r="I24" s="488">
        <f>SUMIF('RL PERDEPO'!C:C,A24,'RL PERDEPO'!Q:Q)</f>
        <v>688250</v>
      </c>
      <c r="J24" s="488">
        <f>SUMIF('RL PERDEPO'!C:C,A24,'RL PERDEPO'!S:S)</f>
        <v>1047250</v>
      </c>
      <c r="K24" s="488">
        <f>SUMIF('RL PERDEPO'!C:C,A24,'RL PERDEPO'!U:U)</f>
        <v>623700</v>
      </c>
      <c r="L24" s="488">
        <f>SUMIF('RL PERDEPO'!C:C,A24,'RL PERDEPO'!W:W)</f>
        <v>1057500</v>
      </c>
      <c r="M24" s="488">
        <f>SUMIF('RL PERDEPO'!C:C,A24,'RL PERDEPO'!Y:Y)</f>
        <v>0</v>
      </c>
      <c r="N24" s="488">
        <v>2832615</v>
      </c>
      <c r="O24" s="488">
        <f t="shared" si="0"/>
        <v>17043815</v>
      </c>
      <c r="Q24" s="483">
        <f>SUMIF('RL PT'!C:C,A24,'RL PT'!F:F)</f>
        <v>17043815</v>
      </c>
      <c r="R24" s="661">
        <f t="shared" si="1"/>
        <v>0</v>
      </c>
      <c r="S24" s="661"/>
    </row>
    <row r="25" spans="1:19">
      <c r="A25" s="486">
        <v>824011</v>
      </c>
      <c r="B25" s="487" t="s">
        <v>133</v>
      </c>
      <c r="C25" s="488">
        <f>SUMIF('RL PERDEPO'!C:C,A25,'RL PERDEPO'!E:E)</f>
        <v>1029200</v>
      </c>
      <c r="D25" s="488">
        <f>SUMIF('RL PERDEPO'!C:C,A25,'RL PERDEPO'!G:G)</f>
        <v>1286500</v>
      </c>
      <c r="E25" s="488">
        <f>SUMIF('RL PERDEPO'!C:C,A25,'RL PERDEPO'!I:I)</f>
        <v>2260000</v>
      </c>
      <c r="F25" s="488">
        <f>SUMIF('RL PERDEPO'!C:C,A25,'RL PERDEPO'!K:K)</f>
        <v>0</v>
      </c>
      <c r="G25" s="488">
        <f>SUMIF('RL PERDEPO'!C:C,A25,'RL PERDEPO'!M:M)</f>
        <v>1801100</v>
      </c>
      <c r="H25" s="488">
        <f>SUMIF('RL PERDEPO'!C:C,A25,'RL PERDEPO'!O:O)</f>
        <v>5000000</v>
      </c>
      <c r="I25" s="488">
        <f>SUMIF('RL PERDEPO'!C:C,A25,'RL PERDEPO'!Q:Q)</f>
        <v>0</v>
      </c>
      <c r="J25" s="488">
        <f>SUMIF('RL PERDEPO'!C:C,A25,'RL PERDEPO'!S:S)</f>
        <v>0</v>
      </c>
      <c r="K25" s="488">
        <f>SUMIF('RL PERDEPO'!C:C,A25,'RL PERDEPO'!U:U)</f>
        <v>791000</v>
      </c>
      <c r="L25" s="488">
        <f>SUMIF('RL PERDEPO'!C:C,A25,'RL PERDEPO'!W:W)</f>
        <v>0</v>
      </c>
      <c r="M25" s="488">
        <f>SUMIF('RL PERDEPO'!C:C,A25,'RL PERDEPO'!Y:Y)</f>
        <v>0</v>
      </c>
      <c r="N25" s="488">
        <v>0</v>
      </c>
      <c r="O25" s="488">
        <f t="shared" si="0"/>
        <v>12167800</v>
      </c>
      <c r="Q25" s="483">
        <f>SUMIF('RL PT'!C:C,A25,'RL PT'!F:F)</f>
        <v>12167800</v>
      </c>
      <c r="R25" s="661">
        <f t="shared" si="1"/>
        <v>0</v>
      </c>
      <c r="S25" s="661"/>
    </row>
    <row r="26" spans="1:19">
      <c r="A26" s="486">
        <v>824013</v>
      </c>
      <c r="B26" s="487" t="s">
        <v>134</v>
      </c>
      <c r="C26" s="488">
        <f>SUMIF('RL PERDEPO'!C:C,A26,'RL PERDEPO'!E:E)</f>
        <v>0</v>
      </c>
      <c r="D26" s="488">
        <f>SUMIF('RL PERDEPO'!C:C,A26,'RL PERDEPO'!G:G)</f>
        <v>0</v>
      </c>
      <c r="E26" s="488">
        <f>SUMIF('RL PERDEPO'!C:C,A26,'RL PERDEPO'!I:I)</f>
        <v>0</v>
      </c>
      <c r="F26" s="488">
        <f>SUMIF('RL PERDEPO'!C:C,A26,'RL PERDEPO'!K:K)</f>
        <v>0</v>
      </c>
      <c r="G26" s="488">
        <f>SUMIF('RL PERDEPO'!C:C,A26,'RL PERDEPO'!M:M)</f>
        <v>0</v>
      </c>
      <c r="H26" s="488">
        <f>SUMIF('RL PERDEPO'!C:C,A26,'RL PERDEPO'!O:O)</f>
        <v>0</v>
      </c>
      <c r="I26" s="488">
        <f>SUMIF('RL PERDEPO'!C:C,A26,'RL PERDEPO'!Q:Q)</f>
        <v>0</v>
      </c>
      <c r="J26" s="488">
        <f>SUMIF('RL PERDEPO'!C:C,A26,'RL PERDEPO'!S:S)</f>
        <v>0</v>
      </c>
      <c r="K26" s="488">
        <f>SUMIF('RL PERDEPO'!C:C,A26,'RL PERDEPO'!U:U)</f>
        <v>0</v>
      </c>
      <c r="L26" s="488">
        <f>SUMIF('RL PERDEPO'!C:C,A26,'RL PERDEPO'!W:W)</f>
        <v>0</v>
      </c>
      <c r="M26" s="488">
        <f>SUMIF('RL PERDEPO'!C:C,A26,'RL PERDEPO'!Y:Y)</f>
        <v>0</v>
      </c>
      <c r="N26" s="488">
        <v>0</v>
      </c>
      <c r="O26" s="488">
        <f t="shared" si="0"/>
        <v>0</v>
      </c>
      <c r="Q26" s="483">
        <f>SUMIF('RL PT'!C:C,A26,'RL PT'!F:F)</f>
        <v>0</v>
      </c>
      <c r="R26" s="661">
        <f t="shared" si="1"/>
        <v>0</v>
      </c>
      <c r="S26" s="661"/>
    </row>
    <row r="27" spans="1:19">
      <c r="A27" s="486">
        <v>824019</v>
      </c>
      <c r="B27" s="487" t="s">
        <v>135</v>
      </c>
      <c r="C27" s="488">
        <f>SUMIF('RL PERDEPO'!C:C,A27,'RL PERDEPO'!E:E)</f>
        <v>114198</v>
      </c>
      <c r="D27" s="488">
        <f>SUMIF('RL PERDEPO'!C:C,A27,'RL PERDEPO'!G:G)</f>
        <v>0</v>
      </c>
      <c r="E27" s="488">
        <f>SUMIF('RL PERDEPO'!C:C,A27,'RL PERDEPO'!I:I)</f>
        <v>0</v>
      </c>
      <c r="F27" s="488">
        <f>SUMIF('RL PERDEPO'!C:C,A27,'RL PERDEPO'!K:K)</f>
        <v>0</v>
      </c>
      <c r="G27" s="488">
        <f>SUMIF('RL PERDEPO'!C:C,A27,'RL PERDEPO'!M:M)</f>
        <v>74248</v>
      </c>
      <c r="H27" s="488">
        <f>SUMIF('RL PERDEPO'!C:C,A27,'RL PERDEPO'!O:O)</f>
        <v>0</v>
      </c>
      <c r="I27" s="488">
        <f>SUMIF('RL PERDEPO'!C:C,A27,'RL PERDEPO'!Q:Q)</f>
        <v>0</v>
      </c>
      <c r="J27" s="488">
        <f>SUMIF('RL PERDEPO'!C:C,A27,'RL PERDEPO'!S:S)</f>
        <v>0</v>
      </c>
      <c r="K27" s="488">
        <f>SUMIF('RL PERDEPO'!C:C,A27,'RL PERDEPO'!U:U)</f>
        <v>0</v>
      </c>
      <c r="L27" s="488">
        <f>SUMIF('RL PERDEPO'!C:C,A27,'RL PERDEPO'!W:W)</f>
        <v>0</v>
      </c>
      <c r="M27" s="488">
        <f>SUMIF('RL PERDEPO'!C:C,A27,'RL PERDEPO'!Y:Y)</f>
        <v>0</v>
      </c>
      <c r="N27" s="488">
        <v>0</v>
      </c>
      <c r="O27" s="488">
        <f t="shared" si="0"/>
        <v>188446</v>
      </c>
      <c r="Q27" s="483">
        <f>SUMIF('RL PT'!C:C,A27,'RL PT'!F:F)</f>
        <v>188446</v>
      </c>
      <c r="R27" s="661">
        <f t="shared" si="1"/>
        <v>0</v>
      </c>
      <c r="S27" s="661"/>
    </row>
    <row r="28" spans="1:19">
      <c r="A28" s="486">
        <v>824037</v>
      </c>
      <c r="B28" s="487" t="s">
        <v>141</v>
      </c>
      <c r="C28" s="488">
        <f>SUMIF('RL PERDEPO'!C:C,A28,'RL PERDEPO'!E:E)</f>
        <v>200000</v>
      </c>
      <c r="D28" s="488">
        <f>SUMIF('RL PERDEPO'!C:C,A28,'RL PERDEPO'!G:G)</f>
        <v>72000</v>
      </c>
      <c r="E28" s="488">
        <f>SUMIF('RL PERDEPO'!C:C,A28,'RL PERDEPO'!I:I)</f>
        <v>0</v>
      </c>
      <c r="F28" s="488">
        <f>SUMIF('RL PERDEPO'!C:C,A28,'RL PERDEPO'!K:K)</f>
        <v>101000</v>
      </c>
      <c r="G28" s="488">
        <f>SUMIF('RL PERDEPO'!C:C,A28,'RL PERDEPO'!M:M)</f>
        <v>0</v>
      </c>
      <c r="H28" s="488">
        <f>SUMIF('RL PERDEPO'!C:C,A28,'RL PERDEPO'!O:O)</f>
        <v>50000</v>
      </c>
      <c r="I28" s="488">
        <f>SUMIF('RL PERDEPO'!C:C,A28,'RL PERDEPO'!Q:Q)</f>
        <v>0</v>
      </c>
      <c r="J28" s="488">
        <f>SUMIF('RL PERDEPO'!C:C,A28,'RL PERDEPO'!S:S)</f>
        <v>0</v>
      </c>
      <c r="K28" s="488">
        <f>SUMIF('RL PERDEPO'!C:C,A28,'RL PERDEPO'!U:U)</f>
        <v>0</v>
      </c>
      <c r="L28" s="488">
        <f>SUMIF('RL PERDEPO'!C:C,A28,'RL PERDEPO'!W:W)</f>
        <v>0</v>
      </c>
      <c r="M28" s="488">
        <f>SUMIF('RL PERDEPO'!C:C,A28,'RL PERDEPO'!Y:Y)</f>
        <v>0</v>
      </c>
      <c r="N28" s="488">
        <v>0</v>
      </c>
      <c r="O28" s="488">
        <f t="shared" si="0"/>
        <v>423000</v>
      </c>
      <c r="Q28" s="483">
        <f>SUMIF('RL PT'!C:C,A28,'RL PT'!F:F)</f>
        <v>423000</v>
      </c>
      <c r="R28" s="661">
        <f t="shared" si="1"/>
        <v>0</v>
      </c>
      <c r="S28" s="661"/>
    </row>
    <row r="29" spans="1:19">
      <c r="A29" s="486">
        <v>824041</v>
      </c>
      <c r="B29" s="487" t="s">
        <v>143</v>
      </c>
      <c r="C29" s="488">
        <f>SUMIF('RL PERDEPO'!C:C,A29,'RL PERDEPO'!E:E)</f>
        <v>0</v>
      </c>
      <c r="D29" s="488">
        <f>SUMIF('RL PERDEPO'!C:C,A29,'RL PERDEPO'!G:G)</f>
        <v>0</v>
      </c>
      <c r="E29" s="488">
        <f>SUMIF('RL PERDEPO'!C:C,A29,'RL PERDEPO'!I:I)</f>
        <v>0</v>
      </c>
      <c r="F29" s="488">
        <f>SUMIF('RL PERDEPO'!C:C,A29,'RL PERDEPO'!K:K)</f>
        <v>0</v>
      </c>
      <c r="G29" s="488">
        <f>SUMIF('RL PERDEPO'!C:C,A29,'RL PERDEPO'!M:M)</f>
        <v>639300</v>
      </c>
      <c r="H29" s="488">
        <f>SUMIF('RL PERDEPO'!C:C,A29,'RL PERDEPO'!O:O)</f>
        <v>819250</v>
      </c>
      <c r="I29" s="488">
        <f>SUMIF('RL PERDEPO'!C:C,A29,'RL PERDEPO'!Q:Q)</f>
        <v>0</v>
      </c>
      <c r="J29" s="488">
        <f>SUMIF('RL PERDEPO'!C:C,A29,'RL PERDEPO'!S:S)</f>
        <v>0</v>
      </c>
      <c r="K29" s="488">
        <f>SUMIF('RL PERDEPO'!C:C,A29,'RL PERDEPO'!U:U)</f>
        <v>0</v>
      </c>
      <c r="L29" s="488">
        <f>SUMIF('RL PERDEPO'!C:C,A29,'RL PERDEPO'!W:W)</f>
        <v>0</v>
      </c>
      <c r="M29" s="488">
        <f>SUMIF('RL PERDEPO'!C:C,A29,'RL PERDEPO'!Y:Y)</f>
        <v>0</v>
      </c>
      <c r="N29" s="488">
        <v>0</v>
      </c>
      <c r="O29" s="488">
        <f t="shared" si="0"/>
        <v>1458550</v>
      </c>
      <c r="Q29" s="483">
        <f>SUMIF('RL PT'!C:C,A29,'RL PT'!F:F)</f>
        <v>1458550</v>
      </c>
      <c r="R29" s="661">
        <f t="shared" si="1"/>
        <v>0</v>
      </c>
      <c r="S29" s="661"/>
    </row>
    <row r="30" spans="1:19">
      <c r="A30" s="486">
        <v>824042</v>
      </c>
      <c r="B30" s="487" t="s">
        <v>144</v>
      </c>
      <c r="C30" s="488">
        <f>SUMIF('RL PERDEPO'!C:C,A30,'RL PERDEPO'!E:E)</f>
        <v>1888550</v>
      </c>
      <c r="D30" s="488">
        <f>SUMIF('RL PERDEPO'!C:C,A30,'RL PERDEPO'!G:G)</f>
        <v>0</v>
      </c>
      <c r="E30" s="488">
        <f>SUMIF('RL PERDEPO'!C:C,A30,'RL PERDEPO'!I:I)</f>
        <v>0</v>
      </c>
      <c r="F30" s="488">
        <f>SUMIF('RL PERDEPO'!C:C,A30,'RL PERDEPO'!K:K)</f>
        <v>0</v>
      </c>
      <c r="G30" s="488">
        <f>SUMIF('RL PERDEPO'!C:C,A30,'RL PERDEPO'!M:M)</f>
        <v>0</v>
      </c>
      <c r="H30" s="488">
        <f>SUMIF('RL PERDEPO'!C:C,A30,'RL PERDEPO'!O:O)</f>
        <v>0</v>
      </c>
      <c r="I30" s="488">
        <f>SUMIF('RL PERDEPO'!C:C,A30,'RL PERDEPO'!Q:Q)</f>
        <v>0</v>
      </c>
      <c r="J30" s="488">
        <f>SUMIF('RL PERDEPO'!C:C,A30,'RL PERDEPO'!S:S)</f>
        <v>0</v>
      </c>
      <c r="K30" s="488">
        <f>SUMIF('RL PERDEPO'!C:C,A30,'RL PERDEPO'!U:U)</f>
        <v>0</v>
      </c>
      <c r="L30" s="488">
        <f>SUMIF('RL PERDEPO'!C:C,A30,'RL PERDEPO'!W:W)</f>
        <v>0</v>
      </c>
      <c r="M30" s="488">
        <f>SUMIF('RL PERDEPO'!C:C,A30,'RL PERDEPO'!Y:Y)</f>
        <v>4000000</v>
      </c>
      <c r="N30" s="488">
        <v>0</v>
      </c>
      <c r="O30" s="488">
        <f t="shared" si="0"/>
        <v>5888550</v>
      </c>
      <c r="Q30" s="483">
        <f>SUMIF('RL PT'!C:C,A30,'RL PT'!F:F)</f>
        <v>5888550</v>
      </c>
      <c r="R30" s="661">
        <f t="shared" si="1"/>
        <v>0</v>
      </c>
      <c r="S30" s="661"/>
    </row>
    <row r="31" spans="1:19">
      <c r="A31" s="486">
        <v>825010</v>
      </c>
      <c r="B31" s="487" t="s">
        <v>147</v>
      </c>
      <c r="C31" s="488">
        <f>SUMIF('RL PERDEPO'!C:C,A31,'RL PERDEPO'!E:E)</f>
        <v>334938048.49999994</v>
      </c>
      <c r="D31" s="488">
        <f>SUMIF('RL PERDEPO'!C:C,A31,'RL PERDEPO'!G:G)</f>
        <v>86782114</v>
      </c>
      <c r="E31" s="488">
        <f>SUMIF('RL PERDEPO'!C:C,A31,'RL PERDEPO'!I:I)</f>
        <v>214084730</v>
      </c>
      <c r="F31" s="488">
        <f>SUMIF('RL PERDEPO'!C:C,A31,'RL PERDEPO'!K:K)</f>
        <v>521850472.5</v>
      </c>
      <c r="G31" s="488">
        <f>SUMIF('RL PERDEPO'!C:C,A31,'RL PERDEPO'!M:M)</f>
        <v>169602606</v>
      </c>
      <c r="H31" s="488">
        <f>SUMIF('RL PERDEPO'!C:C,A31,'RL PERDEPO'!O:O)</f>
        <v>239548276.5</v>
      </c>
      <c r="I31" s="488">
        <f>SUMIF('RL PERDEPO'!C:C,A31,'RL PERDEPO'!Q:Q)</f>
        <v>79608000</v>
      </c>
      <c r="J31" s="488">
        <f>SUMIF('RL PERDEPO'!C:C,A31,'RL PERDEPO'!S:S)</f>
        <v>168133597</v>
      </c>
      <c r="K31" s="488">
        <f>SUMIF('RL PERDEPO'!C:C,A31,'RL PERDEPO'!U:U)</f>
        <v>112053557</v>
      </c>
      <c r="L31" s="488">
        <f>SUMIF('RL PERDEPO'!C:C,A31,'RL PERDEPO'!W:W)</f>
        <v>130659000</v>
      </c>
      <c r="M31" s="488">
        <f>SUMIF('RL PERDEPO'!C:C,A31,'RL PERDEPO'!Y:Y)</f>
        <v>156062139</v>
      </c>
      <c r="N31" s="488">
        <v>0</v>
      </c>
      <c r="O31" s="488">
        <f>SUM(C31:N31)</f>
        <v>2213322540.5</v>
      </c>
      <c r="Q31" s="483">
        <f>SUMIF('RL PT'!C:C,A31,'RL PT'!F:F)</f>
        <v>2213322540.5</v>
      </c>
      <c r="R31" s="661">
        <f t="shared" si="1"/>
        <v>0</v>
      </c>
      <c r="S31" s="661"/>
    </row>
    <row r="32" spans="1:19">
      <c r="A32" s="486">
        <v>825011</v>
      </c>
      <c r="B32" s="487" t="s">
        <v>148</v>
      </c>
      <c r="C32" s="488">
        <f>SUMIF('RL PERDEPO'!C:C,A32,'RL PERDEPO'!E:E)</f>
        <v>0</v>
      </c>
      <c r="D32" s="488">
        <f>SUMIF('RL PERDEPO'!C:C,A32,'RL PERDEPO'!G:G)</f>
        <v>0</v>
      </c>
      <c r="E32" s="488">
        <f>SUMIF('RL PERDEPO'!C:C,A32,'RL PERDEPO'!I:I)</f>
        <v>0</v>
      </c>
      <c r="F32" s="488">
        <f>SUMIF('RL PERDEPO'!C:C,A32,'RL PERDEPO'!K:K)</f>
        <v>0</v>
      </c>
      <c r="G32" s="488">
        <f>SUMIF('RL PERDEPO'!C:C,A32,'RL PERDEPO'!M:M)</f>
        <v>0</v>
      </c>
      <c r="H32" s="488">
        <f>SUMIF('RL PERDEPO'!C:C,A32,'RL PERDEPO'!O:O)</f>
        <v>0</v>
      </c>
      <c r="I32" s="488">
        <f>SUMIF('RL PERDEPO'!C:C,A32,'RL PERDEPO'!Q:Q)</f>
        <v>0</v>
      </c>
      <c r="J32" s="488">
        <f>SUMIF('RL PERDEPO'!C:C,A32,'RL PERDEPO'!S:S)</f>
        <v>0</v>
      </c>
      <c r="K32" s="488">
        <f>SUMIF('RL PERDEPO'!C:C,A32,'RL PERDEPO'!U:U)</f>
        <v>0</v>
      </c>
      <c r="L32" s="488">
        <f>SUMIF('RL PERDEPO'!C:C,A32,'RL PERDEPO'!W:W)</f>
        <v>0</v>
      </c>
      <c r="M32" s="488">
        <f>SUMIF('RL PERDEPO'!C:C,A32,'RL PERDEPO'!Y:Y)</f>
        <v>0</v>
      </c>
      <c r="N32" s="488">
        <v>0</v>
      </c>
      <c r="O32" s="488">
        <f t="shared" si="0"/>
        <v>0</v>
      </c>
      <c r="Q32" s="483">
        <f>SUMIF('RL PT'!C:C,A32,'RL PT'!F:F)</f>
        <v>0</v>
      </c>
      <c r="R32" s="661">
        <f t="shared" si="1"/>
        <v>0</v>
      </c>
      <c r="S32" s="661"/>
    </row>
    <row r="33" spans="1:19">
      <c r="A33" s="486">
        <v>825012</v>
      </c>
      <c r="B33" s="487" t="s">
        <v>149</v>
      </c>
      <c r="C33" s="488">
        <f>SUMIF('RL PERDEPO'!C:C,A33,'RL PERDEPO'!E:E)</f>
        <v>263171</v>
      </c>
      <c r="D33" s="488">
        <f>SUMIF('RL PERDEPO'!C:C,A33,'RL PERDEPO'!G:G)</f>
        <v>17000</v>
      </c>
      <c r="E33" s="488">
        <f>SUMIF('RL PERDEPO'!C:C,A33,'RL PERDEPO'!I:I)</f>
        <v>90900</v>
      </c>
      <c r="F33" s="488">
        <f>SUMIF('RL PERDEPO'!C:C,A33,'RL PERDEPO'!K:K)</f>
        <v>254525</v>
      </c>
      <c r="G33" s="488">
        <f>SUMIF('RL PERDEPO'!C:C,A33,'RL PERDEPO'!M:M)</f>
        <v>89969</v>
      </c>
      <c r="H33" s="488">
        <f>SUMIF('RL PERDEPO'!C:C,A33,'RL PERDEPO'!O:O)</f>
        <v>72500</v>
      </c>
      <c r="I33" s="488">
        <f>SUMIF('RL PERDEPO'!C:C,A33,'RL PERDEPO'!Q:Q)</f>
        <v>41994</v>
      </c>
      <c r="J33" s="488">
        <f>SUMIF('RL PERDEPO'!C:C,A33,'RL PERDEPO'!S:S)</f>
        <v>74900</v>
      </c>
      <c r="K33" s="488">
        <f>SUMIF('RL PERDEPO'!C:C,A33,'RL PERDEPO'!U:U)</f>
        <v>25500</v>
      </c>
      <c r="L33" s="488">
        <f>SUMIF('RL PERDEPO'!C:C,A33,'RL PERDEPO'!W:W)</f>
        <v>55600</v>
      </c>
      <c r="M33" s="488">
        <f>SUMIF('RL PERDEPO'!C:C,A33,'RL PERDEPO'!Y:Y)</f>
        <v>17000</v>
      </c>
      <c r="N33" s="488">
        <v>23700</v>
      </c>
      <c r="O33" s="488">
        <f t="shared" si="0"/>
        <v>1026759</v>
      </c>
      <c r="Q33" s="483">
        <f>SUMIF('RL PT'!C:C,A33,'RL PT'!F:F)</f>
        <v>1026759</v>
      </c>
      <c r="R33" s="661">
        <f t="shared" si="1"/>
        <v>0</v>
      </c>
      <c r="S33" s="661"/>
    </row>
    <row r="34" spans="1:19">
      <c r="A34" s="486">
        <v>829207</v>
      </c>
      <c r="B34" s="487" t="s">
        <v>180</v>
      </c>
      <c r="C34" s="488">
        <f>SUMIF('RL PERDEPO'!C:C,A34,'RL PERDEPO'!E:E)</f>
        <v>0</v>
      </c>
      <c r="D34" s="488">
        <f>SUMIF('RL PERDEPO'!C:C,A34,'RL PERDEPO'!G:G)</f>
        <v>0</v>
      </c>
      <c r="E34" s="488">
        <f>SUMIF('RL PERDEPO'!C:C,A34,'RL PERDEPO'!I:I)</f>
        <v>0</v>
      </c>
      <c r="F34" s="488">
        <f>SUMIF('RL PERDEPO'!C:C,A34,'RL PERDEPO'!K:K)</f>
        <v>0</v>
      </c>
      <c r="G34" s="488">
        <f>SUMIF('RL PERDEPO'!C:C,A34,'RL PERDEPO'!M:M)</f>
        <v>0</v>
      </c>
      <c r="H34" s="488">
        <f>SUMIF('RL PERDEPO'!C:C,A34,'RL PERDEPO'!O:O)</f>
        <v>0</v>
      </c>
      <c r="I34" s="488">
        <f>SUMIF('RL PERDEPO'!C:C,A34,'RL PERDEPO'!Q:Q)</f>
        <v>0</v>
      </c>
      <c r="J34" s="488">
        <f>SUMIF('RL PERDEPO'!C:C,A34,'RL PERDEPO'!S:S)</f>
        <v>0</v>
      </c>
      <c r="K34" s="488">
        <f>SUMIF('RL PERDEPO'!C:C,A34,'RL PERDEPO'!U:U)</f>
        <v>0</v>
      </c>
      <c r="L34" s="488">
        <f>SUMIF('RL PERDEPO'!C:C,A34,'RL PERDEPO'!W:W)</f>
        <v>0</v>
      </c>
      <c r="M34" s="488">
        <f>SUMIF('RL PERDEPO'!C:C,A34,'RL PERDEPO'!Y:Y)</f>
        <v>0</v>
      </c>
      <c r="N34" s="488">
        <v>0</v>
      </c>
      <c r="O34" s="488">
        <f t="shared" si="0"/>
        <v>0</v>
      </c>
      <c r="Q34" s="483">
        <f>SUMIF('RL PT'!C:C,A34,'RL PT'!F:F)</f>
        <v>0</v>
      </c>
      <c r="R34" s="661">
        <f t="shared" si="1"/>
        <v>0</v>
      </c>
      <c r="S34" s="661"/>
    </row>
    <row r="35" spans="1:19">
      <c r="A35" s="486">
        <v>811004</v>
      </c>
      <c r="B35" s="487" t="s">
        <v>103</v>
      </c>
      <c r="C35" s="488">
        <f>SUMIF('RL PERDEPO'!C:C,A35,'RL PERDEPO'!E:E)</f>
        <v>56727525</v>
      </c>
      <c r="D35" s="488">
        <f>SUMIF('RL PERDEPO'!C:C,A35,'RL PERDEPO'!G:G)</f>
        <v>10960150</v>
      </c>
      <c r="E35" s="488">
        <f>SUMIF('RL PERDEPO'!C:C,A35,'RL PERDEPO'!I:I)</f>
        <v>28341150</v>
      </c>
      <c r="F35" s="488">
        <f>SUMIF('RL PERDEPO'!C:C,A35,'RL PERDEPO'!K:K)</f>
        <v>16154540</v>
      </c>
      <c r="G35" s="488">
        <f>SUMIF('RL PERDEPO'!C:C,A35,'RL PERDEPO'!M:M)</f>
        <v>11022000</v>
      </c>
      <c r="H35" s="488">
        <f>SUMIF('RL PERDEPO'!C:C,A35,'RL PERDEPO'!O:O)</f>
        <v>15673700</v>
      </c>
      <c r="I35" s="488">
        <f>SUMIF('RL PERDEPO'!C:C,A35,'RL PERDEPO'!Q:Q)</f>
        <v>11430200</v>
      </c>
      <c r="J35" s="488">
        <f>SUMIF('RL PERDEPO'!C:C,A35,'RL PERDEPO'!S:S)</f>
        <v>8961150</v>
      </c>
      <c r="K35" s="488">
        <f>SUMIF('RL PERDEPO'!C:C,A35,'RL PERDEPO'!U:U)</f>
        <v>3011400</v>
      </c>
      <c r="L35" s="488">
        <f>SUMIF('RL PERDEPO'!C:C,A35,'RL PERDEPO'!W:W)</f>
        <v>10011900</v>
      </c>
      <c r="M35" s="488">
        <f>SUMIF('RL PERDEPO'!C:C,A35,'RL PERDEPO'!Y:Y)</f>
        <v>0</v>
      </c>
      <c r="N35" s="488">
        <v>7374455</v>
      </c>
      <c r="O35" s="488">
        <f t="shared" si="0"/>
        <v>179668170</v>
      </c>
      <c r="Q35" s="483">
        <f>SUMIF('RL PT'!C:C,A35,'RL PT'!F:F)</f>
        <v>179668170</v>
      </c>
      <c r="R35" s="661">
        <f t="shared" si="1"/>
        <v>0</v>
      </c>
      <c r="S35" s="661"/>
    </row>
    <row r="36" spans="1:19">
      <c r="A36" s="486">
        <v>811010</v>
      </c>
      <c r="B36" s="487" t="s">
        <v>109</v>
      </c>
      <c r="C36" s="488">
        <f>SUMIF('RL PERDEPO'!C:C,A36,'RL PERDEPO'!E:E)</f>
        <v>0</v>
      </c>
      <c r="D36" s="488">
        <f>SUMIF('RL PERDEPO'!C:C,A36,'RL PERDEPO'!G:G)</f>
        <v>0</v>
      </c>
      <c r="E36" s="488">
        <f>SUMIF('RL PERDEPO'!C:C,A36,'RL PERDEPO'!I:I)</f>
        <v>0</v>
      </c>
      <c r="F36" s="488">
        <f>SUMIF('RL PERDEPO'!C:C,A36,'RL PERDEPO'!K:K)</f>
        <v>0</v>
      </c>
      <c r="G36" s="488">
        <f>SUMIF('RL PERDEPO'!C:C,A36,'RL PERDEPO'!M:M)</f>
        <v>0</v>
      </c>
      <c r="H36" s="488">
        <f>SUMIF('RL PERDEPO'!C:C,A36,'RL PERDEPO'!O:O)</f>
        <v>0</v>
      </c>
      <c r="I36" s="488">
        <f>SUMIF('RL PERDEPO'!C:C,A36,'RL PERDEPO'!Q:Q)</f>
        <v>0</v>
      </c>
      <c r="J36" s="488">
        <f>SUMIF('RL PERDEPO'!C:C,A36,'RL PERDEPO'!S:S)</f>
        <v>0</v>
      </c>
      <c r="K36" s="488">
        <f>SUMIF('RL PERDEPO'!C:C,A36,'RL PERDEPO'!U:U)</f>
        <v>0</v>
      </c>
      <c r="L36" s="488">
        <f>SUMIF('RL PERDEPO'!C:C,A36,'RL PERDEPO'!W:W)</f>
        <v>0</v>
      </c>
      <c r="M36" s="488">
        <f>SUMIF('RL PERDEPO'!C:C,A36,'RL PERDEPO'!Y:Y)</f>
        <v>0</v>
      </c>
      <c r="N36" s="488">
        <v>0</v>
      </c>
      <c r="O36" s="488">
        <f t="shared" si="0"/>
        <v>0</v>
      </c>
      <c r="Q36" s="483">
        <f>SUMIF('RL PT'!C:C,A36,'RL PT'!F:F)</f>
        <v>0</v>
      </c>
      <c r="R36" s="661">
        <f t="shared" si="1"/>
        <v>0</v>
      </c>
      <c r="S36" s="661"/>
    </row>
    <row r="37" spans="1:19">
      <c r="A37" s="486">
        <v>822001</v>
      </c>
      <c r="B37" s="487" t="s">
        <v>120</v>
      </c>
      <c r="C37" s="488">
        <f>SUMIF('RL PERDEPO'!C:C,A37,'RL PERDEPO'!E:E)</f>
        <v>0</v>
      </c>
      <c r="D37" s="488">
        <f>SUMIF('RL PERDEPO'!C:C,A37,'RL PERDEPO'!G:G)</f>
        <v>0</v>
      </c>
      <c r="E37" s="488">
        <f>SUMIF('RL PERDEPO'!C:C,A37,'RL PERDEPO'!I:I)</f>
        <v>0</v>
      </c>
      <c r="F37" s="488">
        <f>SUMIF('RL PERDEPO'!C:C,A37,'RL PERDEPO'!K:K)</f>
        <v>0</v>
      </c>
      <c r="G37" s="488">
        <f>SUMIF('RL PERDEPO'!C:C,A37,'RL PERDEPO'!M:M)</f>
        <v>739500</v>
      </c>
      <c r="H37" s="488">
        <f>SUMIF('RL PERDEPO'!C:C,A37,'RL PERDEPO'!O:O)</f>
        <v>0</v>
      </c>
      <c r="I37" s="488">
        <f>SUMIF('RL PERDEPO'!C:C,A37,'RL PERDEPO'!Q:Q)</f>
        <v>0</v>
      </c>
      <c r="J37" s="488">
        <f>SUMIF('RL PERDEPO'!C:C,A37,'RL PERDEPO'!S:S)</f>
        <v>0</v>
      </c>
      <c r="K37" s="488">
        <f>SUMIF('RL PERDEPO'!C:C,A37,'RL PERDEPO'!U:U)</f>
        <v>0</v>
      </c>
      <c r="L37" s="488">
        <f>SUMIF('RL PERDEPO'!C:C,A37,'RL PERDEPO'!W:W)</f>
        <v>7409000</v>
      </c>
      <c r="M37" s="488">
        <f>SUMIF('RL PERDEPO'!C:C,A37,'RL PERDEPO'!Y:Y)</f>
        <v>0</v>
      </c>
      <c r="N37" s="488">
        <v>0</v>
      </c>
      <c r="O37" s="488">
        <f t="shared" si="0"/>
        <v>8148500</v>
      </c>
      <c r="Q37" s="483">
        <f>SUMIF('RL PT'!C:C,A37,'RL PT'!F:F)</f>
        <v>8148500</v>
      </c>
      <c r="R37" s="661">
        <f t="shared" si="1"/>
        <v>0</v>
      </c>
      <c r="S37" s="661"/>
    </row>
    <row r="38" spans="1:19">
      <c r="A38" s="486">
        <v>822005</v>
      </c>
      <c r="B38" s="487" t="s">
        <v>217</v>
      </c>
      <c r="C38" s="488">
        <f>SUMIF('RL PERDEPO'!C:C,A38,'RL PERDEPO'!E:E)</f>
        <v>1190000</v>
      </c>
      <c r="D38" s="488">
        <f>SUMIF('RL PERDEPO'!C:C,A38,'RL PERDEPO'!G:G)</f>
        <v>270000</v>
      </c>
      <c r="E38" s="488">
        <f>SUMIF('RL PERDEPO'!C:C,A38,'RL PERDEPO'!I:I)</f>
        <v>0</v>
      </c>
      <c r="F38" s="488">
        <f>SUMIF('RL PERDEPO'!C:C,A38,'RL PERDEPO'!K:K)</f>
        <v>4795000</v>
      </c>
      <c r="G38" s="488">
        <f>SUMIF('RL PERDEPO'!C:C,A38,'RL PERDEPO'!M:M)</f>
        <v>0</v>
      </c>
      <c r="H38" s="488">
        <f>SUMIF('RL PERDEPO'!C:C,A38,'RL PERDEPO'!O:O)</f>
        <v>1020000</v>
      </c>
      <c r="I38" s="488">
        <f>SUMIF('RL PERDEPO'!C:C,A38,'RL PERDEPO'!Q:Q)</f>
        <v>250000</v>
      </c>
      <c r="J38" s="488">
        <f>SUMIF('RL PERDEPO'!C:C,A38,'RL PERDEPO'!S:S)</f>
        <v>220000</v>
      </c>
      <c r="K38" s="488">
        <f>SUMIF('RL PERDEPO'!C:C,A38,'RL PERDEPO'!U:U)</f>
        <v>0</v>
      </c>
      <c r="L38" s="488">
        <f>SUMIF('RL PERDEPO'!C:C,A38,'RL PERDEPO'!W:W)</f>
        <v>5733300</v>
      </c>
      <c r="M38" s="488">
        <f>SUMIF('RL PERDEPO'!C:C,A38,'RL PERDEPO'!Y:Y)</f>
        <v>0</v>
      </c>
      <c r="N38" s="488">
        <v>1769045</v>
      </c>
      <c r="O38" s="488">
        <f t="shared" si="0"/>
        <v>15247345</v>
      </c>
      <c r="Q38" s="483">
        <f>SUMIF('RL PT'!C:C,A38,'RL PT'!F:F)</f>
        <v>15247345</v>
      </c>
      <c r="R38" s="661">
        <f t="shared" si="1"/>
        <v>0</v>
      </c>
      <c r="S38" s="661"/>
    </row>
    <row r="39" spans="1:19">
      <c r="A39" s="486">
        <v>822015</v>
      </c>
      <c r="B39" s="487" t="s">
        <v>122</v>
      </c>
      <c r="C39" s="488">
        <f>SUMIF('RL PERDEPO'!C:C,A39,'RL PERDEPO'!E:E)</f>
        <v>0</v>
      </c>
      <c r="D39" s="488">
        <f>SUMIF('RL PERDEPO'!C:C,A39,'RL PERDEPO'!G:G)</f>
        <v>0</v>
      </c>
      <c r="E39" s="488">
        <f>SUMIF('RL PERDEPO'!C:C,A39,'RL PERDEPO'!I:I)</f>
        <v>0</v>
      </c>
      <c r="F39" s="488">
        <f>SUMIF('RL PERDEPO'!C:C,A39,'RL PERDEPO'!K:K)</f>
        <v>0</v>
      </c>
      <c r="G39" s="488">
        <f>SUMIF('RL PERDEPO'!C:C,A39,'RL PERDEPO'!M:M)</f>
        <v>0</v>
      </c>
      <c r="H39" s="488">
        <f>SUMIF('RL PERDEPO'!C:C,A39,'RL PERDEPO'!O:O)</f>
        <v>0</v>
      </c>
      <c r="I39" s="488">
        <f>SUMIF('RL PERDEPO'!C:C,A39,'RL PERDEPO'!Q:Q)</f>
        <v>0</v>
      </c>
      <c r="J39" s="488">
        <f>SUMIF('RL PERDEPO'!C:C,A39,'RL PERDEPO'!S:S)</f>
        <v>644000</v>
      </c>
      <c r="K39" s="488">
        <f>SUMIF('RL PERDEPO'!C:C,A39,'RL PERDEPO'!U:U)</f>
        <v>0</v>
      </c>
      <c r="L39" s="488">
        <f>SUMIF('RL PERDEPO'!C:C,A39,'RL PERDEPO'!W:W)</f>
        <v>0</v>
      </c>
      <c r="M39" s="488">
        <f>SUMIF('RL PERDEPO'!C:C,A39,'RL PERDEPO'!Y:Y)</f>
        <v>0</v>
      </c>
      <c r="N39" s="488">
        <v>0</v>
      </c>
      <c r="O39" s="488">
        <f t="shared" si="0"/>
        <v>644000</v>
      </c>
      <c r="Q39" s="483">
        <f>SUMIF('RL PT'!C:C,A39,'RL PT'!F:F)</f>
        <v>644000</v>
      </c>
      <c r="R39" s="661">
        <f t="shared" si="1"/>
        <v>0</v>
      </c>
      <c r="S39" s="661"/>
    </row>
    <row r="40" spans="1:19">
      <c r="A40" s="486">
        <v>824008</v>
      </c>
      <c r="B40" s="487" t="s">
        <v>130</v>
      </c>
      <c r="C40" s="488">
        <f>SUMIF('RL PERDEPO'!C:C,A40,'RL PERDEPO'!E:E)</f>
        <v>61059868</v>
      </c>
      <c r="D40" s="488">
        <f>SUMIF('RL PERDEPO'!C:C,A40,'RL PERDEPO'!G:G)</f>
        <v>15136772</v>
      </c>
      <c r="E40" s="488">
        <f>SUMIF('RL PERDEPO'!C:C,A40,'RL PERDEPO'!I:I)</f>
        <v>31572968</v>
      </c>
      <c r="F40" s="488">
        <f>SUMIF('RL PERDEPO'!C:C,A40,'RL PERDEPO'!K:K)</f>
        <v>65697473</v>
      </c>
      <c r="G40" s="488">
        <f>SUMIF('RL PERDEPO'!C:C,A40,'RL PERDEPO'!M:M)</f>
        <v>23423479</v>
      </c>
      <c r="H40" s="488">
        <f>SUMIF('RL PERDEPO'!C:C,A40,'RL PERDEPO'!O:O)</f>
        <v>34401382</v>
      </c>
      <c r="I40" s="488">
        <f>SUMIF('RL PERDEPO'!C:C,A40,'RL PERDEPO'!Q:Q)</f>
        <v>16242233</v>
      </c>
      <c r="J40" s="488">
        <f>SUMIF('RL PERDEPO'!C:C,A40,'RL PERDEPO'!S:S)</f>
        <v>22430414</v>
      </c>
      <c r="K40" s="488">
        <f>SUMIF('RL PERDEPO'!C:C,A40,'RL PERDEPO'!U:U)</f>
        <v>9896587</v>
      </c>
      <c r="L40" s="488">
        <f>SUMIF('RL PERDEPO'!C:C,A40,'RL PERDEPO'!W:W)</f>
        <v>14342658</v>
      </c>
      <c r="M40" s="488">
        <f>SUMIF('RL PERDEPO'!C:C,A40,'RL PERDEPO'!Y:Y)</f>
        <v>0</v>
      </c>
      <c r="N40" s="488">
        <v>22322752.850000024</v>
      </c>
      <c r="O40" s="488">
        <f t="shared" si="0"/>
        <v>316526586.85000002</v>
      </c>
      <c r="Q40" s="483">
        <f>SUMIF('RL PT'!C:C,A40,'RL PT'!F:F)</f>
        <v>316526586.85000002</v>
      </c>
      <c r="R40" s="661">
        <f t="shared" si="1"/>
        <v>0</v>
      </c>
      <c r="S40" s="661"/>
    </row>
    <row r="41" spans="1:19">
      <c r="A41" s="486">
        <v>824009</v>
      </c>
      <c r="B41" s="487" t="s">
        <v>131</v>
      </c>
      <c r="C41" s="488">
        <f>SUMIF('RL PERDEPO'!C:C,A41,'RL PERDEPO'!E:E)</f>
        <v>41666667</v>
      </c>
      <c r="D41" s="488">
        <f>SUMIF('RL PERDEPO'!C:C,A41,'RL PERDEPO'!G:G)</f>
        <v>4354167</v>
      </c>
      <c r="E41" s="488">
        <f>SUMIF('RL PERDEPO'!C:C,A41,'RL PERDEPO'!I:I)</f>
        <v>8708333</v>
      </c>
      <c r="F41" s="488">
        <f>SUMIF('RL PERDEPO'!C:C,A41,'RL PERDEPO'!K:K)</f>
        <v>93625000</v>
      </c>
      <c r="G41" s="488">
        <f>SUMIF('RL PERDEPO'!C:C,A41,'RL PERDEPO'!M:M)</f>
        <v>35991667</v>
      </c>
      <c r="H41" s="488">
        <f>SUMIF('RL PERDEPO'!C:C,A41,'RL PERDEPO'!O:O)</f>
        <v>56750933</v>
      </c>
      <c r="I41" s="488">
        <f>SUMIF('RL PERDEPO'!C:C,A41,'RL PERDEPO'!Q:Q)</f>
        <v>6967000</v>
      </c>
      <c r="J41" s="488">
        <f>SUMIF('RL PERDEPO'!C:C,A41,'RL PERDEPO'!S:S)</f>
        <v>5958333</v>
      </c>
      <c r="K41" s="488">
        <f>SUMIF('RL PERDEPO'!C:C,A41,'RL PERDEPO'!U:U)</f>
        <v>6875000</v>
      </c>
      <c r="L41" s="488">
        <f>SUMIF('RL PERDEPO'!C:C,A41,'RL PERDEPO'!W:W)</f>
        <v>5041667</v>
      </c>
      <c r="M41" s="488">
        <f>SUMIF('RL PERDEPO'!C:C,A41,'RL PERDEPO'!Y:Y)</f>
        <v>0</v>
      </c>
      <c r="N41" s="488">
        <v>28204207</v>
      </c>
      <c r="O41" s="488">
        <f t="shared" si="0"/>
        <v>294142974</v>
      </c>
      <c r="Q41" s="483">
        <f>SUMIF('RL PT'!C:C,A41,'RL PT'!F:F)</f>
        <v>294142974</v>
      </c>
      <c r="R41" s="661">
        <f t="shared" si="1"/>
        <v>0</v>
      </c>
      <c r="S41" s="661"/>
    </row>
    <row r="42" spans="1:19">
      <c r="A42" s="486">
        <v>824010</v>
      </c>
      <c r="B42" s="487" t="s">
        <v>132</v>
      </c>
      <c r="C42" s="488">
        <f>SUMIF('RL PERDEPO'!C:C,A42,'RL PERDEPO'!E:E)</f>
        <v>9138822</v>
      </c>
      <c r="D42" s="488">
        <f>SUMIF('RL PERDEPO'!C:C,A42,'RL PERDEPO'!G:G)</f>
        <v>1459776</v>
      </c>
      <c r="E42" s="488">
        <f>SUMIF('RL PERDEPO'!C:C,A42,'RL PERDEPO'!I:I)</f>
        <v>2414825</v>
      </c>
      <c r="F42" s="488">
        <f>SUMIF('RL PERDEPO'!C:C,A42,'RL PERDEPO'!K:K)</f>
        <v>12354363</v>
      </c>
      <c r="G42" s="488">
        <f>SUMIF('RL PERDEPO'!C:C,A42,'RL PERDEPO'!M:M)</f>
        <v>3789893</v>
      </c>
      <c r="H42" s="488">
        <f>SUMIF('RL PERDEPO'!C:C,A42,'RL PERDEPO'!O:O)</f>
        <v>2438856</v>
      </c>
      <c r="I42" s="488">
        <f>SUMIF('RL PERDEPO'!C:C,A42,'RL PERDEPO'!Q:Q)</f>
        <v>1076161</v>
      </c>
      <c r="J42" s="488">
        <f>SUMIF('RL PERDEPO'!C:C,A42,'RL PERDEPO'!S:S)</f>
        <v>1419210</v>
      </c>
      <c r="K42" s="488">
        <f>SUMIF('RL PERDEPO'!C:C,A42,'RL PERDEPO'!U:U)</f>
        <v>1224383</v>
      </c>
      <c r="L42" s="488">
        <f>SUMIF('RL PERDEPO'!C:C,A42,'RL PERDEPO'!W:W)</f>
        <v>1286651</v>
      </c>
      <c r="M42" s="488">
        <f>SUMIF('RL PERDEPO'!C:C,A42,'RL PERDEPO'!Y:Y)</f>
        <v>0</v>
      </c>
      <c r="N42" s="488">
        <v>17215153.400000006</v>
      </c>
      <c r="O42" s="488">
        <f t="shared" si="0"/>
        <v>53818093.400000006</v>
      </c>
      <c r="Q42" s="483">
        <f>SUMIF('RL PT'!C:C,A42,'RL PT'!F:F)</f>
        <v>53818093.400000006</v>
      </c>
      <c r="R42" s="661">
        <f t="shared" si="1"/>
        <v>0</v>
      </c>
      <c r="S42" s="661"/>
    </row>
    <row r="43" spans="1:19">
      <c r="A43" s="486">
        <v>824021</v>
      </c>
      <c r="B43" s="487" t="s">
        <v>137</v>
      </c>
      <c r="C43" s="488">
        <f>SUMIF('RL PERDEPO'!C:C,A43,'RL PERDEPO'!E:E)</f>
        <v>2220000</v>
      </c>
      <c r="D43" s="488">
        <f>SUMIF('RL PERDEPO'!C:C,A43,'RL PERDEPO'!G:G)</f>
        <v>1025000</v>
      </c>
      <c r="E43" s="488">
        <f>SUMIF('RL PERDEPO'!C:C,A43,'RL PERDEPO'!I:I)</f>
        <v>7974000</v>
      </c>
      <c r="F43" s="488">
        <f>SUMIF('RL PERDEPO'!C:C,A43,'RL PERDEPO'!K:K)</f>
        <v>13344900</v>
      </c>
      <c r="G43" s="488">
        <f>SUMIF('RL PERDEPO'!C:C,A43,'RL PERDEPO'!M:M)</f>
        <v>4496900</v>
      </c>
      <c r="H43" s="488">
        <f>SUMIF('RL PERDEPO'!C:C,A43,'RL PERDEPO'!O:O)</f>
        <v>2585000</v>
      </c>
      <c r="I43" s="488">
        <f>SUMIF('RL PERDEPO'!C:C,A43,'RL PERDEPO'!Q:Q)</f>
        <v>3986300</v>
      </c>
      <c r="J43" s="488">
        <f>SUMIF('RL PERDEPO'!C:C,A43,'RL PERDEPO'!S:S)</f>
        <v>3320800</v>
      </c>
      <c r="K43" s="488">
        <f>SUMIF('RL PERDEPO'!C:C,A43,'RL PERDEPO'!U:U)</f>
        <v>4542600</v>
      </c>
      <c r="L43" s="488">
        <f>SUMIF('RL PERDEPO'!C:C,A43,'RL PERDEPO'!W:W)</f>
        <v>1520000</v>
      </c>
      <c r="M43" s="488">
        <f>SUMIF('RL PERDEPO'!C:C,A43,'RL PERDEPO'!Y:Y)</f>
        <v>0</v>
      </c>
      <c r="N43" s="488">
        <v>1461900</v>
      </c>
      <c r="O43" s="488">
        <f t="shared" si="0"/>
        <v>46477400</v>
      </c>
      <c r="Q43" s="483">
        <f>SUMIF('RL PT'!C:C,A43,'RL PT'!F:F)</f>
        <v>46477400</v>
      </c>
      <c r="R43" s="661">
        <f t="shared" si="1"/>
        <v>0</v>
      </c>
      <c r="S43" s="661"/>
    </row>
    <row r="44" spans="1:19">
      <c r="A44" s="486">
        <v>824027</v>
      </c>
      <c r="B44" s="487" t="s">
        <v>261</v>
      </c>
      <c r="C44" s="488">
        <f>SUMIF('RL PERDEPO'!C:C,A44,'RL PERDEPO'!E:E)</f>
        <v>0</v>
      </c>
      <c r="D44" s="488">
        <f>SUMIF('RL PERDEPO'!C:C,A44,'RL PERDEPO'!G:G)</f>
        <v>0</v>
      </c>
      <c r="E44" s="488">
        <f>SUMIF('RL PERDEPO'!C:C,A44,'RL PERDEPO'!I:I)</f>
        <v>0</v>
      </c>
      <c r="F44" s="488">
        <f>SUMIF('RL PERDEPO'!C:C,A44,'RL PERDEPO'!K:K)</f>
        <v>0</v>
      </c>
      <c r="G44" s="488">
        <f>SUMIF('RL PERDEPO'!C:C,A44,'RL PERDEPO'!M:M)</f>
        <v>0</v>
      </c>
      <c r="H44" s="488">
        <f>SUMIF('RL PERDEPO'!C:C,A44,'RL PERDEPO'!O:O)</f>
        <v>0</v>
      </c>
      <c r="I44" s="488">
        <f>SUMIF('RL PERDEPO'!C:C,A44,'RL PERDEPO'!Q:Q)</f>
        <v>0</v>
      </c>
      <c r="J44" s="488">
        <f>SUMIF('RL PERDEPO'!C:C,A44,'RL PERDEPO'!S:S)</f>
        <v>0</v>
      </c>
      <c r="K44" s="488">
        <f>SUMIF('RL PERDEPO'!C:C,A44,'RL PERDEPO'!U:U)</f>
        <v>0</v>
      </c>
      <c r="L44" s="488">
        <f>SUMIF('RL PERDEPO'!C:C,A44,'RL PERDEPO'!W:W)</f>
        <v>0</v>
      </c>
      <c r="M44" s="488">
        <f>SUMIF('RL PERDEPO'!C:C,A44,'RL PERDEPO'!Y:Y)</f>
        <v>0</v>
      </c>
      <c r="N44" s="488">
        <v>0</v>
      </c>
      <c r="O44" s="488">
        <f t="shared" si="0"/>
        <v>0</v>
      </c>
      <c r="Q44" s="483">
        <f>SUMIF('RL PT'!C:C,A44,'RL PT'!F:F)</f>
        <v>0</v>
      </c>
      <c r="R44" s="661">
        <f t="shared" si="1"/>
        <v>0</v>
      </c>
      <c r="S44" s="661"/>
    </row>
    <row r="45" spans="1:19">
      <c r="A45" s="486">
        <v>824033</v>
      </c>
      <c r="B45" s="487" t="s">
        <v>140</v>
      </c>
      <c r="C45" s="488">
        <f>SUMIF('RL PERDEPO'!C:C,A45,'RL PERDEPO'!E:E)</f>
        <v>38182329</v>
      </c>
      <c r="D45" s="488">
        <f>SUMIF('RL PERDEPO'!C:C,A45,'RL PERDEPO'!G:G)</f>
        <v>18864083</v>
      </c>
      <c r="E45" s="488">
        <f>SUMIF('RL PERDEPO'!C:C,A45,'RL PERDEPO'!I:I)</f>
        <v>18316321</v>
      </c>
      <c r="F45" s="488">
        <f>SUMIF('RL PERDEPO'!C:C,A45,'RL PERDEPO'!K:K)</f>
        <v>47880837</v>
      </c>
      <c r="G45" s="488">
        <f>SUMIF('RL PERDEPO'!C:C,A45,'RL PERDEPO'!M:M)</f>
        <v>23160160</v>
      </c>
      <c r="H45" s="488">
        <f>SUMIF('RL PERDEPO'!C:C,A45,'RL PERDEPO'!O:O)</f>
        <v>20569841</v>
      </c>
      <c r="I45" s="488">
        <f>SUMIF('RL PERDEPO'!C:C,A45,'RL PERDEPO'!Q:Q)</f>
        <v>11090300</v>
      </c>
      <c r="J45" s="488">
        <f>SUMIF('RL PERDEPO'!C:C,A45,'RL PERDEPO'!S:S)</f>
        <v>11219164</v>
      </c>
      <c r="K45" s="488">
        <f>SUMIF('RL PERDEPO'!C:C,A45,'RL PERDEPO'!U:U)</f>
        <v>10557668</v>
      </c>
      <c r="L45" s="488">
        <f>SUMIF('RL PERDEPO'!C:C,A45,'RL PERDEPO'!W:W)</f>
        <v>9530714</v>
      </c>
      <c r="M45" s="488">
        <f>SUMIF('RL PERDEPO'!C:C,A45,'RL PERDEPO'!Y:Y)</f>
        <v>0</v>
      </c>
      <c r="N45" s="488">
        <v>21901715</v>
      </c>
      <c r="O45" s="488">
        <f t="shared" si="0"/>
        <v>231273132</v>
      </c>
      <c r="Q45" s="483">
        <f>SUMIF('RL PT'!C:C,A45,'RL PT'!F:F)</f>
        <v>231273132</v>
      </c>
      <c r="R45" s="661">
        <f t="shared" si="1"/>
        <v>0</v>
      </c>
      <c r="S45" s="661"/>
    </row>
    <row r="46" spans="1:19">
      <c r="A46" s="486">
        <v>824039</v>
      </c>
      <c r="B46" s="487" t="s">
        <v>142</v>
      </c>
      <c r="C46" s="488">
        <f>SUMIF('RL PERDEPO'!C:C,A46,'RL PERDEPO'!E:E)</f>
        <v>0</v>
      </c>
      <c r="D46" s="488">
        <f>SUMIF('RL PERDEPO'!C:C,A46,'RL PERDEPO'!G:G)</f>
        <v>0</v>
      </c>
      <c r="E46" s="488">
        <f>SUMIF('RL PERDEPO'!C:C,A46,'RL PERDEPO'!I:I)</f>
        <v>0</v>
      </c>
      <c r="F46" s="488">
        <f>SUMIF('RL PERDEPO'!C:C,A46,'RL PERDEPO'!K:K)</f>
        <v>0</v>
      </c>
      <c r="G46" s="488">
        <f>SUMIF('RL PERDEPO'!C:C,A46,'RL PERDEPO'!M:M)</f>
        <v>0</v>
      </c>
      <c r="H46" s="488">
        <f>SUMIF('RL PERDEPO'!C:C,A46,'RL PERDEPO'!O:O)</f>
        <v>0</v>
      </c>
      <c r="I46" s="488">
        <f>SUMIF('RL PERDEPO'!C:C,A46,'RL PERDEPO'!Q:Q)</f>
        <v>0</v>
      </c>
      <c r="J46" s="488">
        <f>SUMIF('RL PERDEPO'!C:C,A46,'RL PERDEPO'!S:S)</f>
        <v>0</v>
      </c>
      <c r="K46" s="488">
        <f>SUMIF('RL PERDEPO'!C:C,A46,'RL PERDEPO'!U:U)</f>
        <v>0</v>
      </c>
      <c r="L46" s="488">
        <f>SUMIF('RL PERDEPO'!C:C,A46,'RL PERDEPO'!W:W)</f>
        <v>0</v>
      </c>
      <c r="M46" s="488">
        <f>SUMIF('RL PERDEPO'!C:C,A46,'RL PERDEPO'!Y:Y)</f>
        <v>0</v>
      </c>
      <c r="N46" s="488">
        <v>0</v>
      </c>
      <c r="O46" s="488">
        <f t="shared" si="0"/>
        <v>0</v>
      </c>
      <c r="Q46" s="483">
        <f>SUMIF('RL PT'!C:C,A46,'RL PT'!F:F)</f>
        <v>0</v>
      </c>
      <c r="R46" s="661">
        <f t="shared" si="1"/>
        <v>0</v>
      </c>
      <c r="S46" s="661"/>
    </row>
    <row r="47" spans="1:19">
      <c r="A47" s="486">
        <v>824045</v>
      </c>
      <c r="B47" s="487" t="s">
        <v>218</v>
      </c>
      <c r="C47" s="488">
        <f>SUMIF('RL PERDEPO'!C:C,A47,'RL PERDEPO'!E:E)</f>
        <v>18808972.661870502</v>
      </c>
      <c r="D47" s="488">
        <f>SUMIF('RL PERDEPO'!C:C,A47,'RL PERDEPO'!G:G)</f>
        <v>0</v>
      </c>
      <c r="E47" s="488">
        <f>SUMIF('RL PERDEPO'!C:C,A47,'RL PERDEPO'!I:I)</f>
        <v>7884984.1726618698</v>
      </c>
      <c r="F47" s="488">
        <f>SUMIF('RL PERDEPO'!C:C,A47,'RL PERDEPO'!K:K)</f>
        <v>3285410.0719424463</v>
      </c>
      <c r="G47" s="488">
        <f>SUMIF('RL PERDEPO'!C:C,A47,'RL PERDEPO'!M:M)</f>
        <v>2299787.050359712</v>
      </c>
      <c r="H47" s="488">
        <f>SUMIF('RL PERDEPO'!C:C,A47,'RL PERDEPO'!O:O)</f>
        <v>1971246.0431654674</v>
      </c>
      <c r="I47" s="488">
        <f>SUMIF('RL PERDEPO'!C:C,A47,'RL PERDEPO'!Q:Q)</f>
        <v>0</v>
      </c>
      <c r="J47" s="488">
        <f>SUMIF('RL PERDEPO'!C:C,A47,'RL PERDEPO'!S:S)</f>
        <v>0</v>
      </c>
      <c r="K47" s="488">
        <f>SUMIF('RL PERDEPO'!C:C,A47,'RL PERDEPO'!U:U)</f>
        <v>0</v>
      </c>
      <c r="L47" s="488">
        <f>SUMIF('RL PERDEPO'!C:C,A47,'RL PERDEPO'!W:W)</f>
        <v>0</v>
      </c>
      <c r="M47" s="488">
        <f>SUMIF('RL PERDEPO'!C:C,A47,'RL PERDEPO'!Y:Y)</f>
        <v>0</v>
      </c>
      <c r="N47" s="488">
        <v>0</v>
      </c>
      <c r="O47" s="488">
        <f t="shared" si="0"/>
        <v>34250399.999999993</v>
      </c>
      <c r="Q47" s="483">
        <f>SUMIF('RL PT'!C:C,A47,'RL PT'!F:F)</f>
        <v>34250400</v>
      </c>
      <c r="R47" s="661">
        <f t="shared" si="1"/>
        <v>0</v>
      </c>
      <c r="S47" s="661"/>
    </row>
    <row r="48" spans="1:19">
      <c r="A48" s="486">
        <v>825002</v>
      </c>
      <c r="B48" s="487" t="s">
        <v>146</v>
      </c>
      <c r="C48" s="488">
        <f>SUMIF('RL PERDEPO'!C:C,A48,'RL PERDEPO'!E:E)</f>
        <v>0</v>
      </c>
      <c r="D48" s="488">
        <f>SUMIF('RL PERDEPO'!C:C,A48,'RL PERDEPO'!G:G)</f>
        <v>-234.65</v>
      </c>
      <c r="E48" s="488">
        <f>SUMIF('RL PERDEPO'!C:C,A48,'RL PERDEPO'!I:I)</f>
        <v>0</v>
      </c>
      <c r="F48" s="488">
        <f>SUMIF('RL PERDEPO'!C:C,A48,'RL PERDEPO'!K:K)</f>
        <v>0</v>
      </c>
      <c r="G48" s="488">
        <f>SUMIF('RL PERDEPO'!C:C,A48,'RL PERDEPO'!M:M)</f>
        <v>0</v>
      </c>
      <c r="H48" s="488">
        <f>SUMIF('RL PERDEPO'!C:C,A48,'RL PERDEPO'!O:O)</f>
        <v>0</v>
      </c>
      <c r="I48" s="488">
        <f>SUMIF('RL PERDEPO'!C:C,A48,'RL PERDEPO'!Q:Q)</f>
        <v>0</v>
      </c>
      <c r="J48" s="488">
        <f>SUMIF('RL PERDEPO'!C:C,A48,'RL PERDEPO'!S:S)</f>
        <v>0</v>
      </c>
      <c r="K48" s="488">
        <f>SUMIF('RL PERDEPO'!C:C,A48,'RL PERDEPO'!U:U)</f>
        <v>0</v>
      </c>
      <c r="L48" s="488">
        <f>SUMIF('RL PERDEPO'!C:C,A48,'RL PERDEPO'!W:W)</f>
        <v>0</v>
      </c>
      <c r="M48" s="488">
        <f>SUMIF('RL PERDEPO'!C:C,A48,'RL PERDEPO'!Y:Y)</f>
        <v>0</v>
      </c>
      <c r="N48" s="488">
        <v>0</v>
      </c>
      <c r="O48" s="488">
        <f t="shared" si="0"/>
        <v>-234.65</v>
      </c>
      <c r="Q48" s="483">
        <f>SUMIF('RL PT'!C:C,A48,'RL PT'!F:F)</f>
        <v>-234.65</v>
      </c>
      <c r="R48" s="661">
        <f t="shared" si="1"/>
        <v>0</v>
      </c>
      <c r="S48" s="661"/>
    </row>
    <row r="49" spans="1:19">
      <c r="A49" s="486">
        <v>825004</v>
      </c>
      <c r="B49" s="487" t="s">
        <v>262</v>
      </c>
      <c r="C49" s="488">
        <f>SUMIF('RL PERDEPO'!C:C,A49,'RL PERDEPO'!E:E)</f>
        <v>0</v>
      </c>
      <c r="D49" s="488">
        <f>SUMIF('RL PERDEPO'!C:C,A49,'RL PERDEPO'!G:G)</f>
        <v>0</v>
      </c>
      <c r="E49" s="488">
        <f>SUMIF('RL PERDEPO'!C:C,A49,'RL PERDEPO'!I:I)</f>
        <v>0</v>
      </c>
      <c r="F49" s="488">
        <f>SUMIF('RL PERDEPO'!C:C,A49,'RL PERDEPO'!K:K)</f>
        <v>0</v>
      </c>
      <c r="G49" s="488">
        <f>SUMIF('RL PERDEPO'!C:C,A49,'RL PERDEPO'!M:M)</f>
        <v>0</v>
      </c>
      <c r="H49" s="488">
        <f>SUMIF('RL PERDEPO'!C:C,A49,'RL PERDEPO'!O:O)</f>
        <v>0</v>
      </c>
      <c r="I49" s="488">
        <f>SUMIF('RL PERDEPO'!C:C,A49,'RL PERDEPO'!Q:Q)</f>
        <v>0</v>
      </c>
      <c r="J49" s="488">
        <f>SUMIF('RL PERDEPO'!C:C,A49,'RL PERDEPO'!S:S)</f>
        <v>0</v>
      </c>
      <c r="K49" s="488">
        <f>SUMIF('RL PERDEPO'!C:C,A49,'RL PERDEPO'!U:U)</f>
        <v>0</v>
      </c>
      <c r="L49" s="488">
        <f>SUMIF('RL PERDEPO'!C:C,A49,'RL PERDEPO'!W:W)</f>
        <v>0</v>
      </c>
      <c r="M49" s="488">
        <f>SUMIF('RL PERDEPO'!C:C,A49,'RL PERDEPO'!Y:Y)</f>
        <v>0</v>
      </c>
      <c r="N49" s="488">
        <v>0</v>
      </c>
      <c r="O49" s="488">
        <f t="shared" si="0"/>
        <v>0</v>
      </c>
      <c r="Q49" s="483">
        <f>SUMIF('RL PT'!C:C,A49,'RL PT'!F:F)</f>
        <v>0</v>
      </c>
      <c r="R49" s="661">
        <f t="shared" si="1"/>
        <v>0</v>
      </c>
      <c r="S49" s="661"/>
    </row>
    <row r="50" spans="1:19">
      <c r="A50" s="486">
        <v>825013</v>
      </c>
      <c r="B50" s="487" t="s">
        <v>150</v>
      </c>
      <c r="C50" s="488">
        <f>SUMIF('RL PERDEPO'!C:C,A50,'RL PERDEPO'!E:E)</f>
        <v>0</v>
      </c>
      <c r="D50" s="488">
        <f>SUMIF('RL PERDEPO'!C:C,A50,'RL PERDEPO'!G:G)</f>
        <v>0</v>
      </c>
      <c r="E50" s="488">
        <f>SUMIF('RL PERDEPO'!C:C,A50,'RL PERDEPO'!I:I)</f>
        <v>0</v>
      </c>
      <c r="F50" s="488">
        <f>SUMIF('RL PERDEPO'!C:C,A50,'RL PERDEPO'!K:K)</f>
        <v>0</v>
      </c>
      <c r="G50" s="488">
        <f>SUMIF('RL PERDEPO'!C:C,A50,'RL PERDEPO'!M:M)</f>
        <v>0</v>
      </c>
      <c r="H50" s="488">
        <f>SUMIF('RL PERDEPO'!C:C,A50,'RL PERDEPO'!O:O)</f>
        <v>0</v>
      </c>
      <c r="I50" s="488">
        <f>SUMIF('RL PERDEPO'!C:C,A50,'RL PERDEPO'!Q:Q)</f>
        <v>0</v>
      </c>
      <c r="J50" s="488">
        <f>SUMIF('RL PERDEPO'!C:C,A50,'RL PERDEPO'!S:S)</f>
        <v>0</v>
      </c>
      <c r="K50" s="488">
        <f>SUMIF('RL PERDEPO'!C:C,A50,'RL PERDEPO'!U:U)</f>
        <v>0</v>
      </c>
      <c r="L50" s="488">
        <f>SUMIF('RL PERDEPO'!C:C,A50,'RL PERDEPO'!W:W)</f>
        <v>0</v>
      </c>
      <c r="M50" s="488">
        <f>SUMIF('RL PERDEPO'!C:C,A50,'RL PERDEPO'!Y:Y)</f>
        <v>0</v>
      </c>
      <c r="N50" s="488">
        <v>350000000</v>
      </c>
      <c r="O50" s="488">
        <f t="shared" si="0"/>
        <v>350000000</v>
      </c>
      <c r="Q50" s="483">
        <f>SUMIF('RL PT'!C:C,A50,'RL PT'!F:F)</f>
        <v>350000000</v>
      </c>
      <c r="R50" s="661">
        <f t="shared" si="1"/>
        <v>0</v>
      </c>
      <c r="S50" s="661"/>
    </row>
    <row r="51" spans="1:19">
      <c r="A51" s="486">
        <v>825015</v>
      </c>
      <c r="B51" s="487" t="s">
        <v>151</v>
      </c>
      <c r="C51" s="488">
        <f>SUMIF('RL PERDEPO'!C:C,A51,'RL PERDEPO'!E:E)</f>
        <v>0</v>
      </c>
      <c r="D51" s="488">
        <f>SUMIF('RL PERDEPO'!C:C,A51,'RL PERDEPO'!G:G)</f>
        <v>0</v>
      </c>
      <c r="E51" s="488">
        <f>SUMIF('RL PERDEPO'!C:C,A51,'RL PERDEPO'!I:I)</f>
        <v>0</v>
      </c>
      <c r="F51" s="488">
        <f>SUMIF('RL PERDEPO'!C:C,A51,'RL PERDEPO'!K:K)</f>
        <v>0</v>
      </c>
      <c r="G51" s="488">
        <f>SUMIF('RL PERDEPO'!C:C,A51,'RL PERDEPO'!M:M)</f>
        <v>0</v>
      </c>
      <c r="H51" s="488">
        <f>SUMIF('RL PERDEPO'!C:C,A51,'RL PERDEPO'!O:O)</f>
        <v>0</v>
      </c>
      <c r="I51" s="488">
        <f>SUMIF('RL PERDEPO'!C:C,A51,'RL PERDEPO'!Q:Q)</f>
        <v>0</v>
      </c>
      <c r="J51" s="488">
        <f>SUMIF('RL PERDEPO'!C:C,A51,'RL PERDEPO'!S:S)</f>
        <v>0</v>
      </c>
      <c r="K51" s="488">
        <f>SUMIF('RL PERDEPO'!C:C,A51,'RL PERDEPO'!U:U)</f>
        <v>0</v>
      </c>
      <c r="L51" s="488">
        <f>SUMIF('RL PERDEPO'!C:C,A51,'RL PERDEPO'!W:W)</f>
        <v>0</v>
      </c>
      <c r="M51" s="488">
        <f>SUMIF('RL PERDEPO'!C:C,A51,'RL PERDEPO'!Y:Y)</f>
        <v>0</v>
      </c>
      <c r="N51" s="488">
        <v>0</v>
      </c>
      <c r="O51" s="488">
        <f t="shared" si="0"/>
        <v>0</v>
      </c>
      <c r="Q51" s="483">
        <f>SUMIF('RL PT'!C:C,A51,'RL PT'!F:F)</f>
        <v>0</v>
      </c>
      <c r="R51" s="661">
        <f t="shared" si="1"/>
        <v>0</v>
      </c>
      <c r="S51" s="661"/>
    </row>
    <row r="52" spans="1:19">
      <c r="A52" s="486">
        <v>825016</v>
      </c>
      <c r="B52" s="487" t="s">
        <v>152</v>
      </c>
      <c r="C52" s="488">
        <f>SUMIF('RL PERDEPO'!C:C,A52,'RL PERDEPO'!E:E)</f>
        <v>0</v>
      </c>
      <c r="D52" s="488">
        <f>SUMIF('RL PERDEPO'!C:C,A52,'RL PERDEPO'!G:G)</f>
        <v>3236000</v>
      </c>
      <c r="E52" s="488">
        <f>SUMIF('RL PERDEPO'!C:C,A52,'RL PERDEPO'!I:I)</f>
        <v>0</v>
      </c>
      <c r="F52" s="488">
        <f>SUMIF('RL PERDEPO'!C:C,A52,'RL PERDEPO'!K:K)</f>
        <v>0</v>
      </c>
      <c r="G52" s="488">
        <f>SUMIF('RL PERDEPO'!C:C,A52,'RL PERDEPO'!M:M)</f>
        <v>2200000</v>
      </c>
      <c r="H52" s="488">
        <f>SUMIF('RL PERDEPO'!C:C,A52,'RL PERDEPO'!O:O)</f>
        <v>0</v>
      </c>
      <c r="I52" s="488">
        <f>SUMIF('RL PERDEPO'!C:C,A52,'RL PERDEPO'!Q:Q)</f>
        <v>3605250</v>
      </c>
      <c r="J52" s="488">
        <f>SUMIF('RL PERDEPO'!C:C,A52,'RL PERDEPO'!S:S)</f>
        <v>0</v>
      </c>
      <c r="K52" s="488">
        <f>SUMIF('RL PERDEPO'!C:C,A52,'RL PERDEPO'!U:U)</f>
        <v>0</v>
      </c>
      <c r="L52" s="488">
        <f>SUMIF('RL PERDEPO'!C:C,A52,'RL PERDEPO'!W:W)</f>
        <v>0</v>
      </c>
      <c r="M52" s="488">
        <f>SUMIF('RL PERDEPO'!C:C,A52,'RL PERDEPO'!Y:Y)</f>
        <v>0</v>
      </c>
      <c r="N52" s="488">
        <v>0</v>
      </c>
      <c r="O52" s="488">
        <f t="shared" si="0"/>
        <v>9041250</v>
      </c>
      <c r="Q52" s="483">
        <f>SUMIF('RL PT'!C:C,A52,'RL PT'!F:F)</f>
        <v>9041250</v>
      </c>
      <c r="R52" s="661">
        <f t="shared" si="1"/>
        <v>0</v>
      </c>
      <c r="S52" s="661"/>
    </row>
    <row r="53" spans="1:19">
      <c r="A53" s="486">
        <v>825099</v>
      </c>
      <c r="B53" s="487" t="s">
        <v>153</v>
      </c>
      <c r="C53" s="488">
        <f>SUMIF('RL PERDEPO'!C:C,A53,'RL PERDEPO'!E:E)</f>
        <v>0</v>
      </c>
      <c r="D53" s="488">
        <f>SUMIF('RL PERDEPO'!C:C,A53,'RL PERDEPO'!G:G)</f>
        <v>0</v>
      </c>
      <c r="E53" s="488">
        <f>SUMIF('RL PERDEPO'!C:C,A53,'RL PERDEPO'!I:I)</f>
        <v>0</v>
      </c>
      <c r="F53" s="488">
        <f>SUMIF('RL PERDEPO'!C:C,A53,'RL PERDEPO'!K:K)</f>
        <v>0</v>
      </c>
      <c r="G53" s="488">
        <f>SUMIF('RL PERDEPO'!C:C,A53,'RL PERDEPO'!M:M)</f>
        <v>0</v>
      </c>
      <c r="H53" s="488">
        <f>SUMIF('RL PERDEPO'!C:C,A53,'RL PERDEPO'!O:O)</f>
        <v>0</v>
      </c>
      <c r="I53" s="488">
        <f>SUMIF('RL PERDEPO'!C:C,A53,'RL PERDEPO'!Q:Q)</f>
        <v>0</v>
      </c>
      <c r="J53" s="488">
        <f>SUMIF('RL PERDEPO'!C:C,A53,'RL PERDEPO'!S:S)</f>
        <v>0</v>
      </c>
      <c r="K53" s="488">
        <f>SUMIF('RL PERDEPO'!C:C,A53,'RL PERDEPO'!U:U)</f>
        <v>0</v>
      </c>
      <c r="L53" s="488">
        <f>SUMIF('RL PERDEPO'!C:C,A53,'RL PERDEPO'!W:W)</f>
        <v>0</v>
      </c>
      <c r="M53" s="488">
        <f>SUMIF('RL PERDEPO'!C:C,A53,'RL PERDEPO'!Y:Y)</f>
        <v>0</v>
      </c>
      <c r="N53" s="488">
        <v>0</v>
      </c>
      <c r="O53" s="488">
        <f t="shared" si="0"/>
        <v>0</v>
      </c>
      <c r="Q53" s="483">
        <f>SUMIF('RL PT'!C:C,A53,'RL PT'!F:F)</f>
        <v>0</v>
      </c>
      <c r="R53" s="661">
        <f t="shared" si="1"/>
        <v>0</v>
      </c>
      <c r="S53" s="661"/>
    </row>
    <row r="54" spans="1:19">
      <c r="A54" s="486">
        <v>811007</v>
      </c>
      <c r="B54" s="487" t="s">
        <v>106</v>
      </c>
      <c r="C54" s="488">
        <f>SUMIF('RL PERDEPO'!C:C,A54,'RL PERDEPO'!E:E)</f>
        <v>0</v>
      </c>
      <c r="D54" s="488">
        <f>SUMIF('RL PERDEPO'!C:C,A54,'RL PERDEPO'!G:G)</f>
        <v>0</v>
      </c>
      <c r="E54" s="488">
        <f>SUMIF('RL PERDEPO'!C:C,A54,'RL PERDEPO'!I:I)</f>
        <v>0</v>
      </c>
      <c r="F54" s="488">
        <f>SUMIF('RL PERDEPO'!C:C,A54,'RL PERDEPO'!K:K)</f>
        <v>0</v>
      </c>
      <c r="G54" s="488">
        <f>SUMIF('RL PERDEPO'!C:C,A54,'RL PERDEPO'!M:M)</f>
        <v>0</v>
      </c>
      <c r="H54" s="488">
        <f>SUMIF('RL PERDEPO'!C:C,A54,'RL PERDEPO'!O:O)</f>
        <v>0</v>
      </c>
      <c r="I54" s="488">
        <f>SUMIF('RL PERDEPO'!C:C,A54,'RL PERDEPO'!Q:Q)</f>
        <v>0</v>
      </c>
      <c r="J54" s="488">
        <f>SUMIF('RL PERDEPO'!C:C,A54,'RL PERDEPO'!S:S)</f>
        <v>0</v>
      </c>
      <c r="K54" s="488">
        <f>SUMIF('RL PERDEPO'!C:C,A54,'RL PERDEPO'!U:U)</f>
        <v>0</v>
      </c>
      <c r="L54" s="488">
        <f>SUMIF('RL PERDEPO'!C:C,A54,'RL PERDEPO'!W:W)</f>
        <v>0</v>
      </c>
      <c r="M54" s="488">
        <f>SUMIF('RL PERDEPO'!C:C,A54,'RL PERDEPO'!Y:Y)</f>
        <v>0</v>
      </c>
      <c r="N54" s="488">
        <v>0</v>
      </c>
      <c r="O54" s="488">
        <f t="shared" si="0"/>
        <v>0</v>
      </c>
      <c r="Q54" s="483">
        <f>SUMIF('RL PT'!C:C,A54,'RL PT'!F:F)</f>
        <v>0</v>
      </c>
      <c r="R54" s="661">
        <f t="shared" si="1"/>
        <v>0</v>
      </c>
      <c r="S54" s="661"/>
    </row>
    <row r="55" spans="1:19">
      <c r="A55" s="486">
        <v>920100</v>
      </c>
      <c r="B55" s="487" t="s">
        <v>535</v>
      </c>
      <c r="C55" s="488">
        <f>SUMIF('RL PERDEPO'!C:C,A55,'RL PERDEPO'!E:E)</f>
        <v>0</v>
      </c>
      <c r="D55" s="488">
        <f>SUMIF('RL PERDEPO'!C:C,A55,'RL PERDEPO'!G:G)</f>
        <v>0</v>
      </c>
      <c r="E55" s="488">
        <f>SUMIF('RL PERDEPO'!C:C,A55,'RL PERDEPO'!I:I)</f>
        <v>0</v>
      </c>
      <c r="F55" s="488">
        <f>SUMIF('RL PERDEPO'!C:C,A55,'RL PERDEPO'!K:K)</f>
        <v>0</v>
      </c>
      <c r="G55" s="488">
        <f>SUMIF('RL PERDEPO'!C:C,A55,'RL PERDEPO'!M:M)</f>
        <v>0</v>
      </c>
      <c r="H55" s="488">
        <f>SUMIF('RL PERDEPO'!C:C,A55,'RL PERDEPO'!O:O)</f>
        <v>0</v>
      </c>
      <c r="I55" s="488">
        <f>SUMIF('RL PERDEPO'!C:C,A55,'RL PERDEPO'!Q:Q)</f>
        <v>0</v>
      </c>
      <c r="J55" s="488">
        <f>SUMIF('RL PERDEPO'!C:C,A55,'RL PERDEPO'!S:S)</f>
        <v>0</v>
      </c>
      <c r="K55" s="488">
        <f>SUMIF('RL PERDEPO'!C:C,A55,'RL PERDEPO'!U:U)</f>
        <v>0</v>
      </c>
      <c r="L55" s="488">
        <f>SUMIF('RL PERDEPO'!C:C,A55,'RL PERDEPO'!W:W)</f>
        <v>0</v>
      </c>
      <c r="M55" s="488">
        <f>SUMIF('RL PERDEPO'!C:C,A55,'RL PERDEPO'!Y:Y)</f>
        <v>0</v>
      </c>
      <c r="N55" s="488">
        <v>-1980307.25847496</v>
      </c>
      <c r="O55" s="488">
        <f>SUM(C55:N55)</f>
        <v>-1980307.25847496</v>
      </c>
      <c r="Q55" s="483">
        <f>SUMIF('RL PT'!C:C,A55,'RL PT'!F:F)</f>
        <v>-1980307.25847496</v>
      </c>
      <c r="R55" s="661">
        <f t="shared" si="1"/>
        <v>0</v>
      </c>
      <c r="S55" s="661"/>
    </row>
    <row r="56" spans="1:19">
      <c r="A56" s="489"/>
      <c r="B56" s="489" t="s">
        <v>536</v>
      </c>
      <c r="C56" s="490">
        <f>SUM(C6:C55)</f>
        <v>1111211257.4311757</v>
      </c>
      <c r="D56" s="490">
        <f t="shared" ref="D56:O56" si="2">SUM(D6:D55)</f>
        <v>342713989.20160002</v>
      </c>
      <c r="E56" s="490">
        <f t="shared" si="2"/>
        <v>632939981.21786201</v>
      </c>
      <c r="F56" s="490">
        <f t="shared" si="2"/>
        <v>1347334080.5724757</v>
      </c>
      <c r="G56" s="490">
        <f t="shared" si="2"/>
        <v>454451571.8375597</v>
      </c>
      <c r="H56" s="490">
        <f>SUM(H6:H55)</f>
        <v>651246230.41030836</v>
      </c>
      <c r="I56" s="490">
        <f t="shared" si="2"/>
        <v>217434618.97</v>
      </c>
      <c r="J56" s="490">
        <f t="shared" si="2"/>
        <v>399925333.26600003</v>
      </c>
      <c r="K56" s="490">
        <f t="shared" si="2"/>
        <v>242353486.82273781</v>
      </c>
      <c r="L56" s="490">
        <f t="shared" si="2"/>
        <v>300635475.56480002</v>
      </c>
      <c r="M56" s="490">
        <f t="shared" si="2"/>
        <v>160079139</v>
      </c>
      <c r="N56" s="490">
        <f t="shared" si="2"/>
        <v>683689946.21312535</v>
      </c>
      <c r="O56" s="490">
        <f t="shared" si="2"/>
        <v>6544015110.5076447</v>
      </c>
      <c r="P56" s="714">
        <f>+O56-'RL PT'!F98-'RL PT'!F33</f>
        <v>-1980307.25847435</v>
      </c>
      <c r="Q56" s="483">
        <f>SUM(Q6:Q54)</f>
        <v>6545995417.76612</v>
      </c>
    </row>
  </sheetData>
  <conditionalFormatting sqref="A5:A30 A32:A55">
    <cfRule type="duplicateValues" dxfId="3" priority="4"/>
  </conditionalFormatting>
  <conditionalFormatting sqref="A31">
    <cfRule type="duplicateValues" dxfId="2" priority="3"/>
  </conditionalFormatting>
  <conditionalFormatting sqref="A56">
    <cfRule type="duplicateValues" dxfId="1" priority="2"/>
  </conditionalFormatting>
  <conditionalFormatting sqref="B5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"/>
  <sheetViews>
    <sheetView tabSelected="1" zoomScale="85" zoomScaleNormal="85" zoomScaleSheetLayoutView="96" workbookViewId="0">
      <pane xSplit="2" ySplit="6" topLeftCell="C91" activePane="bottomRight" state="frozen"/>
      <selection activeCell="C6" sqref="C6"/>
      <selection pane="topRight" activeCell="C6" sqref="C6"/>
      <selection pane="bottomLeft" activeCell="C6" sqref="C6"/>
      <selection pane="bottomRight" activeCell="K102" sqref="K102"/>
    </sheetView>
  </sheetViews>
  <sheetFormatPr defaultRowHeight="15.75"/>
  <cols>
    <col min="1" max="1" width="9.5703125" style="216" customWidth="1"/>
    <col min="2" max="2" width="43.5703125" style="216" bestFit="1" customWidth="1"/>
    <col min="3" max="3" width="21" style="216" customWidth="1"/>
    <col min="4" max="4" width="20.85546875" style="216" bestFit="1" customWidth="1"/>
    <col min="5" max="5" width="11" style="216" customWidth="1"/>
    <col min="6" max="6" width="20.85546875" style="216" bestFit="1" customWidth="1"/>
    <col min="7" max="7" width="11" style="216" customWidth="1"/>
    <col min="8" max="8" width="19.85546875" style="293" hidden="1" customWidth="1"/>
    <col min="9" max="9" width="10.85546875" style="216" hidden="1" customWidth="1"/>
    <col min="10" max="10" width="9.140625" style="218"/>
    <col min="11" max="11" width="16.140625" style="218" bestFit="1" customWidth="1"/>
    <col min="12" max="12" width="18.85546875" style="218" bestFit="1" customWidth="1"/>
    <col min="13" max="13" width="18.42578125" style="218" bestFit="1" customWidth="1"/>
    <col min="14" max="16384" width="9.140625" style="218"/>
  </cols>
  <sheetData>
    <row r="1" spans="1:13">
      <c r="A1" s="215" t="s">
        <v>373</v>
      </c>
      <c r="H1" s="217"/>
      <c r="M1" s="501"/>
    </row>
    <row r="2" spans="1:13">
      <c r="A2" s="215" t="s">
        <v>374</v>
      </c>
      <c r="H2" s="217"/>
      <c r="M2" s="501"/>
    </row>
    <row r="3" spans="1:13">
      <c r="A3" s="215" t="s">
        <v>750</v>
      </c>
      <c r="H3" s="217"/>
      <c r="M3" s="501"/>
    </row>
    <row r="4" spans="1:13">
      <c r="A4" s="215"/>
      <c r="H4" s="217"/>
      <c r="M4" s="501"/>
    </row>
    <row r="5" spans="1:13">
      <c r="A5" s="219" t="s">
        <v>375</v>
      </c>
      <c r="B5" s="220" t="s">
        <v>376</v>
      </c>
      <c r="C5" s="221" t="s">
        <v>749</v>
      </c>
      <c r="D5" s="221" t="s">
        <v>729</v>
      </c>
      <c r="E5" s="222" t="s">
        <v>377</v>
      </c>
      <c r="F5" s="221" t="s">
        <v>541</v>
      </c>
      <c r="G5" s="222" t="s">
        <v>377</v>
      </c>
      <c r="H5" s="223" t="s">
        <v>378</v>
      </c>
      <c r="I5" s="222" t="s">
        <v>377</v>
      </c>
      <c r="M5" s="501"/>
    </row>
    <row r="6" spans="1:13">
      <c r="A6" s="224"/>
      <c r="B6" s="225"/>
      <c r="C6" s="225"/>
      <c r="D6" s="225"/>
      <c r="E6" s="225"/>
      <c r="F6" s="225"/>
      <c r="G6" s="225"/>
      <c r="H6" s="217"/>
      <c r="L6" s="501"/>
      <c r="M6" s="501"/>
    </row>
    <row r="7" spans="1:13">
      <c r="A7" s="226">
        <v>110101</v>
      </c>
      <c r="B7" s="227" t="s">
        <v>379</v>
      </c>
      <c r="C7" s="228">
        <f>SUMIF('NERACA PT'!$B$7:$B$95,A7,'NERACA PT'!$D$7:$D$95)</f>
        <v>869230897</v>
      </c>
      <c r="D7" s="229">
        <v>2011376764</v>
      </c>
      <c r="E7" s="230">
        <f t="shared" ref="E7:E12" si="0">(C7-D7)/D7</f>
        <v>-0.56784282658641672</v>
      </c>
      <c r="F7" s="229">
        <v>970365839</v>
      </c>
      <c r="G7" s="230">
        <f t="shared" ref="G7:G12" si="1">(D7-F7)/D7</f>
        <v>0.51756137568664884</v>
      </c>
      <c r="H7" s="231">
        <v>779423957.69999814</v>
      </c>
      <c r="I7" s="230">
        <f>(F7-H7)/F7</f>
        <v>0.1967730866296519</v>
      </c>
      <c r="K7" s="362"/>
      <c r="L7" s="501"/>
      <c r="M7" s="501"/>
    </row>
    <row r="8" spans="1:13">
      <c r="A8" s="232">
        <v>110102</v>
      </c>
      <c r="B8" s="233" t="s">
        <v>380</v>
      </c>
      <c r="C8" s="228">
        <f>SUMIF('NERACA PT'!$B$7:$B$95,A8,'NERACA PT'!$D$7:$D$95)</f>
        <v>11000000</v>
      </c>
      <c r="D8" s="229">
        <v>11000000</v>
      </c>
      <c r="E8" s="230">
        <f t="shared" si="0"/>
        <v>0</v>
      </c>
      <c r="F8" s="229">
        <v>11000000</v>
      </c>
      <c r="G8" s="230">
        <f t="shared" si="1"/>
        <v>0</v>
      </c>
      <c r="H8" s="231">
        <v>11000000</v>
      </c>
      <c r="I8" s="230">
        <f t="shared" ref="I8:I77" si="2">(F8-H8)/F8</f>
        <v>0</v>
      </c>
      <c r="K8" s="362"/>
      <c r="L8" s="501"/>
      <c r="M8" s="501"/>
    </row>
    <row r="9" spans="1:13">
      <c r="A9" s="232">
        <v>110201</v>
      </c>
      <c r="B9" s="233" t="s">
        <v>381</v>
      </c>
      <c r="C9" s="228">
        <f>SUMIF('NERACA PT'!$B$7:$B$95,A9,'NERACA PT'!$D$7:$D$95)</f>
        <v>20427281.979999989</v>
      </c>
      <c r="D9" s="229">
        <v>77478743.329999998</v>
      </c>
      <c r="E9" s="230">
        <f t="shared" si="0"/>
        <v>-0.73634985414005183</v>
      </c>
      <c r="F9" s="229">
        <v>14887379.26999855</v>
      </c>
      <c r="G9" s="230">
        <f t="shared" si="1"/>
        <v>0.80785208135617614</v>
      </c>
      <c r="H9" s="231">
        <v>53728961.079998955</v>
      </c>
      <c r="I9" s="230">
        <f t="shared" si="2"/>
        <v>-2.6090274927216379</v>
      </c>
      <c r="K9" s="362"/>
      <c r="L9" s="501"/>
      <c r="M9" s="501"/>
    </row>
    <row r="10" spans="1:13">
      <c r="A10" s="232" t="s">
        <v>20</v>
      </c>
      <c r="B10" s="233" t="s">
        <v>382</v>
      </c>
      <c r="C10" s="228">
        <f>SUMIF('NERACA PT'!$B$7:$B$95,A10,'NERACA PT'!$D$7:$D$95)</f>
        <v>0</v>
      </c>
      <c r="D10" s="229">
        <v>2075256</v>
      </c>
      <c r="E10" s="230">
        <f t="shared" si="0"/>
        <v>-1</v>
      </c>
      <c r="F10" s="229">
        <v>2125256</v>
      </c>
      <c r="G10" s="230">
        <f t="shared" si="1"/>
        <v>-2.4093413053618444E-2</v>
      </c>
      <c r="H10" s="231">
        <v>7069385</v>
      </c>
      <c r="I10" s="230">
        <f t="shared" si="2"/>
        <v>-2.3263686821728768</v>
      </c>
      <c r="K10" s="362"/>
      <c r="L10" s="501"/>
      <c r="M10" s="501"/>
    </row>
    <row r="11" spans="1:13">
      <c r="A11" s="232">
        <v>110210</v>
      </c>
      <c r="B11" s="233" t="s">
        <v>271</v>
      </c>
      <c r="C11" s="228">
        <f>SUMIF('NERACA PT'!$B$7:$B$95,A11,'NERACA PT'!$D$7:$D$95)</f>
        <v>-182797593.08999634</v>
      </c>
      <c r="D11" s="229">
        <v>6724641794.5400009</v>
      </c>
      <c r="E11" s="230">
        <f t="shared" si="0"/>
        <v>-1.0271832461378712</v>
      </c>
      <c r="F11" s="229">
        <v>6185547658.1499939</v>
      </c>
      <c r="G11" s="230">
        <f t="shared" si="1"/>
        <v>8.0166966934613323E-2</v>
      </c>
      <c r="H11" s="231">
        <v>6467007562.6000061</v>
      </c>
      <c r="I11" s="230">
        <f t="shared" si="2"/>
        <v>-4.5502826912854587E-2</v>
      </c>
      <c r="K11" s="362"/>
      <c r="L11" s="501"/>
      <c r="M11" s="501"/>
    </row>
    <row r="12" spans="1:13">
      <c r="A12" s="232">
        <v>110212</v>
      </c>
      <c r="B12" s="233" t="s">
        <v>383</v>
      </c>
      <c r="C12" s="228">
        <f>SUMIF('NERACA PT'!$B$7:$B$95,A12,'NERACA PT'!$D$7:$D$95)</f>
        <v>357080838.27000141</v>
      </c>
      <c r="D12" s="229">
        <v>245532675.27000141</v>
      </c>
      <c r="E12" s="230">
        <f t="shared" si="0"/>
        <v>0.45431086871568283</v>
      </c>
      <c r="F12" s="229">
        <v>187508921.67000103</v>
      </c>
      <c r="G12" s="230">
        <f t="shared" si="1"/>
        <v>0.23631784867816158</v>
      </c>
      <c r="H12" s="231">
        <v>261105478.53</v>
      </c>
      <c r="I12" s="230">
        <f t="shared" si="2"/>
        <v>-0.39249629406712894</v>
      </c>
      <c r="K12" s="362"/>
      <c r="L12" s="501"/>
      <c r="M12" s="501"/>
    </row>
    <row r="13" spans="1:13" ht="5.0999999999999996" customHeight="1">
      <c r="A13" s="232"/>
      <c r="B13" s="235"/>
      <c r="C13" s="236"/>
      <c r="D13" s="237"/>
      <c r="E13" s="237"/>
      <c r="F13" s="237"/>
      <c r="G13" s="237"/>
      <c r="H13" s="231"/>
      <c r="I13" s="238"/>
      <c r="K13" s="362"/>
      <c r="L13" s="501"/>
      <c r="M13" s="501"/>
    </row>
    <row r="14" spans="1:13" s="244" customFormat="1">
      <c r="A14" s="239"/>
      <c r="B14" s="240" t="s">
        <v>709</v>
      </c>
      <c r="C14" s="241">
        <f>SUM(C7:C12)</f>
        <v>1074941424.1600051</v>
      </c>
      <c r="D14" s="241">
        <f>SUM(D7:D12)</f>
        <v>9072105233.1400032</v>
      </c>
      <c r="E14" s="242">
        <f>IFERROR((C14-D14)/D14,0)</f>
        <v>-0.88151135855068219</v>
      </c>
      <c r="F14" s="241">
        <f>SUM(F7:F12)</f>
        <v>7371435054.0899935</v>
      </c>
      <c r="G14" s="242">
        <f>IFERROR((D14-F14)/D14,0)</f>
        <v>0.18746146956469772</v>
      </c>
      <c r="H14" s="241">
        <f>SUM(H7:H12)</f>
        <v>7579335344.9100027</v>
      </c>
      <c r="I14" s="243">
        <f t="shared" si="2"/>
        <v>-2.8203503021390262E-2</v>
      </c>
      <c r="K14" s="362"/>
      <c r="L14" s="501"/>
      <c r="M14" s="501"/>
    </row>
    <row r="15" spans="1:13">
      <c r="A15" s="232"/>
      <c r="B15" s="235"/>
      <c r="C15" s="236"/>
      <c r="D15" s="237"/>
      <c r="E15" s="237"/>
      <c r="F15" s="237"/>
      <c r="G15" s="237"/>
      <c r="H15" s="231"/>
      <c r="I15" s="230"/>
      <c r="K15" s="362"/>
      <c r="L15" s="501"/>
      <c r="M15" s="501"/>
    </row>
    <row r="16" spans="1:13">
      <c r="A16" s="232">
        <v>130120</v>
      </c>
      <c r="B16" s="233" t="s">
        <v>384</v>
      </c>
      <c r="C16" s="228">
        <f>SUMIF('NERACA PT'!$B$7:$B$95,A16,'NERACA PT'!$D$7:$D$95)</f>
        <v>6777740925.7800083</v>
      </c>
      <c r="D16" s="229">
        <v>6728237835.9800072</v>
      </c>
      <c r="E16" s="230">
        <f>(C16-D16)/D16</f>
        <v>7.3575118785602096E-3</v>
      </c>
      <c r="F16" s="229">
        <v>5264189761.1000061</v>
      </c>
      <c r="G16" s="230">
        <f>(D16-F16)/D16</f>
        <v>0.21759755088484531</v>
      </c>
      <c r="H16" s="231">
        <v>7077890488.3899994</v>
      </c>
      <c r="I16" s="230">
        <f t="shared" si="2"/>
        <v>-0.34453559039463694</v>
      </c>
      <c r="K16" s="362"/>
      <c r="L16" s="501"/>
      <c r="M16" s="501"/>
    </row>
    <row r="17" spans="1:13" ht="5.0999999999999996" customHeight="1">
      <c r="A17" s="232"/>
      <c r="B17" s="233"/>
      <c r="C17" s="246"/>
      <c r="D17" s="237"/>
      <c r="E17" s="237"/>
      <c r="F17" s="237"/>
      <c r="G17" s="237"/>
      <c r="H17" s="231"/>
      <c r="I17" s="238"/>
      <c r="K17" s="362"/>
      <c r="L17" s="501"/>
      <c r="M17" s="501"/>
    </row>
    <row r="18" spans="1:13" s="244" customFormat="1">
      <c r="A18" s="239"/>
      <c r="B18" s="240" t="s">
        <v>710</v>
      </c>
      <c r="C18" s="241">
        <f>SUM(C16:C16)</f>
        <v>6777740925.7800083</v>
      </c>
      <c r="D18" s="241">
        <f>SUM(D16:D16)</f>
        <v>6728237835.9800072</v>
      </c>
      <c r="E18" s="242">
        <f>IFERROR((C18-D18)/D18,0)</f>
        <v>7.3575118785602096E-3</v>
      </c>
      <c r="F18" s="241">
        <f>SUM(F16:F16)</f>
        <v>5264189761.1000061</v>
      </c>
      <c r="G18" s="242">
        <f>IFERROR((D18-F18)/D18,0)</f>
        <v>0.21759755088484531</v>
      </c>
      <c r="H18" s="241">
        <f>SUM(H16:H16)</f>
        <v>7077890488.3899994</v>
      </c>
      <c r="I18" s="243">
        <f t="shared" si="2"/>
        <v>-0.34453559039463694</v>
      </c>
      <c r="K18" s="362"/>
      <c r="L18" s="501"/>
      <c r="M18" s="501"/>
    </row>
    <row r="19" spans="1:13">
      <c r="A19" s="232"/>
      <c r="B19" s="233"/>
      <c r="C19" s="246"/>
      <c r="D19" s="237"/>
      <c r="E19" s="237"/>
      <c r="F19" s="237"/>
      <c r="G19" s="237"/>
      <c r="H19" s="231"/>
      <c r="I19" s="230"/>
      <c r="K19" s="362"/>
      <c r="L19" s="501"/>
      <c r="M19" s="501"/>
    </row>
    <row r="20" spans="1:13">
      <c r="A20" s="232">
        <v>130130</v>
      </c>
      <c r="B20" s="233" t="s">
        <v>385</v>
      </c>
      <c r="C20" s="228">
        <f>SUMIF('NERACA PT'!$B$7:$B$95,A20,'NERACA PT'!$D$7:$D$95)</f>
        <v>1811360213</v>
      </c>
      <c r="D20" s="229">
        <v>1767661240</v>
      </c>
      <c r="E20" s="230">
        <f t="shared" ref="E20:E25" si="3">(C20-D20)/D20</f>
        <v>2.4721350455135849E-2</v>
      </c>
      <c r="F20" s="229">
        <v>1632555883</v>
      </c>
      <c r="G20" s="230">
        <f t="shared" ref="G20:G25" si="4">(D20-F20)/D20</f>
        <v>7.6431701924968384E-2</v>
      </c>
      <c r="H20" s="231">
        <v>1332645095.6592331</v>
      </c>
      <c r="I20" s="230">
        <f t="shared" si="2"/>
        <v>0.18370629175011641</v>
      </c>
      <c r="K20" s="362"/>
      <c r="L20" s="501"/>
      <c r="M20" s="501"/>
    </row>
    <row r="21" spans="1:13">
      <c r="A21" s="232">
        <v>130131</v>
      </c>
      <c r="B21" s="233" t="s">
        <v>386</v>
      </c>
      <c r="C21" s="228">
        <f>SUMIF('NERACA PT'!$B$7:$B$95,A21,'NERACA PT'!$D$7:$D$95)</f>
        <v>1300000</v>
      </c>
      <c r="D21" s="229">
        <v>20174804</v>
      </c>
      <c r="E21" s="230">
        <f t="shared" si="3"/>
        <v>-0.93556319060150472</v>
      </c>
      <c r="F21" s="229">
        <v>46547496</v>
      </c>
      <c r="G21" s="230">
        <f t="shared" si="4"/>
        <v>-1.3072093290224778</v>
      </c>
      <c r="H21" s="231">
        <v>982788312</v>
      </c>
      <c r="I21" s="230">
        <f t="shared" si="2"/>
        <v>-20.113666608403598</v>
      </c>
      <c r="K21" s="362"/>
      <c r="L21" s="501"/>
      <c r="M21" s="501"/>
    </row>
    <row r="22" spans="1:13">
      <c r="A22" s="232">
        <v>130301</v>
      </c>
      <c r="B22" s="233" t="s">
        <v>387</v>
      </c>
      <c r="C22" s="228">
        <f>SUMIF('NERACA PT'!$B$7:$B$95,A22,'NERACA PT'!$D$7:$D$95)</f>
        <v>0</v>
      </c>
      <c r="D22" s="229">
        <v>0</v>
      </c>
      <c r="E22" s="230" t="e">
        <f t="shared" si="3"/>
        <v>#DIV/0!</v>
      </c>
      <c r="F22" s="229">
        <v>0</v>
      </c>
      <c r="G22" s="230" t="e">
        <f t="shared" si="4"/>
        <v>#DIV/0!</v>
      </c>
      <c r="H22" s="231">
        <v>1371106134.5043283</v>
      </c>
      <c r="I22" s="230" t="e">
        <f t="shared" si="2"/>
        <v>#DIV/0!</v>
      </c>
      <c r="K22" s="362"/>
      <c r="L22" s="501"/>
      <c r="M22" s="501"/>
    </row>
    <row r="23" spans="1:13">
      <c r="A23" s="232">
        <v>130501</v>
      </c>
      <c r="B23" s="233" t="s">
        <v>388</v>
      </c>
      <c r="C23" s="228">
        <f>SUMIF('NERACA PT'!$B$7:$B$95,A23,'NERACA PT'!$D$7:$D$95)</f>
        <v>36671501</v>
      </c>
      <c r="D23" s="229">
        <v>20036001</v>
      </c>
      <c r="E23" s="230">
        <f t="shared" si="3"/>
        <v>0.83028045366937242</v>
      </c>
      <c r="F23" s="229">
        <v>30496501</v>
      </c>
      <c r="G23" s="230">
        <f t="shared" si="4"/>
        <v>-0.5220852204988411</v>
      </c>
      <c r="H23" s="231">
        <v>46856001</v>
      </c>
      <c r="I23" s="230">
        <f t="shared" si="2"/>
        <v>-0.53643859011891237</v>
      </c>
      <c r="K23" s="362"/>
      <c r="L23" s="501"/>
      <c r="M23" s="501"/>
    </row>
    <row r="24" spans="1:13">
      <c r="A24" s="232">
        <v>130502</v>
      </c>
      <c r="B24" s="233" t="s">
        <v>389</v>
      </c>
      <c r="C24" s="228">
        <f>SUMIF('NERACA PT'!$B$7:$B$95,A24,'NERACA PT'!$D$7:$D$95)</f>
        <v>649200</v>
      </c>
      <c r="D24" s="229">
        <v>649200</v>
      </c>
      <c r="E24" s="230">
        <f t="shared" si="3"/>
        <v>0</v>
      </c>
      <c r="F24" s="229">
        <v>649200</v>
      </c>
      <c r="G24" s="230">
        <f t="shared" si="4"/>
        <v>0</v>
      </c>
      <c r="H24" s="231">
        <v>1270000</v>
      </c>
      <c r="I24" s="230">
        <f t="shared" si="2"/>
        <v>-0.95625385089340731</v>
      </c>
      <c r="K24" s="362"/>
      <c r="L24" s="501"/>
      <c r="M24" s="501"/>
    </row>
    <row r="25" spans="1:13">
      <c r="A25" s="232">
        <v>130504</v>
      </c>
      <c r="B25" s="233" t="s">
        <v>390</v>
      </c>
      <c r="C25" s="228">
        <f>SUMIF('NERACA PT'!$B$7:$B$95,A25,'NERACA PT'!$D$7:$D$95)</f>
        <v>940473842</v>
      </c>
      <c r="D25" s="229">
        <v>959649280</v>
      </c>
      <c r="E25" s="230">
        <f t="shared" si="3"/>
        <v>-1.9981714569722805E-2</v>
      </c>
      <c r="F25" s="229">
        <v>973550199</v>
      </c>
      <c r="G25" s="230">
        <f t="shared" si="4"/>
        <v>-1.4485415963632047E-2</v>
      </c>
      <c r="H25" s="231">
        <v>1035537704</v>
      </c>
      <c r="I25" s="230">
        <f t="shared" si="2"/>
        <v>-6.3671606316419646E-2</v>
      </c>
      <c r="K25" s="362"/>
      <c r="L25" s="501"/>
      <c r="M25" s="501"/>
    </row>
    <row r="26" spans="1:13" ht="5.0999999999999996" customHeight="1">
      <c r="A26" s="247"/>
      <c r="B26" s="246"/>
      <c r="C26" s="246"/>
      <c r="D26" s="237"/>
      <c r="E26" s="237"/>
      <c r="F26" s="237"/>
      <c r="G26" s="237"/>
      <c r="H26" s="231"/>
      <c r="I26" s="238"/>
      <c r="K26" s="362"/>
      <c r="L26" s="501"/>
      <c r="M26" s="501"/>
    </row>
    <row r="27" spans="1:13" s="244" customFormat="1">
      <c r="A27" s="248"/>
      <c r="B27" s="249" t="s">
        <v>711</v>
      </c>
      <c r="C27" s="241">
        <f>SUM(C20:C25)</f>
        <v>2790454756</v>
      </c>
      <c r="D27" s="241">
        <f>SUM(D20:D25)</f>
        <v>2768170525</v>
      </c>
      <c r="E27" s="242">
        <f>IFERROR((C27-D27)/D27,0)</f>
        <v>8.0501655511269494E-3</v>
      </c>
      <c r="F27" s="241">
        <f>SUM(F20:F25)</f>
        <v>2683799279</v>
      </c>
      <c r="G27" s="242">
        <f>IFERROR((D27-F27)/D27,0)</f>
        <v>3.0479063785277462E-2</v>
      </c>
      <c r="H27" s="241">
        <f>SUM(H20:H25)</f>
        <v>4770203247.1635609</v>
      </c>
      <c r="I27" s="243">
        <f t="shared" si="2"/>
        <v>-0.77740685918246755</v>
      </c>
      <c r="K27" s="362"/>
      <c r="L27" s="501"/>
      <c r="M27" s="501"/>
    </row>
    <row r="28" spans="1:13">
      <c r="A28" s="232"/>
      <c r="B28" s="233"/>
      <c r="C28" s="246"/>
      <c r="D28" s="237"/>
      <c r="E28" s="237"/>
      <c r="F28" s="237"/>
      <c r="G28" s="237"/>
      <c r="H28" s="231"/>
      <c r="I28" s="230"/>
      <c r="K28" s="362"/>
      <c r="L28" s="501"/>
      <c r="M28" s="501"/>
    </row>
    <row r="29" spans="1:13">
      <c r="A29" s="232">
        <v>140301</v>
      </c>
      <c r="B29" s="233" t="s">
        <v>391</v>
      </c>
      <c r="C29" s="228">
        <f>SUMIF('NERACA PT'!$B$7:$B$95,A29,'NERACA PT'!$D$7:$D$95)</f>
        <v>134133110.58333319</v>
      </c>
      <c r="D29" s="229">
        <v>268266221.16666654</v>
      </c>
      <c r="E29" s="230">
        <f>(C29-D29)/D29</f>
        <v>-0.50000000000000033</v>
      </c>
      <c r="F29" s="229">
        <v>402399331.74999988</v>
      </c>
      <c r="G29" s="230">
        <f>(D29-F29)/D29</f>
        <v>-0.50000000000000033</v>
      </c>
      <c r="H29" s="231">
        <v>1073064884.6666667</v>
      </c>
      <c r="I29" s="230">
        <f t="shared" si="2"/>
        <v>-1.6666666666666676</v>
      </c>
      <c r="K29" s="362"/>
      <c r="L29" s="501"/>
      <c r="M29" s="501"/>
    </row>
    <row r="30" spans="1:13" ht="6.75" customHeight="1">
      <c r="A30" s="232"/>
      <c r="B30" s="233"/>
      <c r="C30" s="246"/>
      <c r="D30" s="237"/>
      <c r="E30" s="237"/>
      <c r="F30" s="237"/>
      <c r="G30" s="237"/>
      <c r="H30" s="231"/>
      <c r="I30" s="238"/>
      <c r="K30" s="362"/>
      <c r="L30" s="501"/>
      <c r="M30" s="501"/>
    </row>
    <row r="31" spans="1:13" s="244" customFormat="1">
      <c r="A31" s="239"/>
      <c r="B31" s="240" t="s">
        <v>712</v>
      </c>
      <c r="C31" s="241">
        <f>C29</f>
        <v>134133110.58333319</v>
      </c>
      <c r="D31" s="241">
        <f>D29</f>
        <v>268266221.16666654</v>
      </c>
      <c r="E31" s="242">
        <f>IFERROR((C31-D31)/D31,0)</f>
        <v>-0.50000000000000033</v>
      </c>
      <c r="F31" s="241">
        <f>F29</f>
        <v>402399331.74999988</v>
      </c>
      <c r="G31" s="242">
        <f>IFERROR((D31-F31)/D31,0)</f>
        <v>-0.50000000000000033</v>
      </c>
      <c r="H31" s="241">
        <f>H29</f>
        <v>1073064884.6666667</v>
      </c>
      <c r="I31" s="243">
        <f t="shared" si="2"/>
        <v>-1.6666666666666676</v>
      </c>
      <c r="K31" s="362"/>
      <c r="L31" s="501"/>
      <c r="M31" s="501"/>
    </row>
    <row r="32" spans="1:13">
      <c r="A32" s="232"/>
      <c r="B32" s="233"/>
      <c r="C32" s="237"/>
      <c r="D32" s="237"/>
      <c r="E32" s="237"/>
      <c r="F32" s="237"/>
      <c r="G32" s="237"/>
      <c r="H32" s="231"/>
      <c r="I32" s="230"/>
      <c r="K32" s="362"/>
      <c r="L32" s="501"/>
      <c r="M32" s="501"/>
    </row>
    <row r="33" spans="1:13">
      <c r="A33" s="232">
        <v>150101</v>
      </c>
      <c r="B33" s="233" t="s">
        <v>228</v>
      </c>
      <c r="C33" s="229">
        <f>SUMIF('NERACA PT'!$B$7:$B$95,A33,'NERACA PT'!$D$7:$D$95)</f>
        <v>0</v>
      </c>
      <c r="D33" s="229">
        <v>0</v>
      </c>
      <c r="E33" s="230" t="e">
        <f>(C33-D33)/D33</f>
        <v>#DIV/0!</v>
      </c>
      <c r="F33" s="229">
        <v>0</v>
      </c>
      <c r="G33" s="230" t="e">
        <f>(D33-F33)/D33</f>
        <v>#DIV/0!</v>
      </c>
      <c r="H33" s="231">
        <v>86035528.48181814</v>
      </c>
      <c r="I33" s="230" t="e">
        <f t="shared" si="2"/>
        <v>#DIV/0!</v>
      </c>
      <c r="K33" s="362"/>
      <c r="L33" s="501"/>
      <c r="M33" s="501"/>
    </row>
    <row r="34" spans="1:13" ht="5.0999999999999996" customHeight="1">
      <c r="A34" s="232"/>
      <c r="B34" s="233"/>
      <c r="C34" s="246"/>
      <c r="D34" s="250"/>
      <c r="E34" s="250"/>
      <c r="F34" s="250"/>
      <c r="G34" s="250"/>
      <c r="H34" s="231"/>
      <c r="I34" s="238"/>
      <c r="K34" s="362"/>
      <c r="L34" s="501"/>
      <c r="M34" s="501"/>
    </row>
    <row r="35" spans="1:13">
      <c r="A35" s="239"/>
      <c r="B35" s="240" t="s">
        <v>713</v>
      </c>
      <c r="C35" s="241">
        <f>SUM(C33:C33)</f>
        <v>0</v>
      </c>
      <c r="D35" s="241">
        <f>SUM(D33:D33)</f>
        <v>0</v>
      </c>
      <c r="E35" s="242">
        <f>IFERROR((C35-D35)/D35,0)</f>
        <v>0</v>
      </c>
      <c r="F35" s="241">
        <f>SUM(F33:F33)</f>
        <v>0</v>
      </c>
      <c r="G35" s="242">
        <f>IFERROR((D35-F35)/D35,0)</f>
        <v>0</v>
      </c>
      <c r="H35" s="241">
        <f>SUM(H33:H33)</f>
        <v>86035528.48181814</v>
      </c>
      <c r="I35" s="243" t="e">
        <f t="shared" si="2"/>
        <v>#DIV/0!</v>
      </c>
      <c r="K35" s="362"/>
      <c r="L35" s="501"/>
      <c r="M35" s="501"/>
    </row>
    <row r="36" spans="1:13">
      <c r="A36" s="232"/>
      <c r="B36" s="233"/>
      <c r="C36" s="246"/>
      <c r="D36" s="237"/>
      <c r="E36" s="250"/>
      <c r="F36" s="237"/>
      <c r="G36" s="250"/>
      <c r="H36" s="231"/>
      <c r="I36" s="230"/>
      <c r="K36" s="362"/>
      <c r="L36" s="501"/>
      <c r="M36" s="501"/>
    </row>
    <row r="37" spans="1:13">
      <c r="A37" s="232">
        <v>160101</v>
      </c>
      <c r="B37" s="233" t="s">
        <v>392</v>
      </c>
      <c r="C37" s="228">
        <f>SUMIF('NERACA PT'!$B$7:$B$95,A37,'NERACA PT'!$D$7:$D$95)</f>
        <v>12238688874.01515</v>
      </c>
      <c r="D37" s="237">
        <v>12315472948.295452</v>
      </c>
      <c r="E37" s="230">
        <f>(C37-D37)/D37</f>
        <v>-6.2347645602136214E-3</v>
      </c>
      <c r="F37" s="237">
        <v>13829614334.39394</v>
      </c>
      <c r="G37" s="230">
        <f>(D37-F37)/D37</f>
        <v>-0.12294626381425779</v>
      </c>
      <c r="H37" s="231">
        <v>13340208189.090906</v>
      </c>
      <c r="I37" s="230">
        <f t="shared" si="2"/>
        <v>3.538827139133531E-2</v>
      </c>
      <c r="K37" s="362"/>
      <c r="L37" s="501"/>
      <c r="M37" s="501"/>
    </row>
    <row r="38" spans="1:13">
      <c r="A38" s="232">
        <v>161101</v>
      </c>
      <c r="B38" s="233" t="s">
        <v>393</v>
      </c>
      <c r="C38" s="228">
        <f>SUMIF('NERACA PT'!$B$7:$B$95,A38,'NERACA PT'!$D$7:$D$95)</f>
        <v>1302844545.454546</v>
      </c>
      <c r="D38" s="237">
        <v>1707214545.454546</v>
      </c>
      <c r="E38" s="230">
        <f>(C38-D38)/D38</f>
        <v>-0.23685950958925112</v>
      </c>
      <c r="F38" s="237">
        <v>1788492954.5454531</v>
      </c>
      <c r="G38" s="230">
        <f>(D38-F38)/D38</f>
        <v>-4.760878432491724E-2</v>
      </c>
      <c r="H38" s="231">
        <v>737394900.00000286</v>
      </c>
      <c r="I38" s="230">
        <f>(F38-H38)/F38</f>
        <v>0.58770041664077322</v>
      </c>
      <c r="K38" s="362"/>
      <c r="L38" s="501"/>
      <c r="M38" s="501"/>
    </row>
    <row r="39" spans="1:13">
      <c r="A39" s="232">
        <v>161201</v>
      </c>
      <c r="B39" s="233" t="s">
        <v>539</v>
      </c>
      <c r="C39" s="228">
        <f>SUMIF('NERACA PT'!$B$7:$B$95,A39,'NERACA PT'!$D$7:$D$95)</f>
        <v>2895927813.6363621</v>
      </c>
      <c r="D39" s="237">
        <v>1763896909.0909092</v>
      </c>
      <c r="E39" s="230">
        <f>(C39-D39)/D39</f>
        <v>0.64177838212148552</v>
      </c>
      <c r="F39" s="237">
        <v>1799844704.5454543</v>
      </c>
      <c r="G39" s="230">
        <f>(D39-F39)/D39</f>
        <v>-2.037975987671075E-2</v>
      </c>
      <c r="H39" s="231">
        <v>737394900.00000286</v>
      </c>
      <c r="I39" s="230">
        <f t="shared" si="2"/>
        <v>0.59030081976643101</v>
      </c>
      <c r="K39" s="362"/>
      <c r="L39" s="501"/>
      <c r="M39" s="501"/>
    </row>
    <row r="40" spans="1:13" ht="5.0999999999999996" customHeight="1">
      <c r="A40" s="232"/>
      <c r="B40" s="233"/>
      <c r="C40" s="246"/>
      <c r="D40" s="250"/>
      <c r="E40" s="250"/>
      <c r="F40" s="250"/>
      <c r="G40" s="250"/>
      <c r="H40" s="231"/>
      <c r="I40" s="238"/>
      <c r="K40" s="362"/>
      <c r="L40" s="501"/>
      <c r="M40" s="501"/>
    </row>
    <row r="41" spans="1:13">
      <c r="A41" s="239"/>
      <c r="B41" s="240" t="s">
        <v>714</v>
      </c>
      <c r="C41" s="241">
        <f>SUM(C37:C39)</f>
        <v>16437461233.106058</v>
      </c>
      <c r="D41" s="241">
        <f>SUM(D37:D39)</f>
        <v>15786584402.840908</v>
      </c>
      <c r="E41" s="242">
        <f>IFERROR((C41-D41)/D41,0)</f>
        <v>4.1229743791064782E-2</v>
      </c>
      <c r="F41" s="241">
        <f>SUM(F37:F39)</f>
        <v>17417951993.484848</v>
      </c>
      <c r="G41" s="242">
        <f>IFERROR((D41-F41)/D41,0)</f>
        <v>-0.1033388571596503</v>
      </c>
      <c r="H41" s="241">
        <f>SUM(H37:H39)</f>
        <v>14814997989.090912</v>
      </c>
      <c r="I41" s="243">
        <f t="shared" si="2"/>
        <v>0.149440876020761</v>
      </c>
      <c r="K41" s="362"/>
      <c r="L41" s="501"/>
      <c r="M41" s="501"/>
    </row>
    <row r="42" spans="1:13" ht="16.5" thickBot="1">
      <c r="A42" s="232"/>
      <c r="B42" s="233"/>
      <c r="C42" s="246"/>
      <c r="D42" s="237"/>
      <c r="E42" s="237"/>
      <c r="F42" s="237"/>
      <c r="G42" s="237"/>
      <c r="H42" s="231"/>
      <c r="I42" s="238"/>
      <c r="K42" s="362"/>
      <c r="L42" s="501"/>
      <c r="M42" s="501"/>
    </row>
    <row r="43" spans="1:13" s="244" customFormat="1" ht="16.5" thickBot="1">
      <c r="A43" s="251"/>
      <c r="B43" s="252" t="s">
        <v>715</v>
      </c>
      <c r="C43" s="253">
        <f>C14+C18+C27+C35+C31+C41</f>
        <v>27214731449.629406</v>
      </c>
      <c r="D43" s="253">
        <f>D14+D18+D27+D35+D31+D41</f>
        <v>34623364218.127586</v>
      </c>
      <c r="E43" s="254">
        <f>IFERROR((C43-D43)/D43,0)</f>
        <v>-0.21397784229815769</v>
      </c>
      <c r="F43" s="253">
        <f>F14+F18+F27+F35+F31+F41</f>
        <v>33139775419.424847</v>
      </c>
      <c r="G43" s="254">
        <f>IFERROR((D43-F43)/D43,0)</f>
        <v>4.2849354249809853E-2</v>
      </c>
      <c r="H43" s="253">
        <f>H14+H18+H27+H35+H31+H41</f>
        <v>35401527482.702957</v>
      </c>
      <c r="I43" s="255">
        <f t="shared" si="2"/>
        <v>-6.8248865137220782E-2</v>
      </c>
      <c r="K43" s="362"/>
      <c r="L43" s="501"/>
      <c r="M43" s="501"/>
    </row>
    <row r="44" spans="1:13">
      <c r="A44" s="232"/>
      <c r="B44" s="233"/>
      <c r="C44" s="256"/>
      <c r="D44" s="257"/>
      <c r="E44" s="257"/>
      <c r="F44" s="257"/>
      <c r="G44" s="257"/>
      <c r="H44" s="231"/>
      <c r="I44" s="259"/>
      <c r="K44" s="362"/>
      <c r="L44" s="501"/>
      <c r="M44" s="501"/>
    </row>
    <row r="45" spans="1:13">
      <c r="A45" s="232">
        <v>211001</v>
      </c>
      <c r="B45" s="233" t="s">
        <v>394</v>
      </c>
      <c r="C45" s="228">
        <f>SUMIF('NERACA PT'!$B$7:$B$95,A45,'NERACA PT'!$D$7:$D$95)</f>
        <v>7377295179</v>
      </c>
      <c r="D45" s="229">
        <v>14409019726</v>
      </c>
      <c r="E45" s="230">
        <f>(C45-D45)/D45</f>
        <v>-0.48800853081710882</v>
      </c>
      <c r="F45" s="229">
        <v>14338746303.878769</v>
      </c>
      <c r="G45" s="230">
        <f>(D45-F45)/D45</f>
        <v>4.8770439250928315E-3</v>
      </c>
      <c r="H45" s="231">
        <v>12899640523.651505</v>
      </c>
      <c r="I45" s="230">
        <f t="shared" si="2"/>
        <v>0.10036482616600675</v>
      </c>
      <c r="K45" s="362"/>
      <c r="L45" s="501"/>
      <c r="M45" s="501"/>
    </row>
    <row r="46" spans="1:13" ht="5.0999999999999996" customHeight="1">
      <c r="A46" s="232"/>
      <c r="B46" s="233"/>
      <c r="C46" s="246"/>
      <c r="D46" s="237"/>
      <c r="E46" s="237"/>
      <c r="F46" s="237"/>
      <c r="G46" s="237"/>
      <c r="H46" s="231"/>
      <c r="I46" s="238"/>
      <c r="K46" s="362"/>
      <c r="L46" s="501"/>
      <c r="M46" s="501"/>
    </row>
    <row r="47" spans="1:13" s="244" customFormat="1">
      <c r="A47" s="239"/>
      <c r="B47" s="240" t="s">
        <v>716</v>
      </c>
      <c r="C47" s="241">
        <f>SUM(C45:C45)</f>
        <v>7377295179</v>
      </c>
      <c r="D47" s="241">
        <f>SUM(D45:D45)</f>
        <v>14409019726</v>
      </c>
      <c r="E47" s="260">
        <f>IFERROR((C47-D47)/D47,0)</f>
        <v>-0.48800853081710882</v>
      </c>
      <c r="F47" s="241">
        <f>SUM(F45:F45)</f>
        <v>14338746303.878769</v>
      </c>
      <c r="G47" s="260">
        <f>IFERROR((D47-F47)/D47,0)</f>
        <v>4.8770439250928315E-3</v>
      </c>
      <c r="H47" s="241">
        <f>SUM(H45:H45)</f>
        <v>12899640523.651505</v>
      </c>
      <c r="I47" s="243">
        <f t="shared" si="2"/>
        <v>0.10036482616600675</v>
      </c>
      <c r="K47" s="362"/>
      <c r="L47" s="501"/>
      <c r="M47" s="501"/>
    </row>
    <row r="48" spans="1:13">
      <c r="A48" s="232"/>
      <c r="B48" s="233"/>
      <c r="C48" s="237"/>
      <c r="D48" s="237"/>
      <c r="E48" s="237"/>
      <c r="F48" s="237"/>
      <c r="G48" s="237"/>
      <c r="H48" s="231"/>
      <c r="I48" s="230"/>
      <c r="K48" s="362"/>
      <c r="L48" s="501"/>
      <c r="M48" s="501"/>
    </row>
    <row r="49" spans="1:13">
      <c r="A49" s="232">
        <v>211002</v>
      </c>
      <c r="B49" s="233" t="s">
        <v>395</v>
      </c>
      <c r="C49" s="229">
        <f>SUMIF('NERACA PT'!$B$7:$B$95,A49,'NERACA PT'!$D$7:$D$95)</f>
        <v>0</v>
      </c>
      <c r="D49" s="229">
        <v>0</v>
      </c>
      <c r="E49" s="230" t="e">
        <f>(C49-D49)/D49</f>
        <v>#DIV/0!</v>
      </c>
      <c r="F49" s="229">
        <v>0</v>
      </c>
      <c r="G49" s="230" t="e">
        <f>(D49-F49)/D49</f>
        <v>#DIV/0!</v>
      </c>
      <c r="H49" s="231">
        <v>0</v>
      </c>
      <c r="I49" s="230" t="e">
        <f t="shared" ref="I49" si="5">(F49-H49)/F49</f>
        <v>#DIV/0!</v>
      </c>
      <c r="M49" s="501"/>
    </row>
    <row r="50" spans="1:13">
      <c r="A50" s="232">
        <v>211003</v>
      </c>
      <c r="B50" s="233" t="s">
        <v>346</v>
      </c>
      <c r="C50" s="229">
        <f>SUMIF('NERACA PT'!$B$7:$B$95,A50,'NERACA PT'!$D$7:$D$95)</f>
        <v>1980307.25847496</v>
      </c>
      <c r="D50" s="229">
        <v>0</v>
      </c>
      <c r="E50" s="230" t="e">
        <f>(C50-D50)/D50</f>
        <v>#DIV/0!</v>
      </c>
      <c r="F50" s="229">
        <v>0</v>
      </c>
      <c r="G50" s="230" t="e">
        <f>(D50-F50)/D50</f>
        <v>#DIV/0!</v>
      </c>
      <c r="H50" s="231">
        <v>0</v>
      </c>
      <c r="I50" s="230" t="e">
        <f t="shared" si="2"/>
        <v>#DIV/0!</v>
      </c>
      <c r="K50" s="362"/>
      <c r="L50" s="501"/>
      <c r="M50" s="501"/>
    </row>
    <row r="51" spans="1:13" ht="4.5" customHeight="1">
      <c r="A51" s="232"/>
      <c r="B51" s="233"/>
      <c r="C51" s="246"/>
      <c r="D51" s="237"/>
      <c r="E51" s="237"/>
      <c r="F51" s="237"/>
      <c r="G51" s="237"/>
      <c r="H51" s="231"/>
      <c r="I51" s="238" t="e">
        <f t="shared" si="2"/>
        <v>#DIV/0!</v>
      </c>
      <c r="K51" s="362"/>
      <c r="L51" s="501"/>
      <c r="M51" s="501"/>
    </row>
    <row r="52" spans="1:13">
      <c r="A52" s="239"/>
      <c r="B52" s="240" t="s">
        <v>717</v>
      </c>
      <c r="C52" s="241">
        <f>SUM(C49:C51)</f>
        <v>1980307.25847496</v>
      </c>
      <c r="D52" s="241">
        <f>SUM(D49:D51)</f>
        <v>0</v>
      </c>
      <c r="E52" s="260">
        <f>IFERROR((C52-D52)/D52,0)</f>
        <v>0</v>
      </c>
      <c r="F52" s="241">
        <f>SUM(F49:F51)</f>
        <v>0</v>
      </c>
      <c r="G52" s="260">
        <f>IFERROR((D52-F52)/D52,0)</f>
        <v>0</v>
      </c>
      <c r="H52" s="241">
        <f>SUM(H50:H50)</f>
        <v>0</v>
      </c>
      <c r="I52" s="243" t="e">
        <f t="shared" si="2"/>
        <v>#DIV/0!</v>
      </c>
      <c r="K52" s="362"/>
      <c r="L52" s="501"/>
      <c r="M52" s="501"/>
    </row>
    <row r="53" spans="1:13">
      <c r="A53" s="261"/>
      <c r="B53" s="262"/>
      <c r="C53" s="263"/>
      <c r="D53" s="263"/>
      <c r="E53" s="263"/>
      <c r="F53" s="263"/>
      <c r="G53" s="263"/>
      <c r="H53" s="231"/>
      <c r="I53" s="264"/>
      <c r="K53" s="362"/>
      <c r="L53" s="501"/>
      <c r="M53" s="501"/>
    </row>
    <row r="54" spans="1:13">
      <c r="A54" s="232">
        <v>311110</v>
      </c>
      <c r="B54" s="233" t="s">
        <v>396</v>
      </c>
      <c r="C54" s="229">
        <f>SUMIF('NERACA PT'!$B$7:$B$95,A54,'NERACA PT'!$D$7:$D$95)</f>
        <v>327243191</v>
      </c>
      <c r="D54" s="229">
        <v>36786684</v>
      </c>
      <c r="E54" s="230">
        <f>(C54-D54)/D54</f>
        <v>7.8956969048909107</v>
      </c>
      <c r="F54" s="229">
        <v>108204131</v>
      </c>
      <c r="G54" s="230">
        <f>(D54-F54)/D54</f>
        <v>-1.9413939837578185</v>
      </c>
      <c r="H54" s="231">
        <v>141908850.80000001</v>
      </c>
      <c r="I54" s="230">
        <f t="shared" si="2"/>
        <v>-0.3114919873068433</v>
      </c>
      <c r="K54" s="362"/>
      <c r="L54" s="501"/>
      <c r="M54" s="501"/>
    </row>
    <row r="55" spans="1:13">
      <c r="A55" s="232">
        <v>311116</v>
      </c>
      <c r="B55" s="233" t="s">
        <v>397</v>
      </c>
      <c r="C55" s="228">
        <f>SUMIF('NERACA PT'!$B$7:$B$95,A55,'NERACA PT'!$D$7:$D$95)</f>
        <v>0</v>
      </c>
      <c r="D55" s="229">
        <v>0</v>
      </c>
      <c r="E55" s="230" t="e">
        <f>(C55-D55)/D55</f>
        <v>#DIV/0!</v>
      </c>
      <c r="F55" s="229">
        <v>0</v>
      </c>
      <c r="G55" s="230" t="e">
        <f>(D55-F55)/D55</f>
        <v>#DIV/0!</v>
      </c>
      <c r="H55" s="231">
        <v>0</v>
      </c>
      <c r="I55" s="230" t="e">
        <f t="shared" si="2"/>
        <v>#DIV/0!</v>
      </c>
      <c r="K55" s="362"/>
      <c r="L55" s="501"/>
      <c r="M55" s="501"/>
    </row>
    <row r="56" spans="1:13">
      <c r="A56" s="232">
        <v>311117</v>
      </c>
      <c r="B56" s="233" t="s">
        <v>398</v>
      </c>
      <c r="C56" s="228">
        <f>SUMIF('NERACA PT'!$B$7:$B$95,A56,'NERACA PT'!$D$7:$D$95)</f>
        <v>357080838.27000141</v>
      </c>
      <c r="D56" s="229">
        <v>245532675.27000141</v>
      </c>
      <c r="E56" s="230">
        <f>(C56-D56)/D56</f>
        <v>0.45431086871568283</v>
      </c>
      <c r="F56" s="229">
        <v>187508921.67000103</v>
      </c>
      <c r="G56" s="230">
        <f>(D56-F56)/D56</f>
        <v>0.23631784867816158</v>
      </c>
      <c r="H56" s="231">
        <v>261105478.53</v>
      </c>
      <c r="I56" s="230">
        <f t="shared" si="2"/>
        <v>-0.39249629406712894</v>
      </c>
      <c r="K56" s="362"/>
      <c r="L56" s="501"/>
      <c r="M56" s="501"/>
    </row>
    <row r="57" spans="1:13" ht="5.0999999999999996" customHeight="1">
      <c r="A57" s="232"/>
      <c r="B57" s="233"/>
      <c r="C57" s="246"/>
      <c r="D57" s="237"/>
      <c r="E57" s="237"/>
      <c r="F57" s="237"/>
      <c r="G57" s="237"/>
      <c r="H57" s="231"/>
      <c r="I57" s="238"/>
      <c r="K57" s="362"/>
      <c r="L57" s="501"/>
      <c r="M57" s="501"/>
    </row>
    <row r="58" spans="1:13">
      <c r="A58" s="239"/>
      <c r="B58" s="240" t="s">
        <v>718</v>
      </c>
      <c r="C58" s="241">
        <f>SUM(C54:C56)</f>
        <v>684324029.27000141</v>
      </c>
      <c r="D58" s="241">
        <f>SUM(D54:D56)</f>
        <v>282319359.27000141</v>
      </c>
      <c r="E58" s="260">
        <f>IFERROR((C58-D58)/D58,0)</f>
        <v>1.4239358967074423</v>
      </c>
      <c r="F58" s="241">
        <f>SUM(F54:F56)</f>
        <v>295713052.67000103</v>
      </c>
      <c r="G58" s="260">
        <f>IFERROR((D58-F58)/D58,0)</f>
        <v>-4.7441639973368983E-2</v>
      </c>
      <c r="H58" s="241">
        <f>SUM(H54:H56)</f>
        <v>403014329.33000004</v>
      </c>
      <c r="I58" s="243">
        <f t="shared" si="2"/>
        <v>-0.36285607176001505</v>
      </c>
      <c r="K58" s="362"/>
      <c r="L58" s="501"/>
      <c r="M58" s="501"/>
    </row>
    <row r="59" spans="1:13">
      <c r="A59" s="232"/>
      <c r="B59" s="233"/>
      <c r="C59" s="246"/>
      <c r="D59" s="237"/>
      <c r="E59" s="237"/>
      <c r="F59" s="237"/>
      <c r="G59" s="237"/>
      <c r="H59" s="231"/>
      <c r="I59" s="230"/>
      <c r="K59" s="362"/>
      <c r="L59" s="501"/>
      <c r="M59" s="501"/>
    </row>
    <row r="60" spans="1:13">
      <c r="A60" s="232">
        <v>311111</v>
      </c>
      <c r="B60" s="233" t="s">
        <v>600</v>
      </c>
      <c r="C60" s="228">
        <f>SUMIF('NERACA PT'!$B$7:$B$95,A60,'NERACA PT'!$D$7:$D$95)</f>
        <v>848301.04118589743</v>
      </c>
      <c r="D60" s="229">
        <v>482318</v>
      </c>
      <c r="E60" s="230">
        <f t="shared" ref="E60:E65" si="6">(C60-D60)/D60</f>
        <v>0.75880029604098831</v>
      </c>
      <c r="F60" s="229">
        <v>278798</v>
      </c>
      <c r="G60" s="230">
        <f t="shared" ref="G60:G65" si="7">(D60-F60)/D60</f>
        <v>0.42196227385252055</v>
      </c>
      <c r="H60" s="231">
        <v>0</v>
      </c>
      <c r="I60" s="230">
        <f t="shared" si="2"/>
        <v>1</v>
      </c>
      <c r="K60" s="362"/>
      <c r="L60" s="501"/>
      <c r="M60" s="501"/>
    </row>
    <row r="61" spans="1:13">
      <c r="A61" s="232">
        <v>311112</v>
      </c>
      <c r="B61" s="233" t="s">
        <v>399</v>
      </c>
      <c r="C61" s="228">
        <f>SUMIF('NERACA PT'!$B$7:$B$95,A61,'NERACA PT'!$D$7:$D$95)</f>
        <v>10471203</v>
      </c>
      <c r="D61" s="229">
        <v>6936402</v>
      </c>
      <c r="E61" s="230">
        <f t="shared" si="6"/>
        <v>0.50960151963510769</v>
      </c>
      <c r="F61" s="229">
        <v>8877695</v>
      </c>
      <c r="G61" s="230">
        <f t="shared" si="7"/>
        <v>-0.27987031316812377</v>
      </c>
      <c r="H61" s="231">
        <v>0</v>
      </c>
      <c r="I61" s="230">
        <f t="shared" ref="I61" si="8">(F61-H61)/F61</f>
        <v>1</v>
      </c>
      <c r="K61" s="362"/>
      <c r="L61" s="501"/>
      <c r="M61" s="501"/>
    </row>
    <row r="62" spans="1:13">
      <c r="A62" s="232">
        <v>311113</v>
      </c>
      <c r="B62" s="233" t="s">
        <v>400</v>
      </c>
      <c r="C62" s="228">
        <f>SUMIF('NERACA PT'!$B$7:$B$95,A62,'NERACA PT'!$D$7:$D$95)</f>
        <v>125909725</v>
      </c>
      <c r="D62" s="229">
        <v>126518504</v>
      </c>
      <c r="E62" s="230">
        <f t="shared" si="6"/>
        <v>-4.811778362475737E-3</v>
      </c>
      <c r="F62" s="229">
        <v>132110427</v>
      </c>
      <c r="G62" s="230">
        <f t="shared" si="7"/>
        <v>-4.4198459697247131E-2</v>
      </c>
      <c r="H62" s="231">
        <v>0</v>
      </c>
      <c r="I62" s="230">
        <f t="shared" si="2"/>
        <v>1</v>
      </c>
      <c r="K62" s="362"/>
      <c r="L62" s="501"/>
      <c r="M62" s="501"/>
    </row>
    <row r="63" spans="1:13">
      <c r="A63" s="232">
        <v>311114</v>
      </c>
      <c r="B63" s="233" t="s">
        <v>401</v>
      </c>
      <c r="C63" s="228">
        <f>SUMIF('NERACA PT'!$B$7:$B$95,A63,'NERACA PT'!$D$7:$D$95)</f>
        <v>0</v>
      </c>
      <c r="D63" s="229">
        <v>0</v>
      </c>
      <c r="E63" s="230" t="e">
        <f t="shared" si="6"/>
        <v>#DIV/0!</v>
      </c>
      <c r="F63" s="229">
        <v>0</v>
      </c>
      <c r="G63" s="230" t="e">
        <f t="shared" si="7"/>
        <v>#DIV/0!</v>
      </c>
      <c r="H63" s="231">
        <v>0</v>
      </c>
      <c r="I63" s="230" t="e">
        <f t="shared" si="2"/>
        <v>#DIV/0!</v>
      </c>
      <c r="K63" s="362"/>
      <c r="L63" s="501"/>
      <c r="M63" s="501"/>
    </row>
    <row r="64" spans="1:13">
      <c r="A64" s="232">
        <v>311118</v>
      </c>
      <c r="B64" s="233" t="s">
        <v>402</v>
      </c>
      <c r="C64" s="228">
        <f>SUMIF('NERACA PT'!$B$7:$B$95,A64,'NERACA PT'!$D$7:$D$95)</f>
        <v>8860152</v>
      </c>
      <c r="D64" s="229">
        <v>7074238</v>
      </c>
      <c r="E64" s="230">
        <f t="shared" si="6"/>
        <v>0.25245319707931796</v>
      </c>
      <c r="F64" s="229">
        <v>5997700</v>
      </c>
      <c r="G64" s="230">
        <f t="shared" si="7"/>
        <v>0.15217723802902872</v>
      </c>
      <c r="H64" s="231">
        <v>0</v>
      </c>
      <c r="I64" s="230">
        <f t="shared" ref="I64" si="9">(F64-H64)/F64</f>
        <v>1</v>
      </c>
      <c r="K64" s="362"/>
      <c r="L64" s="501"/>
      <c r="M64" s="501"/>
    </row>
    <row r="65" spans="1:13">
      <c r="A65" s="232">
        <v>311119</v>
      </c>
      <c r="B65" s="233" t="s">
        <v>743</v>
      </c>
      <c r="C65" s="228">
        <f>SUMIF('NERACA PT'!$B$7:$B$95,A65,'NERACA PT'!$D$7:$D$95)</f>
        <v>0</v>
      </c>
      <c r="D65" s="229">
        <v>46000</v>
      </c>
      <c r="E65" s="230">
        <f t="shared" si="6"/>
        <v>-1</v>
      </c>
      <c r="F65" s="229">
        <v>0</v>
      </c>
      <c r="G65" s="230">
        <f t="shared" si="7"/>
        <v>1</v>
      </c>
      <c r="H65" s="231">
        <v>0</v>
      </c>
      <c r="I65" s="230" t="e">
        <f t="shared" si="2"/>
        <v>#DIV/0!</v>
      </c>
      <c r="K65" s="362"/>
      <c r="L65" s="501"/>
      <c r="M65" s="501"/>
    </row>
    <row r="66" spans="1:13" ht="4.5" customHeight="1">
      <c r="A66" s="232"/>
      <c r="B66" s="233"/>
      <c r="C66" s="256"/>
      <c r="D66" s="271"/>
      <c r="E66" s="265"/>
      <c r="F66" s="271"/>
      <c r="G66" s="265"/>
      <c r="H66" s="231"/>
      <c r="I66" s="230"/>
      <c r="K66" s="362"/>
      <c r="L66" s="501"/>
      <c r="M66" s="501"/>
    </row>
    <row r="67" spans="1:13">
      <c r="A67" s="239"/>
      <c r="B67" s="240" t="s">
        <v>719</v>
      </c>
      <c r="C67" s="241">
        <f>SUM(C60:C66)</f>
        <v>146089381.04118589</v>
      </c>
      <c r="D67" s="241">
        <f>SUM(D60:D66)</f>
        <v>141057462</v>
      </c>
      <c r="E67" s="260">
        <f>IFERROR((C67-D67)/D67,0)</f>
        <v>3.567283126918791E-2</v>
      </c>
      <c r="F67" s="241">
        <f>SUM(F60:F66)</f>
        <v>147264620</v>
      </c>
      <c r="G67" s="260">
        <f>IFERROR((D67-F67)/D67,0)</f>
        <v>-4.4004463939667365E-2</v>
      </c>
      <c r="H67" s="266">
        <f>SUM(H60:H66)</f>
        <v>0</v>
      </c>
      <c r="I67" s="268">
        <f t="shared" si="2"/>
        <v>1</v>
      </c>
      <c r="K67" s="362"/>
      <c r="L67" s="501"/>
      <c r="M67" s="501"/>
    </row>
    <row r="68" spans="1:13">
      <c r="A68" s="232"/>
      <c r="B68" s="233"/>
      <c r="C68" s="246"/>
      <c r="D68" s="237"/>
      <c r="E68" s="237"/>
      <c r="F68" s="237"/>
      <c r="G68" s="237"/>
      <c r="H68" s="231"/>
      <c r="I68" s="230"/>
      <c r="K68" s="362"/>
      <c r="L68" s="501"/>
      <c r="M68" s="501"/>
    </row>
    <row r="69" spans="1:13" hidden="1">
      <c r="A69" s="232">
        <v>211003</v>
      </c>
      <c r="B69" s="233" t="s">
        <v>403</v>
      </c>
      <c r="C69" s="256">
        <v>0</v>
      </c>
      <c r="D69" s="237">
        <v>0</v>
      </c>
      <c r="E69" s="230" t="e">
        <f t="shared" ref="E69:E81" si="10">(C69-D69)/D69</f>
        <v>#DIV/0!</v>
      </c>
      <c r="F69" s="237">
        <v>0</v>
      </c>
      <c r="G69" s="230" t="e">
        <f t="shared" ref="G69:G81" si="11">(D69-F69)/D69</f>
        <v>#DIV/0!</v>
      </c>
      <c r="H69" s="231"/>
      <c r="I69" s="230"/>
      <c r="K69" s="362"/>
      <c r="L69" s="501"/>
      <c r="M69" s="501"/>
    </row>
    <row r="70" spans="1:13" s="244" customFormat="1">
      <c r="A70" s="232">
        <v>211104</v>
      </c>
      <c r="B70" s="233" t="s">
        <v>404</v>
      </c>
      <c r="C70" s="228">
        <f>SUMIF('NERACA PT'!$B$7:$B$95,A70,'NERACA PT'!$D$7:$D$95)</f>
        <v>1382929311</v>
      </c>
      <c r="D70" s="229">
        <v>2050120658</v>
      </c>
      <c r="E70" s="230">
        <f t="shared" si="10"/>
        <v>-0.32544003905159419</v>
      </c>
      <c r="F70" s="229">
        <v>2416535341.5895376</v>
      </c>
      <c r="G70" s="230">
        <f t="shared" si="11"/>
        <v>-0.17872835052888755</v>
      </c>
      <c r="H70" s="231">
        <v>5553237782.9595375</v>
      </c>
      <c r="I70" s="230">
        <f t="shared" si="2"/>
        <v>-1.2980163738498249</v>
      </c>
      <c r="K70" s="362"/>
      <c r="L70" s="501"/>
      <c r="M70" s="501"/>
    </row>
    <row r="71" spans="1:13" s="244" customFormat="1">
      <c r="A71" s="232">
        <v>211101</v>
      </c>
      <c r="B71" s="233" t="s">
        <v>405</v>
      </c>
      <c r="C71" s="228">
        <f>SUMIF('NERACA PT'!$B$7:$B$95,A71,'NERACA PT'!$D$7:$D$95)</f>
        <v>1357515894</v>
      </c>
      <c r="D71" s="229">
        <v>1439165832</v>
      </c>
      <c r="E71" s="230">
        <f t="shared" si="10"/>
        <v>-5.6734211016204836E-2</v>
      </c>
      <c r="F71" s="229">
        <v>1372594100.0163126</v>
      </c>
      <c r="G71" s="230">
        <f t="shared" si="11"/>
        <v>4.6257165438101787E-2</v>
      </c>
      <c r="H71" s="231">
        <v>3960920823.6116362</v>
      </c>
      <c r="I71" s="230">
        <f t="shared" si="2"/>
        <v>-1.8857189635046243</v>
      </c>
      <c r="K71" s="362"/>
      <c r="L71" s="501"/>
      <c r="M71" s="501"/>
    </row>
    <row r="72" spans="1:13">
      <c r="A72" s="232">
        <v>211102</v>
      </c>
      <c r="B72" s="233" t="s">
        <v>406</v>
      </c>
      <c r="C72" s="228">
        <f>SUMIF('NERACA PT'!$B$7:$B$95,A72,'NERACA PT'!$D$7:$D$95)</f>
        <v>49344567</v>
      </c>
      <c r="D72" s="229">
        <v>63980585</v>
      </c>
      <c r="E72" s="230">
        <f t="shared" si="10"/>
        <v>-0.22875717688420635</v>
      </c>
      <c r="F72" s="229">
        <v>66966175</v>
      </c>
      <c r="G72" s="230">
        <f t="shared" si="11"/>
        <v>-4.6663999711787571E-2</v>
      </c>
      <c r="H72" s="231">
        <v>51584949</v>
      </c>
      <c r="I72" s="230">
        <f t="shared" si="2"/>
        <v>0.22968649471169586</v>
      </c>
      <c r="K72" s="362"/>
      <c r="L72" s="501"/>
      <c r="M72" s="501"/>
    </row>
    <row r="73" spans="1:13" s="244" customFormat="1">
      <c r="A73" s="232">
        <v>211103</v>
      </c>
      <c r="B73" s="233" t="s">
        <v>407</v>
      </c>
      <c r="C73" s="228">
        <f>SUMIF('NERACA PT'!$B$7:$B$95,A73,'NERACA PT'!$D$7:$D$95)</f>
        <v>61572062</v>
      </c>
      <c r="D73" s="229">
        <v>85449245</v>
      </c>
      <c r="E73" s="230">
        <f t="shared" si="10"/>
        <v>-0.27943117578159993</v>
      </c>
      <c r="F73" s="229">
        <v>82998469</v>
      </c>
      <c r="G73" s="230">
        <f t="shared" si="11"/>
        <v>2.8681072606317352E-2</v>
      </c>
      <c r="H73" s="231">
        <v>66427610</v>
      </c>
      <c r="I73" s="230">
        <f t="shared" si="2"/>
        <v>0.19965258636276773</v>
      </c>
      <c r="K73" s="362"/>
      <c r="L73" s="501"/>
      <c r="M73" s="501"/>
    </row>
    <row r="74" spans="1:13" s="244" customFormat="1">
      <c r="A74" s="269">
        <v>211105</v>
      </c>
      <c r="B74" s="270" t="s">
        <v>408</v>
      </c>
      <c r="C74" s="228">
        <f>SUMIF('NERACA PT'!$B$7:$B$95,A74,'NERACA PT'!$D$7:$D$95)</f>
        <v>350000000</v>
      </c>
      <c r="D74" s="229">
        <v>350000000</v>
      </c>
      <c r="E74" s="230">
        <f t="shared" si="10"/>
        <v>0</v>
      </c>
      <c r="F74" s="229">
        <v>350000000</v>
      </c>
      <c r="G74" s="230">
        <f t="shared" si="11"/>
        <v>0</v>
      </c>
      <c r="H74" s="231"/>
      <c r="I74" s="230"/>
      <c r="K74" s="362"/>
      <c r="L74" s="501"/>
      <c r="M74" s="501"/>
    </row>
    <row r="75" spans="1:13" s="244" customFormat="1">
      <c r="A75" s="232">
        <v>211011</v>
      </c>
      <c r="B75" s="233" t="s">
        <v>409</v>
      </c>
      <c r="C75" s="228">
        <f>SUMIF('NERACA PT'!$B$7:$B$95,A75,'NERACA PT'!$D$7:$D$95)</f>
        <v>319437916.52340168</v>
      </c>
      <c r="D75" s="229">
        <v>322453582.56940168</v>
      </c>
      <c r="E75" s="230">
        <f t="shared" si="10"/>
        <v>-9.3522485375114178E-3</v>
      </c>
      <c r="F75" s="229">
        <v>308627629.42786688</v>
      </c>
      <c r="G75" s="230">
        <f t="shared" si="11"/>
        <v>4.2877343868738212E-2</v>
      </c>
      <c r="H75" s="231">
        <v>0</v>
      </c>
      <c r="I75" s="230">
        <f t="shared" si="2"/>
        <v>1</v>
      </c>
      <c r="K75" s="362"/>
      <c r="L75" s="501"/>
      <c r="M75" s="501"/>
    </row>
    <row r="76" spans="1:13" s="244" customFormat="1">
      <c r="A76" s="232">
        <v>211012</v>
      </c>
      <c r="B76" s="233" t="s">
        <v>410</v>
      </c>
      <c r="C76" s="228">
        <f>SUMIF('NERACA PT'!$B$7:$B$95,A76,'NERACA PT'!$D$7:$D$95)</f>
        <v>333091326.42679036</v>
      </c>
      <c r="D76" s="229">
        <v>312967295.42679036</v>
      </c>
      <c r="E76" s="230">
        <f t="shared" si="10"/>
        <v>6.4300747375399273E-2</v>
      </c>
      <c r="F76" s="229">
        <v>319640209.42679036</v>
      </c>
      <c r="G76" s="230">
        <f t="shared" si="11"/>
        <v>-2.1321441880693043E-2</v>
      </c>
      <c r="H76" s="231">
        <v>0</v>
      </c>
      <c r="I76" s="230">
        <f t="shared" si="2"/>
        <v>1</v>
      </c>
      <c r="K76" s="362"/>
      <c r="L76" s="501"/>
      <c r="M76" s="501"/>
    </row>
    <row r="77" spans="1:13" s="244" customFormat="1">
      <c r="A77" s="232">
        <v>211013</v>
      </c>
      <c r="B77" s="233" t="s">
        <v>411</v>
      </c>
      <c r="C77" s="228">
        <f>SUMIF('NERACA PT'!$B$7:$B$95,A77,'NERACA PT'!$D$7:$D$95)</f>
        <v>127539512.54639301</v>
      </c>
      <c r="D77" s="229">
        <v>127539519.54639301</v>
      </c>
      <c r="E77" s="230">
        <f t="shared" si="10"/>
        <v>-5.4884948797801627E-8</v>
      </c>
      <c r="F77" s="229">
        <v>127539526.54639256</v>
      </c>
      <c r="G77" s="230">
        <f t="shared" si="11"/>
        <v>-5.4884945292732473E-8</v>
      </c>
      <c r="H77" s="231">
        <v>0</v>
      </c>
      <c r="I77" s="230">
        <f t="shared" si="2"/>
        <v>1</v>
      </c>
      <c r="K77" s="362"/>
      <c r="L77" s="501"/>
      <c r="M77" s="501"/>
    </row>
    <row r="78" spans="1:13" s="244" customFormat="1">
      <c r="A78" s="232">
        <v>211014</v>
      </c>
      <c r="B78" s="233" t="s">
        <v>412</v>
      </c>
      <c r="C78" s="228">
        <f>SUMIF('NERACA PT'!$B$7:$B$95,A78,'NERACA PT'!$D$7:$D$95)</f>
        <v>244342190.15192497</v>
      </c>
      <c r="D78" s="229">
        <v>244342191.15192497</v>
      </c>
      <c r="E78" s="230">
        <f t="shared" si="10"/>
        <v>-4.0926210708253355E-9</v>
      </c>
      <c r="F78" s="229">
        <v>244342189.15192497</v>
      </c>
      <c r="G78" s="230">
        <f t="shared" si="11"/>
        <v>8.1852421416506709E-9</v>
      </c>
      <c r="H78" s="231">
        <v>0</v>
      </c>
      <c r="I78" s="230">
        <f t="shared" ref="I78:I107" si="12">(F78-H78)/F78</f>
        <v>1</v>
      </c>
      <c r="K78" s="362"/>
      <c r="L78" s="501"/>
      <c r="M78" s="501"/>
    </row>
    <row r="79" spans="1:13" s="244" customFormat="1">
      <c r="A79" s="232">
        <v>211016</v>
      </c>
      <c r="B79" s="233" t="s">
        <v>475</v>
      </c>
      <c r="C79" s="228">
        <f>SUMIF('NERACA PT'!$B$7:$B$95,A79,'NERACA PT'!$D$7:$D$95)</f>
        <v>74541603.366890907</v>
      </c>
      <c r="D79" s="229">
        <v>67620655.366890907</v>
      </c>
      <c r="E79" s="230">
        <f>(C79-D79)/D79</f>
        <v>0.10234961436633315</v>
      </c>
      <c r="F79" s="229">
        <v>59923669.366890907</v>
      </c>
      <c r="G79" s="230">
        <f>(D79-F79)/D79</f>
        <v>0.1138259598082611</v>
      </c>
      <c r="H79" s="231">
        <v>0</v>
      </c>
      <c r="I79" s="230">
        <f>(F79-H79)/F79</f>
        <v>1</v>
      </c>
      <c r="K79" s="362"/>
      <c r="L79" s="501"/>
      <c r="M79" s="501"/>
    </row>
    <row r="80" spans="1:13" s="244" customFormat="1">
      <c r="A80" s="232">
        <v>211017</v>
      </c>
      <c r="B80" s="233" t="s">
        <v>413</v>
      </c>
      <c r="C80" s="228">
        <f>SUMIF('NERACA PT'!$B$7:$B$95,A80,'NERACA PT'!$D$7:$D$95)</f>
        <v>0</v>
      </c>
      <c r="D80" s="229">
        <v>0</v>
      </c>
      <c r="E80" s="230" t="e">
        <f t="shared" si="10"/>
        <v>#DIV/0!</v>
      </c>
      <c r="F80" s="229">
        <v>0</v>
      </c>
      <c r="G80" s="230" t="e">
        <f t="shared" si="11"/>
        <v>#DIV/0!</v>
      </c>
      <c r="H80" s="231">
        <v>0</v>
      </c>
      <c r="I80" s="230" t="e">
        <f t="shared" si="12"/>
        <v>#DIV/0!</v>
      </c>
      <c r="K80" s="362"/>
      <c r="L80" s="501"/>
      <c r="M80" s="501"/>
    </row>
    <row r="81" spans="1:13" s="244" customFormat="1">
      <c r="A81" s="269">
        <v>211202</v>
      </c>
      <c r="B81" s="270" t="s">
        <v>414</v>
      </c>
      <c r="C81" s="228">
        <f>SUMIF('NERACA PT'!$B$7:$B$95,A81,'NERACA PT'!$D$7:$D$95)</f>
        <v>51427351.171600133</v>
      </c>
      <c r="D81" s="271">
        <v>51114091.504800111</v>
      </c>
      <c r="E81" s="230">
        <f t="shared" si="10"/>
        <v>6.1286361075321861E-3</v>
      </c>
      <c r="F81" s="271">
        <v>51366575.574800074</v>
      </c>
      <c r="G81" s="230">
        <f t="shared" si="11"/>
        <v>-4.9396176781553933E-3</v>
      </c>
      <c r="H81" s="231"/>
      <c r="I81" s="230"/>
      <c r="K81" s="362"/>
      <c r="L81" s="501"/>
      <c r="M81" s="501"/>
    </row>
    <row r="82" spans="1:13" s="244" customFormat="1" ht="7.5" customHeight="1">
      <c r="A82" s="232"/>
      <c r="B82" s="233"/>
      <c r="C82" s="256"/>
      <c r="D82" s="271"/>
      <c r="E82" s="271"/>
      <c r="F82" s="271"/>
      <c r="G82" s="271"/>
      <c r="H82" s="272"/>
      <c r="I82" s="230"/>
      <c r="K82" s="362"/>
      <c r="L82" s="501"/>
      <c r="M82" s="501"/>
    </row>
    <row r="83" spans="1:13" s="244" customFormat="1" ht="5.0999999999999996" customHeight="1">
      <c r="A83" s="261"/>
      <c r="B83" s="273"/>
      <c r="C83" s="274"/>
      <c r="D83" s="275"/>
      <c r="E83" s="275"/>
      <c r="F83" s="275"/>
      <c r="G83" s="275"/>
      <c r="H83" s="272"/>
      <c r="I83" s="238" t="e">
        <f t="shared" si="12"/>
        <v>#DIV/0!</v>
      </c>
      <c r="K83" s="362"/>
      <c r="L83" s="501"/>
      <c r="M83" s="501"/>
    </row>
    <row r="84" spans="1:13" s="244" customFormat="1">
      <c r="A84" s="239"/>
      <c r="B84" s="240" t="s">
        <v>720</v>
      </c>
      <c r="C84" s="241">
        <f>SUM(C69:C82)</f>
        <v>4351741734.1870012</v>
      </c>
      <c r="D84" s="241">
        <f>SUM(D69:D82)</f>
        <v>5114753655.5662012</v>
      </c>
      <c r="E84" s="260">
        <f>IFERROR((C84-D84)/D84,0)</f>
        <v>-0.14917862574844473</v>
      </c>
      <c r="F84" s="241">
        <f>SUM(F69:F82)</f>
        <v>5400533885.1005163</v>
      </c>
      <c r="G84" s="260">
        <f>IFERROR((D84-F84)/D84,0)</f>
        <v>-5.5873703560153053E-2</v>
      </c>
      <c r="H84" s="241">
        <f>SUM(H70:H80)</f>
        <v>9632171165.5711746</v>
      </c>
      <c r="I84" s="243">
        <f t="shared" si="12"/>
        <v>-0.78355906480751536</v>
      </c>
      <c r="K84" s="362"/>
      <c r="L84" s="501"/>
      <c r="M84" s="501"/>
    </row>
    <row r="85" spans="1:13">
      <c r="A85" s="232"/>
      <c r="B85" s="233"/>
      <c r="C85" s="237"/>
      <c r="D85" s="237"/>
      <c r="E85" s="237"/>
      <c r="F85" s="237"/>
      <c r="G85" s="237"/>
      <c r="H85" s="231"/>
      <c r="I85" s="230"/>
      <c r="K85" s="362"/>
      <c r="L85" s="501"/>
      <c r="M85" s="501"/>
    </row>
    <row r="86" spans="1:13">
      <c r="A86" s="232">
        <v>211201</v>
      </c>
      <c r="B86" s="233" t="s">
        <v>415</v>
      </c>
      <c r="C86" s="229">
        <f>SUMIF('NERACA PT'!$B$7:$B$95,A86,'NERACA PT'!$D$7:$D$95)</f>
        <v>940474226.04999948</v>
      </c>
      <c r="D86" s="229">
        <v>970452458.74999964</v>
      </c>
      <c r="E86" s="230">
        <f>(C86-D86)/D86</f>
        <v>-3.089098536430513E-2</v>
      </c>
      <c r="F86" s="229">
        <v>955140464.88999999</v>
      </c>
      <c r="G86" s="230">
        <f>(D86-F86)/D86</f>
        <v>1.5778200902002364E-2</v>
      </c>
      <c r="H86" s="231" t="e">
        <v>#VALUE!</v>
      </c>
      <c r="I86" s="230" t="e">
        <f t="shared" si="12"/>
        <v>#VALUE!</v>
      </c>
      <c r="K86" s="362"/>
      <c r="L86" s="501"/>
      <c r="M86" s="501"/>
    </row>
    <row r="87" spans="1:13" ht="5.0999999999999996" customHeight="1">
      <c r="A87" s="232"/>
      <c r="B87" s="233"/>
      <c r="C87" s="246"/>
      <c r="D87" s="237"/>
      <c r="E87" s="237"/>
      <c r="F87" s="237"/>
      <c r="G87" s="237"/>
      <c r="H87" s="231"/>
      <c r="I87" s="238"/>
      <c r="K87" s="362"/>
      <c r="L87" s="501"/>
      <c r="M87" s="501"/>
    </row>
    <row r="88" spans="1:13">
      <c r="A88" s="239"/>
      <c r="B88" s="240" t="s">
        <v>721</v>
      </c>
      <c r="C88" s="241">
        <f>SUM(C86:C86)</f>
        <v>940474226.04999948</v>
      </c>
      <c r="D88" s="241">
        <f>SUM(D86:D86)</f>
        <v>970452458.74999964</v>
      </c>
      <c r="E88" s="260">
        <f>IFERROR((C88-D88)/D88,0)</f>
        <v>-3.089098536430513E-2</v>
      </c>
      <c r="F88" s="241">
        <f>SUM(F86:F86)</f>
        <v>955140464.88999999</v>
      </c>
      <c r="G88" s="260">
        <f>IFERROR((D88-F88)/D88,0)</f>
        <v>1.5778200902002364E-2</v>
      </c>
      <c r="H88" s="241" t="e">
        <f>SUM(H86:H86)</f>
        <v>#VALUE!</v>
      </c>
      <c r="I88" s="243" t="e">
        <f t="shared" si="12"/>
        <v>#VALUE!</v>
      </c>
      <c r="K88" s="362"/>
      <c r="L88" s="501"/>
      <c r="M88" s="501"/>
    </row>
    <row r="89" spans="1:13">
      <c r="A89" s="232"/>
      <c r="B89" s="273"/>
      <c r="C89" s="274"/>
      <c r="D89" s="237"/>
      <c r="E89" s="237"/>
      <c r="F89" s="237"/>
      <c r="G89" s="237"/>
      <c r="H89" s="231"/>
      <c r="I89" s="230"/>
      <c r="K89" s="362"/>
      <c r="L89" s="501"/>
      <c r="M89" s="501"/>
    </row>
    <row r="90" spans="1:13">
      <c r="A90" s="232">
        <v>211301</v>
      </c>
      <c r="B90" s="233" t="s">
        <v>54</v>
      </c>
      <c r="C90" s="229">
        <f>SUMIF('NERACA PT'!$B$7:$B$95,A90,'NERACA PT'!$D$7:$D$95)</f>
        <v>0</v>
      </c>
      <c r="D90" s="229">
        <v>0</v>
      </c>
      <c r="E90" s="229"/>
      <c r="F90" s="229">
        <v>0</v>
      </c>
      <c r="G90" s="229" t="e">
        <f>(D90-F90)/D90</f>
        <v>#DIV/0!</v>
      </c>
      <c r="H90" s="231">
        <v>285348300</v>
      </c>
      <c r="I90" s="230" t="e">
        <f t="shared" si="12"/>
        <v>#DIV/0!</v>
      </c>
      <c r="K90" s="362"/>
      <c r="L90" s="501"/>
      <c r="M90" s="501"/>
    </row>
    <row r="91" spans="1:13" ht="5.0999999999999996" customHeight="1">
      <c r="A91" s="232"/>
      <c r="B91" s="273"/>
      <c r="C91" s="237"/>
      <c r="D91" s="237"/>
      <c r="E91" s="237"/>
      <c r="F91" s="237"/>
      <c r="G91" s="237"/>
      <c r="H91" s="231"/>
      <c r="I91" s="238" t="e">
        <f t="shared" si="12"/>
        <v>#DIV/0!</v>
      </c>
      <c r="K91" s="362"/>
      <c r="L91" s="501"/>
      <c r="M91" s="501"/>
    </row>
    <row r="92" spans="1:13">
      <c r="A92" s="239"/>
      <c r="B92" s="240" t="s">
        <v>722</v>
      </c>
      <c r="C92" s="241"/>
      <c r="D92" s="241">
        <f>SUM(D90)</f>
        <v>0</v>
      </c>
      <c r="E92" s="241"/>
      <c r="F92" s="241">
        <f>SUM(F90)</f>
        <v>0</v>
      </c>
      <c r="G92" s="241">
        <f>IFERROR((D92-F92)/D92,0)</f>
        <v>0</v>
      </c>
      <c r="H92" s="241">
        <f>SUM(H90)</f>
        <v>285348300</v>
      </c>
      <c r="I92" s="243" t="e">
        <f t="shared" si="12"/>
        <v>#DIV/0!</v>
      </c>
      <c r="K92" s="362"/>
      <c r="L92" s="501"/>
      <c r="M92" s="501"/>
    </row>
    <row r="93" spans="1:13">
      <c r="A93" s="232"/>
      <c r="B93" s="273"/>
      <c r="C93" s="276"/>
      <c r="D93" s="276"/>
      <c r="E93" s="276"/>
      <c r="F93" s="276"/>
      <c r="G93" s="276"/>
      <c r="H93" s="231"/>
      <c r="I93" s="230"/>
      <c r="K93" s="362"/>
      <c r="L93" s="501"/>
      <c r="M93" s="501"/>
    </row>
    <row r="94" spans="1:13">
      <c r="A94" s="232">
        <v>212001</v>
      </c>
      <c r="B94" s="233" t="s">
        <v>416</v>
      </c>
      <c r="C94" s="229">
        <f>SUMIF('NERACA PT'!$B$7:$B$95,A94,'NERACA PT'!$D$7:$D$95)</f>
        <v>448775857.80092096</v>
      </c>
      <c r="D94" s="229">
        <v>845289455.59910274</v>
      </c>
      <c r="E94" s="230">
        <f>(C94-D94)/D94</f>
        <v>-0.46908617535889047</v>
      </c>
      <c r="F94" s="229">
        <v>557690234.99273896</v>
      </c>
      <c r="G94" s="230">
        <f>(D94-F94)/D94</f>
        <v>0.34023755850890924</v>
      </c>
      <c r="H94" s="231">
        <v>1724592997.767271</v>
      </c>
      <c r="I94" s="230">
        <f t="shared" si="12"/>
        <v>-2.0923851442185013</v>
      </c>
      <c r="K94" s="362"/>
      <c r="L94" s="501"/>
      <c r="M94" s="501"/>
    </row>
    <row r="95" spans="1:13">
      <c r="A95" s="269">
        <v>214002</v>
      </c>
      <c r="B95" s="270" t="s">
        <v>417</v>
      </c>
      <c r="C95" s="228">
        <f>SUMIF('NERACA PT'!$B$7:$B$95,A95,'NERACA PT'!$D$7:$D$95)</f>
        <v>300615.35860000015</v>
      </c>
      <c r="D95" s="278">
        <v>291467.62260000012</v>
      </c>
      <c r="E95" s="230">
        <f>(C95-D95)/D95</f>
        <v>3.138508462243185E-2</v>
      </c>
      <c r="F95" s="278">
        <v>268439.68260000006</v>
      </c>
      <c r="G95" s="230"/>
      <c r="H95" s="231"/>
      <c r="I95" s="230"/>
      <c r="K95" s="362"/>
      <c r="L95" s="501"/>
      <c r="M95" s="501"/>
    </row>
    <row r="96" spans="1:13" ht="5.0999999999999996" customHeight="1">
      <c r="A96" s="232"/>
      <c r="B96" s="273"/>
      <c r="C96" s="274"/>
      <c r="D96" s="280"/>
      <c r="E96" s="280"/>
      <c r="F96" s="280"/>
      <c r="G96" s="280"/>
      <c r="H96" s="231"/>
      <c r="I96" s="230" t="e">
        <f t="shared" si="12"/>
        <v>#DIV/0!</v>
      </c>
      <c r="K96" s="362"/>
      <c r="L96" s="501"/>
      <c r="M96" s="501"/>
    </row>
    <row r="97" spans="1:13">
      <c r="A97" s="239"/>
      <c r="B97" s="240" t="s">
        <v>724</v>
      </c>
      <c r="C97" s="241">
        <f>SUM(C94:C95)</f>
        <v>449076473.15952098</v>
      </c>
      <c r="D97" s="266">
        <f>SUM(D94:D95)</f>
        <v>845580923.22170269</v>
      </c>
      <c r="E97" s="260">
        <f>IFERROR((C97-D97)/D97,0)</f>
        <v>-0.46891366535503343</v>
      </c>
      <c r="F97" s="266">
        <f>SUM(F94:F95)</f>
        <v>557958674.67533898</v>
      </c>
      <c r="G97" s="260">
        <f>IFERROR((D97-F97)/D97,0)</f>
        <v>0.34014751355850076</v>
      </c>
      <c r="H97" s="266">
        <f>SUM(H94)</f>
        <v>1724592997.767271</v>
      </c>
      <c r="I97" s="268">
        <f t="shared" si="12"/>
        <v>-2.0908973657785048</v>
      </c>
      <c r="K97" s="362"/>
      <c r="L97" s="501"/>
      <c r="M97" s="501"/>
    </row>
    <row r="98" spans="1:13" ht="16.5" thickBot="1">
      <c r="A98" s="247"/>
      <c r="B98" s="246"/>
      <c r="C98" s="246"/>
      <c r="D98" s="237"/>
      <c r="E98" s="237"/>
      <c r="F98" s="237"/>
      <c r="G98" s="237"/>
      <c r="H98" s="231"/>
      <c r="I98" s="230"/>
      <c r="K98" s="362"/>
      <c r="L98" s="501"/>
      <c r="M98" s="501"/>
    </row>
    <row r="99" spans="1:13" s="244" customFormat="1" ht="16.5" thickBot="1">
      <c r="A99" s="498"/>
      <c r="B99" s="499" t="s">
        <v>723</v>
      </c>
      <c r="C99" s="253">
        <f>C47+C58+C84+C88+C92+C97+C67+C52</f>
        <v>13950981329.966183</v>
      </c>
      <c r="D99" s="253">
        <f>D47+D58+D84+D88+D92+D97+D67+D52</f>
        <v>21763183584.807903</v>
      </c>
      <c r="E99" s="254">
        <f>IFERROR((C99-D99)/D99,0)</f>
        <v>-0.35896412969172115</v>
      </c>
      <c r="F99" s="253">
        <f>F47+F58+F84+F88+F92+F97+F67+F52</f>
        <v>21695357001.214626</v>
      </c>
      <c r="G99" s="254">
        <f>IFERROR((D99-F99)/D99,0)</f>
        <v>3.1165745272959183E-3</v>
      </c>
      <c r="H99" s="281" t="e">
        <f>H47+H58+H84+H88+H92+H97</f>
        <v>#VALUE!</v>
      </c>
      <c r="I99" s="282" t="e">
        <f t="shared" si="12"/>
        <v>#VALUE!</v>
      </c>
      <c r="K99" s="362"/>
      <c r="L99" s="501"/>
      <c r="M99" s="501"/>
    </row>
    <row r="100" spans="1:13">
      <c r="A100" s="305"/>
      <c r="B100" s="228"/>
      <c r="C100" s="228"/>
      <c r="D100" s="258"/>
      <c r="E100" s="258"/>
      <c r="F100" s="258"/>
      <c r="G100" s="258"/>
      <c r="H100" s="231"/>
      <c r="I100" s="230"/>
      <c r="K100" s="362"/>
      <c r="L100" s="501"/>
      <c r="M100" s="501"/>
    </row>
    <row r="101" spans="1:13">
      <c r="A101" s="232">
        <v>311001</v>
      </c>
      <c r="B101" s="233" t="s">
        <v>418</v>
      </c>
      <c r="C101" s="228">
        <f>SUMIF('NERACA PT'!$B$7:$B$95,A101,'NERACA PT'!$D$7:$D$95)</f>
        <v>0</v>
      </c>
      <c r="D101" s="278">
        <v>0</v>
      </c>
      <c r="E101" s="278"/>
      <c r="F101" s="278">
        <v>0</v>
      </c>
      <c r="G101" s="278">
        <v>0</v>
      </c>
      <c r="H101" s="231">
        <v>0</v>
      </c>
      <c r="I101" s="230" t="e">
        <f t="shared" si="12"/>
        <v>#DIV/0!</v>
      </c>
      <c r="K101" s="362"/>
      <c r="L101" s="501"/>
      <c r="M101" s="501"/>
    </row>
    <row r="102" spans="1:13">
      <c r="A102" s="232">
        <v>311101</v>
      </c>
      <c r="B102" s="233" t="s">
        <v>419</v>
      </c>
      <c r="C102" s="228">
        <f>SUMIF('NERACA PT'!$B$7:$B$95,A102,'NERACA PT'!$D$7:$D$95)</f>
        <v>12860180633.319674</v>
      </c>
      <c r="D102" s="229">
        <v>11444418418.210222</v>
      </c>
      <c r="E102" s="230">
        <f>(C102-D102)/D102</f>
        <v>0.12370765934743415</v>
      </c>
      <c r="F102" s="229">
        <v>10761551520.000456</v>
      </c>
      <c r="G102" s="230">
        <f>(D102-F102)/D102</f>
        <v>5.9668117090440939E-2</v>
      </c>
      <c r="H102" s="231">
        <v>7582356628.7500553</v>
      </c>
      <c r="I102" s="230">
        <f t="shared" si="12"/>
        <v>0.29542161140443679</v>
      </c>
      <c r="K102" s="362"/>
      <c r="L102" s="501"/>
      <c r="M102" s="501"/>
    </row>
    <row r="103" spans="1:13">
      <c r="A103" s="232">
        <v>312003</v>
      </c>
      <c r="B103" s="233" t="s">
        <v>420</v>
      </c>
      <c r="C103" s="228">
        <f>SUMIF('NERACA PT'!$B$7:$B$95,A103,'NERACA PT'!$D$7:$D$95)</f>
        <v>403569486.34354782</v>
      </c>
      <c r="D103" s="229">
        <v>1415762215.1094513</v>
      </c>
      <c r="E103" s="230">
        <f>(C103-D103)/D103</f>
        <v>-0.71494543219438289</v>
      </c>
      <c r="F103" s="229">
        <v>682866898.20976639</v>
      </c>
      <c r="G103" s="230">
        <f>(D103-F103)/D103</f>
        <v>0.51766836907921399</v>
      </c>
      <c r="H103" s="231">
        <v>1100869624.7758102</v>
      </c>
      <c r="I103" s="230">
        <f t="shared" si="12"/>
        <v>-0.61212913916591649</v>
      </c>
      <c r="K103" s="362"/>
      <c r="L103" s="501"/>
      <c r="M103" s="501"/>
    </row>
    <row r="104" spans="1:13" ht="5.0999999999999996" customHeight="1">
      <c r="A104" s="232"/>
      <c r="B104" s="233"/>
      <c r="C104" s="246"/>
      <c r="D104" s="237"/>
      <c r="E104" s="237"/>
      <c r="F104" s="237"/>
      <c r="G104" s="237"/>
      <c r="H104" s="231"/>
      <c r="I104" s="238"/>
      <c r="K104" s="362"/>
      <c r="L104" s="501"/>
      <c r="M104" s="501"/>
    </row>
    <row r="105" spans="1:13">
      <c r="A105" s="283"/>
      <c r="B105" s="284" t="s">
        <v>725</v>
      </c>
      <c r="C105" s="285">
        <f>SUM(C101:C103)</f>
        <v>13263750119.663221</v>
      </c>
      <c r="D105" s="285">
        <f>SUM(D101:D103)</f>
        <v>12860180633.319674</v>
      </c>
      <c r="E105" s="260">
        <f>IFERROR((C105-D105)/D105,0)</f>
        <v>3.1381323315003241E-2</v>
      </c>
      <c r="F105" s="285">
        <f>SUM(F101:F103)</f>
        <v>11444418418.210222</v>
      </c>
      <c r="G105" s="260">
        <f>IFERROR((D105-F105)/D105,0)</f>
        <v>0.11008882810256393</v>
      </c>
      <c r="H105" s="286">
        <f>SUM(H101:H103)</f>
        <v>8683226253.5258656</v>
      </c>
      <c r="I105" s="243">
        <f t="shared" si="12"/>
        <v>0.24126976695388738</v>
      </c>
      <c r="K105" s="362"/>
      <c r="L105" s="501"/>
      <c r="M105" s="501"/>
    </row>
    <row r="106" spans="1:13" ht="16.5" thickBot="1">
      <c r="A106" s="247"/>
      <c r="B106" s="246"/>
      <c r="C106" s="287"/>
      <c r="D106" s="288"/>
      <c r="E106" s="288"/>
      <c r="F106" s="288"/>
      <c r="G106" s="288"/>
      <c r="H106" s="231"/>
      <c r="I106" s="238"/>
      <c r="K106" s="362"/>
      <c r="L106" s="501"/>
      <c r="M106" s="501"/>
    </row>
    <row r="107" spans="1:13" ht="16.5" thickBot="1">
      <c r="A107" s="496"/>
      <c r="B107" s="497" t="s">
        <v>726</v>
      </c>
      <c r="C107" s="253">
        <f>C99+C105</f>
        <v>27214731449.629402</v>
      </c>
      <c r="D107" s="253">
        <f>D99+D105</f>
        <v>34623364218.127579</v>
      </c>
      <c r="E107" s="254">
        <f>IFERROR((C107-D107)/D107,0)</f>
        <v>-0.21397784229815761</v>
      </c>
      <c r="F107" s="253">
        <f>F99+F105</f>
        <v>33139775419.42485</v>
      </c>
      <c r="G107" s="254">
        <f>IFERROR((D107-F107)/D107,0)</f>
        <v>4.2849354249809533E-2</v>
      </c>
      <c r="H107" s="289" t="e">
        <f>H99+H105</f>
        <v>#VALUE!</v>
      </c>
      <c r="I107" s="290" t="e">
        <f t="shared" si="12"/>
        <v>#VALUE!</v>
      </c>
      <c r="K107" s="362"/>
      <c r="L107" s="501"/>
      <c r="M107" s="501"/>
    </row>
    <row r="108" spans="1:13">
      <c r="C108" s="500">
        <f>C107-C43</f>
        <v>0</v>
      </c>
      <c r="D108" s="500">
        <f>D107-D43</f>
        <v>0</v>
      </c>
      <c r="E108" s="291"/>
      <c r="F108" s="500">
        <f>F107-F43</f>
        <v>0</v>
      </c>
      <c r="G108" s="291"/>
      <c r="H108" s="291" t="e">
        <f>H107-H43</f>
        <v>#VALUE!</v>
      </c>
      <c r="L108" s="501"/>
      <c r="M108" s="501"/>
    </row>
    <row r="109" spans="1:13">
      <c r="D109" s="292"/>
      <c r="E109" s="292"/>
      <c r="F109" s="292"/>
      <c r="G109" s="292"/>
      <c r="L109" s="501"/>
    </row>
    <row r="110" spans="1:13">
      <c r="C110" s="292"/>
      <c r="D110" s="292"/>
      <c r="E110" s="292"/>
      <c r="F110" s="292"/>
      <c r="G110" s="292"/>
    </row>
    <row r="197" spans="4:7" hidden="1"/>
    <row r="198" spans="4:7">
      <c r="D198" s="294"/>
      <c r="E198" s="294"/>
      <c r="F198" s="294"/>
      <c r="G198" s="294"/>
    </row>
  </sheetData>
  <autoFilter ref="A6:G189"/>
  <conditionalFormatting sqref="I7">
    <cfRule type="cellIs" dxfId="62" priority="160" stopIfTrue="1" operator="lessThan">
      <formula>0</formula>
    </cfRule>
  </conditionalFormatting>
  <conditionalFormatting sqref="I8:I37 I80:I107 I39:I48 I62:I63 I65:I78 I50:I60">
    <cfRule type="cellIs" dxfId="61" priority="128" stopIfTrue="1" operator="lessThan">
      <formula>0</formula>
    </cfRule>
  </conditionalFormatting>
  <conditionalFormatting sqref="E37 E39">
    <cfRule type="cellIs" dxfId="60" priority="114" stopIfTrue="1" operator="lessThan">
      <formula>0</formula>
    </cfRule>
  </conditionalFormatting>
  <conditionalFormatting sqref="E29">
    <cfRule type="cellIs" dxfId="59" priority="118" stopIfTrue="1" operator="lessThan">
      <formula>0</formula>
    </cfRule>
  </conditionalFormatting>
  <conditionalFormatting sqref="E7:E12">
    <cfRule type="cellIs" dxfId="58" priority="124" stopIfTrue="1" operator="lessThan">
      <formula>0</formula>
    </cfRule>
  </conditionalFormatting>
  <conditionalFormatting sqref="E16">
    <cfRule type="cellIs" dxfId="57" priority="122" stopIfTrue="1" operator="lessThan">
      <formula>0</formula>
    </cfRule>
  </conditionalFormatting>
  <conditionalFormatting sqref="E20:E25">
    <cfRule type="cellIs" dxfId="56" priority="120" stopIfTrue="1" operator="lessThan">
      <formula>0</formula>
    </cfRule>
  </conditionalFormatting>
  <conditionalFormatting sqref="E33">
    <cfRule type="cellIs" dxfId="55" priority="116" stopIfTrue="1" operator="lessThan">
      <formula>0</formula>
    </cfRule>
  </conditionalFormatting>
  <conditionalFormatting sqref="I7">
    <cfRule type="iconSet" priority="159">
      <iconSet iconSet="3Arrows">
        <cfvo type="percent" val="0"/>
        <cfvo type="num" val="0"/>
        <cfvo type="num" val="1E-3"/>
      </iconSet>
    </cfRule>
  </conditionalFormatting>
  <conditionalFormatting sqref="E50">
    <cfRule type="cellIs" dxfId="54" priority="110" stopIfTrue="1" operator="lessThan">
      <formula>0</formula>
    </cfRule>
  </conditionalFormatting>
  <conditionalFormatting sqref="E54:E56">
    <cfRule type="cellIs" dxfId="53" priority="108" stopIfTrue="1" operator="lessThan">
      <formula>0</formula>
    </cfRule>
  </conditionalFormatting>
  <conditionalFormatting sqref="E60 E62:E63 E65">
    <cfRule type="cellIs" dxfId="52" priority="106" stopIfTrue="1" operator="lessThan">
      <formula>0</formula>
    </cfRule>
  </conditionalFormatting>
  <conditionalFormatting sqref="E69:E78 E80:E81">
    <cfRule type="cellIs" dxfId="51" priority="104" stopIfTrue="1" operator="lessThan">
      <formula>0</formula>
    </cfRule>
  </conditionalFormatting>
  <conditionalFormatting sqref="E86">
    <cfRule type="cellIs" dxfId="50" priority="102" stopIfTrue="1" operator="lessThan">
      <formula>0</formula>
    </cfRule>
  </conditionalFormatting>
  <conditionalFormatting sqref="E94:E95">
    <cfRule type="cellIs" dxfId="49" priority="100" stopIfTrue="1" operator="lessThan">
      <formula>0</formula>
    </cfRule>
  </conditionalFormatting>
  <conditionalFormatting sqref="E102:E103">
    <cfRule type="cellIs" dxfId="48" priority="98" stopIfTrue="1" operator="lessThan">
      <formula>0</formula>
    </cfRule>
  </conditionalFormatting>
  <conditionalFormatting sqref="E14">
    <cfRule type="cellIs" dxfId="47" priority="96" stopIfTrue="1" operator="lessThan">
      <formula>0</formula>
    </cfRule>
  </conditionalFormatting>
  <conditionalFormatting sqref="E18">
    <cfRule type="cellIs" dxfId="46" priority="94" stopIfTrue="1" operator="lessThan">
      <formula>0</formula>
    </cfRule>
  </conditionalFormatting>
  <conditionalFormatting sqref="E41 E35 E31 E27">
    <cfRule type="cellIs" dxfId="45" priority="92" stopIfTrue="1" operator="lessThan">
      <formula>0</formula>
    </cfRule>
  </conditionalFormatting>
  <conditionalFormatting sqref="E105 E97 E88 E84 E67 E58 E52 E47">
    <cfRule type="cellIs" dxfId="44" priority="90" stopIfTrue="1" operator="lessThan">
      <formula>0</formula>
    </cfRule>
  </conditionalFormatting>
  <conditionalFormatting sqref="E43">
    <cfRule type="cellIs" dxfId="43" priority="88" stopIfTrue="1" operator="lessThan">
      <formula>0</formula>
    </cfRule>
  </conditionalFormatting>
  <conditionalFormatting sqref="I8:I37 I80:I107 I39:I48 I62:I63 I65:I78 I50:I60">
    <cfRule type="iconSet" priority="127">
      <iconSet iconSet="3Arrows">
        <cfvo type="percent" val="0"/>
        <cfvo type="num" val="0"/>
        <cfvo type="num" val="1E-3"/>
      </iconSet>
    </cfRule>
  </conditionalFormatting>
  <conditionalFormatting sqref="E79">
    <cfRule type="cellIs" dxfId="42" priority="78" stopIfTrue="1" operator="lessThan">
      <formula>0</formula>
    </cfRule>
  </conditionalFormatting>
  <conditionalFormatting sqref="E7:E12">
    <cfRule type="iconSet" priority="123">
      <iconSet iconSet="3Arrows">
        <cfvo type="percent" val="0"/>
        <cfvo type="num" val="0"/>
        <cfvo type="num" val="1E-3"/>
      </iconSet>
    </cfRule>
  </conditionalFormatting>
  <conditionalFormatting sqref="E16">
    <cfRule type="iconSet" priority="121">
      <iconSet iconSet="3Arrows">
        <cfvo type="percent" val="0"/>
        <cfvo type="num" val="0"/>
        <cfvo type="num" val="1E-3"/>
      </iconSet>
    </cfRule>
  </conditionalFormatting>
  <conditionalFormatting sqref="E20:E25">
    <cfRule type="iconSet" priority="119">
      <iconSet iconSet="3Arrows">
        <cfvo type="percent" val="0"/>
        <cfvo type="num" val="0"/>
        <cfvo type="num" val="1E-3"/>
      </iconSet>
    </cfRule>
  </conditionalFormatting>
  <conditionalFormatting sqref="E29">
    <cfRule type="iconSet" priority="117">
      <iconSet iconSet="3Arrows">
        <cfvo type="percent" val="0"/>
        <cfvo type="num" val="0"/>
        <cfvo type="num" val="1E-3"/>
      </iconSet>
    </cfRule>
  </conditionalFormatting>
  <conditionalFormatting sqref="E33">
    <cfRule type="iconSet" priority="115">
      <iconSet iconSet="3Arrows">
        <cfvo type="percent" val="0"/>
        <cfvo type="num" val="0"/>
        <cfvo type="num" val="1E-3"/>
      </iconSet>
    </cfRule>
  </conditionalFormatting>
  <conditionalFormatting sqref="E37 E39">
    <cfRule type="iconSet" priority="113">
      <iconSet iconSet="3Arrows">
        <cfvo type="percent" val="0"/>
        <cfvo type="num" val="0"/>
        <cfvo type="num" val="1E-3"/>
      </iconSet>
    </cfRule>
  </conditionalFormatting>
  <conditionalFormatting sqref="E45">
    <cfRule type="cellIs" dxfId="41" priority="112" stopIfTrue="1" operator="lessThan">
      <formula>0</formula>
    </cfRule>
  </conditionalFormatting>
  <conditionalFormatting sqref="E45">
    <cfRule type="iconSet" priority="111">
      <iconSet iconSet="3Arrows">
        <cfvo type="percent" val="0"/>
        <cfvo type="num" val="0"/>
        <cfvo type="num" val="1E-3"/>
      </iconSet>
    </cfRule>
  </conditionalFormatting>
  <conditionalFormatting sqref="E50">
    <cfRule type="iconSet" priority="109">
      <iconSet iconSet="3Arrows">
        <cfvo type="percent" val="0"/>
        <cfvo type="num" val="0"/>
        <cfvo type="num" val="1E-3"/>
      </iconSet>
    </cfRule>
  </conditionalFormatting>
  <conditionalFormatting sqref="E54:E56">
    <cfRule type="iconSet" priority="107">
      <iconSet iconSet="3Arrows">
        <cfvo type="percent" val="0"/>
        <cfvo type="num" val="0"/>
        <cfvo type="num" val="1E-3"/>
      </iconSet>
    </cfRule>
  </conditionalFormatting>
  <conditionalFormatting sqref="E60 E62:E63 E65">
    <cfRule type="iconSet" priority="105">
      <iconSet iconSet="3Arrows">
        <cfvo type="percent" val="0"/>
        <cfvo type="num" val="0"/>
        <cfvo type="num" val="1E-3"/>
      </iconSet>
    </cfRule>
  </conditionalFormatting>
  <conditionalFormatting sqref="E69:E78 E80:E81">
    <cfRule type="iconSet" priority="103">
      <iconSet iconSet="3Arrows">
        <cfvo type="percent" val="0"/>
        <cfvo type="num" val="0"/>
        <cfvo type="num" val="1E-3"/>
      </iconSet>
    </cfRule>
  </conditionalFormatting>
  <conditionalFormatting sqref="E86">
    <cfRule type="iconSet" priority="101">
      <iconSet iconSet="3Arrows">
        <cfvo type="percent" val="0"/>
        <cfvo type="num" val="0"/>
        <cfvo type="num" val="1E-3"/>
      </iconSet>
    </cfRule>
  </conditionalFormatting>
  <conditionalFormatting sqref="E94:E95">
    <cfRule type="iconSet" priority="99">
      <iconSet iconSet="3Arrows">
        <cfvo type="percent" val="0"/>
        <cfvo type="num" val="0"/>
        <cfvo type="num" val="1E-3"/>
      </iconSet>
    </cfRule>
  </conditionalFormatting>
  <conditionalFormatting sqref="E102:E103">
    <cfRule type="iconSet" priority="97">
      <iconSet iconSet="3Arrows">
        <cfvo type="percent" val="0"/>
        <cfvo type="num" val="0"/>
        <cfvo type="num" val="1E-3"/>
      </iconSet>
    </cfRule>
  </conditionalFormatting>
  <conditionalFormatting sqref="E14">
    <cfRule type="iconSet" priority="95">
      <iconSet iconSet="3Arrows">
        <cfvo type="percent" val="0"/>
        <cfvo type="num" val="0"/>
        <cfvo type="num" val="1E-3"/>
      </iconSet>
    </cfRule>
  </conditionalFormatting>
  <conditionalFormatting sqref="E18">
    <cfRule type="iconSet" priority="93">
      <iconSet iconSet="3Arrows">
        <cfvo type="percent" val="0"/>
        <cfvo type="num" val="0"/>
        <cfvo type="num" val="1E-3"/>
      </iconSet>
    </cfRule>
  </conditionalFormatting>
  <conditionalFormatting sqref="E41 E35 E31 E27">
    <cfRule type="iconSet" priority="91">
      <iconSet iconSet="3Arrows">
        <cfvo type="percent" val="0"/>
        <cfvo type="num" val="0"/>
        <cfvo type="num" val="1E-3"/>
      </iconSet>
    </cfRule>
  </conditionalFormatting>
  <conditionalFormatting sqref="E105 E97 E88 E84 E67 E58 E52 E47">
    <cfRule type="iconSet" priority="89">
      <iconSet iconSet="3Arrows">
        <cfvo type="percent" val="0"/>
        <cfvo type="num" val="0"/>
        <cfvo type="num" val="1E-3"/>
      </iconSet>
    </cfRule>
  </conditionalFormatting>
  <conditionalFormatting sqref="E43">
    <cfRule type="iconSet" priority="87">
      <iconSet iconSet="3Arrows">
        <cfvo type="percent" val="0"/>
        <cfvo type="num" val="0"/>
        <cfvo type="num" val="1E-3"/>
      </iconSet>
    </cfRule>
  </conditionalFormatting>
  <conditionalFormatting sqref="I79">
    <cfRule type="cellIs" dxfId="40" priority="80" stopIfTrue="1" operator="lessThan">
      <formula>0</formula>
    </cfRule>
  </conditionalFormatting>
  <conditionalFormatting sqref="G102:G103">
    <cfRule type="cellIs" dxfId="39" priority="34" stopIfTrue="1" operator="lessThan">
      <formula>0</formula>
    </cfRule>
  </conditionalFormatting>
  <conditionalFormatting sqref="I79">
    <cfRule type="iconSet" priority="79">
      <iconSet iconSet="3Arrows">
        <cfvo type="percent" val="0"/>
        <cfvo type="num" val="0"/>
        <cfvo type="num" val="1E-3"/>
      </iconSet>
    </cfRule>
  </conditionalFormatting>
  <conditionalFormatting sqref="E79">
    <cfRule type="iconSet" priority="77">
      <iconSet iconSet="3Arrows">
        <cfvo type="percent" val="0"/>
        <cfvo type="num" val="0"/>
        <cfvo type="num" val="1E-3"/>
      </iconSet>
    </cfRule>
  </conditionalFormatting>
  <conditionalFormatting sqref="E99">
    <cfRule type="cellIs" dxfId="38" priority="76" stopIfTrue="1" operator="lessThan">
      <formula>0</formula>
    </cfRule>
  </conditionalFormatting>
  <conditionalFormatting sqref="E99">
    <cfRule type="iconSet" priority="75">
      <iconSet iconSet="3Arrows">
        <cfvo type="percent" val="0"/>
        <cfvo type="num" val="0"/>
        <cfvo type="num" val="1E-3"/>
      </iconSet>
    </cfRule>
  </conditionalFormatting>
  <conditionalFormatting sqref="E107">
    <cfRule type="cellIs" dxfId="37" priority="74" stopIfTrue="1" operator="lessThan">
      <formula>0</formula>
    </cfRule>
  </conditionalFormatting>
  <conditionalFormatting sqref="E107">
    <cfRule type="iconSet" priority="73">
      <iconSet iconSet="3Arrows">
        <cfvo type="percent" val="0"/>
        <cfvo type="num" val="0"/>
        <cfvo type="num" val="1E-3"/>
      </iconSet>
    </cfRule>
  </conditionalFormatting>
  <conditionalFormatting sqref="I38">
    <cfRule type="cellIs" dxfId="36" priority="70" stopIfTrue="1" operator="lessThan">
      <formula>0</formula>
    </cfRule>
  </conditionalFormatting>
  <conditionalFormatting sqref="G43">
    <cfRule type="cellIs" dxfId="35" priority="24" stopIfTrue="1" operator="lessThan">
      <formula>0</formula>
    </cfRule>
  </conditionalFormatting>
  <conditionalFormatting sqref="I38">
    <cfRule type="iconSet" priority="69">
      <iconSet iconSet="3Arrows">
        <cfvo type="percent" val="0"/>
        <cfvo type="num" val="0"/>
        <cfvo type="num" val="1E-3"/>
      </iconSet>
    </cfRule>
  </conditionalFormatting>
  <conditionalFormatting sqref="E38">
    <cfRule type="cellIs" dxfId="34" priority="68" stopIfTrue="1" operator="lessThan">
      <formula>0</formula>
    </cfRule>
  </conditionalFormatting>
  <conditionalFormatting sqref="E38">
    <cfRule type="iconSet" priority="67">
      <iconSet iconSet="3Arrows">
        <cfvo type="percent" val="0"/>
        <cfvo type="num" val="0"/>
        <cfvo type="num" val="1E-3"/>
      </iconSet>
    </cfRule>
  </conditionalFormatting>
  <conditionalFormatting sqref="I61">
    <cfRule type="cellIs" dxfId="33" priority="64" stopIfTrue="1" operator="lessThan">
      <formula>0</formula>
    </cfRule>
  </conditionalFormatting>
  <conditionalFormatting sqref="G107">
    <cfRule type="cellIs" dxfId="32" priority="18" stopIfTrue="1" operator="lessThan">
      <formula>0</formula>
    </cfRule>
  </conditionalFormatting>
  <conditionalFormatting sqref="I61">
    <cfRule type="iconSet" priority="63">
      <iconSet iconSet="3Arrows">
        <cfvo type="percent" val="0"/>
        <cfvo type="num" val="0"/>
        <cfvo type="num" val="1E-3"/>
      </iconSet>
    </cfRule>
  </conditionalFormatting>
  <conditionalFormatting sqref="E61">
    <cfRule type="cellIs" dxfId="31" priority="62" stopIfTrue="1" operator="lessThan">
      <formula>0</formula>
    </cfRule>
  </conditionalFormatting>
  <conditionalFormatting sqref="E61">
    <cfRule type="iconSet" priority="61">
      <iconSet iconSet="3Arrows">
        <cfvo type="percent" val="0"/>
        <cfvo type="num" val="0"/>
        <cfvo type="num" val="1E-3"/>
      </iconSet>
    </cfRule>
  </conditionalFormatting>
  <conditionalFormatting sqref="G7:G12">
    <cfRule type="cellIs" dxfId="30" priority="60" stopIfTrue="1" operator="lessThan">
      <formula>0</formula>
    </cfRule>
  </conditionalFormatting>
  <conditionalFormatting sqref="G7:G12">
    <cfRule type="iconSet" priority="59">
      <iconSet iconSet="3Arrows">
        <cfvo type="percent" val="0"/>
        <cfvo type="num" val="0"/>
        <cfvo type="num" val="1E-3"/>
      </iconSet>
    </cfRule>
  </conditionalFormatting>
  <conditionalFormatting sqref="G16">
    <cfRule type="cellIs" dxfId="29" priority="58" stopIfTrue="1" operator="lessThan">
      <formula>0</formula>
    </cfRule>
  </conditionalFormatting>
  <conditionalFormatting sqref="G16">
    <cfRule type="iconSet" priority="57">
      <iconSet iconSet="3Arrows">
        <cfvo type="percent" val="0"/>
        <cfvo type="num" val="0"/>
        <cfvo type="num" val="1E-3"/>
      </iconSet>
    </cfRule>
  </conditionalFormatting>
  <conditionalFormatting sqref="G20:G25">
    <cfRule type="cellIs" dxfId="28" priority="56" stopIfTrue="1" operator="lessThan">
      <formula>0</formula>
    </cfRule>
  </conditionalFormatting>
  <conditionalFormatting sqref="G20:G25">
    <cfRule type="iconSet" priority="55">
      <iconSet iconSet="3Arrows">
        <cfvo type="percent" val="0"/>
        <cfvo type="num" val="0"/>
        <cfvo type="num" val="1E-3"/>
      </iconSet>
    </cfRule>
  </conditionalFormatting>
  <conditionalFormatting sqref="G29">
    <cfRule type="cellIs" dxfId="27" priority="54" stopIfTrue="1" operator="lessThan">
      <formula>0</formula>
    </cfRule>
  </conditionalFormatting>
  <conditionalFormatting sqref="G29">
    <cfRule type="iconSet" priority="53">
      <iconSet iconSet="3Arrows">
        <cfvo type="percent" val="0"/>
        <cfvo type="num" val="0"/>
        <cfvo type="num" val="1E-3"/>
      </iconSet>
    </cfRule>
  </conditionalFormatting>
  <conditionalFormatting sqref="G33">
    <cfRule type="cellIs" dxfId="26" priority="52" stopIfTrue="1" operator="lessThan">
      <formula>0</formula>
    </cfRule>
  </conditionalFormatting>
  <conditionalFormatting sqref="G33">
    <cfRule type="iconSet" priority="51">
      <iconSet iconSet="3Arrows">
        <cfvo type="percent" val="0"/>
        <cfvo type="num" val="0"/>
        <cfvo type="num" val="1E-3"/>
      </iconSet>
    </cfRule>
  </conditionalFormatting>
  <conditionalFormatting sqref="G37 G39">
    <cfRule type="cellIs" dxfId="25" priority="50" stopIfTrue="1" operator="lessThan">
      <formula>0</formula>
    </cfRule>
  </conditionalFormatting>
  <conditionalFormatting sqref="G37 G39">
    <cfRule type="iconSet" priority="49">
      <iconSet iconSet="3Arrows">
        <cfvo type="percent" val="0"/>
        <cfvo type="num" val="0"/>
        <cfvo type="num" val="1E-3"/>
      </iconSet>
    </cfRule>
  </conditionalFormatting>
  <conditionalFormatting sqref="G45">
    <cfRule type="cellIs" dxfId="24" priority="48" stopIfTrue="1" operator="lessThan">
      <formula>0</formula>
    </cfRule>
  </conditionalFormatting>
  <conditionalFormatting sqref="G45">
    <cfRule type="iconSet" priority="47">
      <iconSet iconSet="3Arrows">
        <cfvo type="percent" val="0"/>
        <cfvo type="num" val="0"/>
        <cfvo type="num" val="1E-3"/>
      </iconSet>
    </cfRule>
  </conditionalFormatting>
  <conditionalFormatting sqref="G50">
    <cfRule type="cellIs" dxfId="23" priority="46" stopIfTrue="1" operator="lessThan">
      <formula>0</formula>
    </cfRule>
  </conditionalFormatting>
  <conditionalFormatting sqref="G50">
    <cfRule type="iconSet" priority="45">
      <iconSet iconSet="3Arrows">
        <cfvo type="percent" val="0"/>
        <cfvo type="num" val="0"/>
        <cfvo type="num" val="1E-3"/>
      </iconSet>
    </cfRule>
  </conditionalFormatting>
  <conditionalFormatting sqref="G54:G56">
    <cfRule type="cellIs" dxfId="22" priority="44" stopIfTrue="1" operator="lessThan">
      <formula>0</formula>
    </cfRule>
  </conditionalFormatting>
  <conditionalFormatting sqref="G54:G56">
    <cfRule type="iconSet" priority="43">
      <iconSet iconSet="3Arrows">
        <cfvo type="percent" val="0"/>
        <cfvo type="num" val="0"/>
        <cfvo type="num" val="1E-3"/>
      </iconSet>
    </cfRule>
  </conditionalFormatting>
  <conditionalFormatting sqref="G60 G62:G63 G65">
    <cfRule type="cellIs" dxfId="21" priority="42" stopIfTrue="1" operator="lessThan">
      <formula>0</formula>
    </cfRule>
  </conditionalFormatting>
  <conditionalFormatting sqref="G60 G62:G63 G65">
    <cfRule type="iconSet" priority="41">
      <iconSet iconSet="3Arrows">
        <cfvo type="percent" val="0"/>
        <cfvo type="num" val="0"/>
        <cfvo type="num" val="1E-3"/>
      </iconSet>
    </cfRule>
  </conditionalFormatting>
  <conditionalFormatting sqref="G69:G78 G80:G81">
    <cfRule type="cellIs" dxfId="20" priority="40" stopIfTrue="1" operator="lessThan">
      <formula>0</formula>
    </cfRule>
  </conditionalFormatting>
  <conditionalFormatting sqref="G69:G78 G80:G81">
    <cfRule type="iconSet" priority="39">
      <iconSet iconSet="3Arrows">
        <cfvo type="percent" val="0"/>
        <cfvo type="num" val="0"/>
        <cfvo type="num" val="1E-3"/>
      </iconSet>
    </cfRule>
  </conditionalFormatting>
  <conditionalFormatting sqref="G86">
    <cfRule type="cellIs" dxfId="19" priority="38" stopIfTrue="1" operator="lessThan">
      <formula>0</formula>
    </cfRule>
  </conditionalFormatting>
  <conditionalFormatting sqref="G86">
    <cfRule type="iconSet" priority="37">
      <iconSet iconSet="3Arrows">
        <cfvo type="percent" val="0"/>
        <cfvo type="num" val="0"/>
        <cfvo type="num" val="1E-3"/>
      </iconSet>
    </cfRule>
  </conditionalFormatting>
  <conditionalFormatting sqref="G94:G95">
    <cfRule type="cellIs" dxfId="18" priority="36" stopIfTrue="1" operator="lessThan">
      <formula>0</formula>
    </cfRule>
  </conditionalFormatting>
  <conditionalFormatting sqref="G94:G95">
    <cfRule type="iconSet" priority="35">
      <iconSet iconSet="3Arrows">
        <cfvo type="percent" val="0"/>
        <cfvo type="num" val="0"/>
        <cfvo type="num" val="1E-3"/>
      </iconSet>
    </cfRule>
  </conditionalFormatting>
  <conditionalFormatting sqref="G102:G103">
    <cfRule type="iconSet" priority="33">
      <iconSet iconSet="3Arrows">
        <cfvo type="percent" val="0"/>
        <cfvo type="num" val="0"/>
        <cfvo type="num" val="1E-3"/>
      </iconSet>
    </cfRule>
  </conditionalFormatting>
  <conditionalFormatting sqref="G14">
    <cfRule type="cellIs" dxfId="17" priority="32" stopIfTrue="1" operator="lessThan">
      <formula>0</formula>
    </cfRule>
  </conditionalFormatting>
  <conditionalFormatting sqref="G14">
    <cfRule type="iconSet" priority="31">
      <iconSet iconSet="3Arrows">
        <cfvo type="percent" val="0"/>
        <cfvo type="num" val="0"/>
        <cfvo type="num" val="1E-3"/>
      </iconSet>
    </cfRule>
  </conditionalFormatting>
  <conditionalFormatting sqref="G18">
    <cfRule type="cellIs" dxfId="16" priority="30" stopIfTrue="1" operator="lessThan">
      <formula>0</formula>
    </cfRule>
  </conditionalFormatting>
  <conditionalFormatting sqref="G18">
    <cfRule type="iconSet" priority="29">
      <iconSet iconSet="3Arrows">
        <cfvo type="percent" val="0"/>
        <cfvo type="num" val="0"/>
        <cfvo type="num" val="1E-3"/>
      </iconSet>
    </cfRule>
  </conditionalFormatting>
  <conditionalFormatting sqref="G41 G35 G31 G27">
    <cfRule type="cellIs" dxfId="15" priority="28" stopIfTrue="1" operator="lessThan">
      <formula>0</formula>
    </cfRule>
  </conditionalFormatting>
  <conditionalFormatting sqref="G41 G35 G31 G27">
    <cfRule type="iconSet" priority="27">
      <iconSet iconSet="3Arrows">
        <cfvo type="percent" val="0"/>
        <cfvo type="num" val="0"/>
        <cfvo type="num" val="1E-3"/>
      </iconSet>
    </cfRule>
  </conditionalFormatting>
  <conditionalFormatting sqref="G105 G97 G88 G84 G67 G58 G52 G47">
    <cfRule type="cellIs" dxfId="14" priority="26" stopIfTrue="1" operator="lessThan">
      <formula>0</formula>
    </cfRule>
  </conditionalFormatting>
  <conditionalFormatting sqref="G105 G97 G88 G84 G67 G58 G52 G47">
    <cfRule type="iconSet" priority="25">
      <iconSet iconSet="3Arrows">
        <cfvo type="percent" val="0"/>
        <cfvo type="num" val="0"/>
        <cfvo type="num" val="1E-3"/>
      </iconSet>
    </cfRule>
  </conditionalFormatting>
  <conditionalFormatting sqref="G43">
    <cfRule type="iconSet" priority="23">
      <iconSet iconSet="3Arrows">
        <cfvo type="percent" val="0"/>
        <cfvo type="num" val="0"/>
        <cfvo type="num" val="1E-3"/>
      </iconSet>
    </cfRule>
  </conditionalFormatting>
  <conditionalFormatting sqref="G79">
    <cfRule type="cellIs" dxfId="13" priority="22" stopIfTrue="1" operator="lessThan">
      <formula>0</formula>
    </cfRule>
  </conditionalFormatting>
  <conditionalFormatting sqref="G79">
    <cfRule type="iconSet" priority="21">
      <iconSet iconSet="3Arrows">
        <cfvo type="percent" val="0"/>
        <cfvo type="num" val="0"/>
        <cfvo type="num" val="1E-3"/>
      </iconSet>
    </cfRule>
  </conditionalFormatting>
  <conditionalFormatting sqref="G99">
    <cfRule type="cellIs" dxfId="12" priority="20" stopIfTrue="1" operator="lessThan">
      <formula>0</formula>
    </cfRule>
  </conditionalFormatting>
  <conditionalFormatting sqref="G99">
    <cfRule type="iconSet" priority="19">
      <iconSet iconSet="3Arrows">
        <cfvo type="percent" val="0"/>
        <cfvo type="num" val="0"/>
        <cfvo type="num" val="1E-3"/>
      </iconSet>
    </cfRule>
  </conditionalFormatting>
  <conditionalFormatting sqref="G107">
    <cfRule type="iconSet" priority="17">
      <iconSet iconSet="3Arrows">
        <cfvo type="percent" val="0"/>
        <cfvo type="num" val="0"/>
        <cfvo type="num" val="1E-3"/>
      </iconSet>
    </cfRule>
  </conditionalFormatting>
  <conditionalFormatting sqref="G38">
    <cfRule type="cellIs" dxfId="11" priority="16" stopIfTrue="1" operator="lessThan">
      <formula>0</formula>
    </cfRule>
  </conditionalFormatting>
  <conditionalFormatting sqref="G38">
    <cfRule type="iconSet" priority="15">
      <iconSet iconSet="3Arrows">
        <cfvo type="percent" val="0"/>
        <cfvo type="num" val="0"/>
        <cfvo type="num" val="1E-3"/>
      </iconSet>
    </cfRule>
  </conditionalFormatting>
  <conditionalFormatting sqref="G61">
    <cfRule type="cellIs" dxfId="10" priority="14" stopIfTrue="1" operator="lessThan">
      <formula>0</formula>
    </cfRule>
  </conditionalFormatting>
  <conditionalFormatting sqref="G61">
    <cfRule type="iconSet" priority="13">
      <iconSet iconSet="3Arrows">
        <cfvo type="percent" val="0"/>
        <cfvo type="num" val="0"/>
        <cfvo type="num" val="1E-3"/>
      </iconSet>
    </cfRule>
  </conditionalFormatting>
  <conditionalFormatting sqref="I64">
    <cfRule type="cellIs" dxfId="9" priority="12" stopIfTrue="1" operator="lessThan">
      <formula>0</formula>
    </cfRule>
  </conditionalFormatting>
  <conditionalFormatting sqref="E64">
    <cfRule type="cellIs" dxfId="8" priority="10" stopIfTrue="1" operator="lessThan">
      <formula>0</formula>
    </cfRule>
  </conditionalFormatting>
  <conditionalFormatting sqref="I64">
    <cfRule type="iconSet" priority="11">
      <iconSet iconSet="3Arrows">
        <cfvo type="percent" val="0"/>
        <cfvo type="num" val="0"/>
        <cfvo type="num" val="1E-3"/>
      </iconSet>
    </cfRule>
  </conditionalFormatting>
  <conditionalFormatting sqref="E64">
    <cfRule type="iconSet" priority="9">
      <iconSet iconSet="3Arrows">
        <cfvo type="percent" val="0"/>
        <cfvo type="num" val="0"/>
        <cfvo type="num" val="1E-3"/>
      </iconSet>
    </cfRule>
  </conditionalFormatting>
  <conditionalFormatting sqref="G64">
    <cfRule type="cellIs" dxfId="7" priority="8" stopIfTrue="1" operator="lessThan">
      <formula>0</formula>
    </cfRule>
  </conditionalFormatting>
  <conditionalFormatting sqref="G64">
    <cfRule type="iconSet" priority="7">
      <iconSet iconSet="3Arrows">
        <cfvo type="percent" val="0"/>
        <cfvo type="num" val="0"/>
        <cfvo type="num" val="1E-3"/>
      </iconSet>
    </cfRule>
  </conditionalFormatting>
  <conditionalFormatting sqref="I49">
    <cfRule type="cellIs" dxfId="6" priority="6" stopIfTrue="1" operator="lessThan">
      <formula>0</formula>
    </cfRule>
  </conditionalFormatting>
  <conditionalFormatting sqref="E49">
    <cfRule type="cellIs" dxfId="5" priority="4" stopIfTrue="1" operator="lessThan">
      <formula>0</formula>
    </cfRule>
  </conditionalFormatting>
  <conditionalFormatting sqref="I49">
    <cfRule type="iconSet" priority="5">
      <iconSet iconSet="3Arrows">
        <cfvo type="percent" val="0"/>
        <cfvo type="num" val="0"/>
        <cfvo type="num" val="1E-3"/>
      </iconSet>
    </cfRule>
  </conditionalFormatting>
  <conditionalFormatting sqref="E49">
    <cfRule type="iconSet" priority="3">
      <iconSet iconSet="3Arrows">
        <cfvo type="percent" val="0"/>
        <cfvo type="num" val="0"/>
        <cfvo type="num" val="1E-3"/>
      </iconSet>
    </cfRule>
  </conditionalFormatting>
  <conditionalFormatting sqref="G49">
    <cfRule type="cellIs" dxfId="4" priority="2" stopIfTrue="1" operator="lessThan">
      <formula>0</formula>
    </cfRule>
  </conditionalFormatting>
  <conditionalFormatting sqref="G49">
    <cfRule type="iconSet" priority="1">
      <iconSet iconSet="3Arrows">
        <cfvo type="percent" val="0"/>
        <cfvo type="num" val="0"/>
        <cfvo type="num" val="1E-3"/>
      </iconSet>
    </cfRule>
  </conditionalFormatting>
  <pageMargins left="0.70866141732283472" right="0.70866141732283472" top="0.59055118110236227" bottom="0.74803149606299213" header="0.31496062992125984" footer="0.31496062992125984"/>
  <pageSetup paperSize="9" scale="29" orientation="landscape" horizontalDpi="1200" verticalDpi="1200" r:id="rId1"/>
  <rowBreaks count="4" manualBreakCount="4">
    <brk id="25" max="24" man="1"/>
    <brk id="113" max="24" man="1"/>
    <brk id="141" max="24" man="1"/>
    <brk id="171" max="2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137"/>
  <sheetViews>
    <sheetView showGridLines="0" zoomScale="85" zoomScaleNormal="85" workbookViewId="0">
      <pane xSplit="4" ySplit="10" topLeftCell="S95" activePane="bottomRight" state="frozen"/>
      <selection pane="topRight" activeCell="E1" sqref="E1"/>
      <selection pane="bottomLeft" activeCell="A11" sqref="A11"/>
      <selection pane="bottomRight" activeCell="AC112" sqref="AC112"/>
    </sheetView>
  </sheetViews>
  <sheetFormatPr defaultRowHeight="15"/>
  <cols>
    <col min="1" max="2" width="2.42578125" style="382" customWidth="1"/>
    <col min="3" max="3" width="9.28515625" style="382" customWidth="1"/>
    <col min="4" max="4" width="39.28515625" style="383" bestFit="1" customWidth="1"/>
    <col min="5" max="5" width="16.28515625" style="626" bestFit="1" customWidth="1"/>
    <col min="6" max="6" width="7.42578125" style="188" bestFit="1" customWidth="1"/>
    <col min="7" max="7" width="16.28515625" style="626" bestFit="1" customWidth="1"/>
    <col min="8" max="8" width="7.42578125" style="188" bestFit="1" customWidth="1"/>
    <col min="9" max="9" width="16.28515625" style="626" bestFit="1" customWidth="1"/>
    <col min="10" max="10" width="7.42578125" style="188" bestFit="1" customWidth="1"/>
    <col min="11" max="11" width="16.28515625" style="626" bestFit="1" customWidth="1"/>
    <col min="12" max="12" width="7.42578125" style="188" bestFit="1" customWidth="1"/>
    <col min="13" max="13" width="16.28515625" style="626" bestFit="1" customWidth="1"/>
    <col min="14" max="14" width="7.42578125" style="188" bestFit="1" customWidth="1"/>
    <col min="15" max="15" width="16.28515625" style="626" bestFit="1" customWidth="1"/>
    <col min="16" max="16" width="7.42578125" style="188" bestFit="1" customWidth="1"/>
    <col min="17" max="17" width="14.5703125" style="626" bestFit="1" customWidth="1"/>
    <col min="18" max="18" width="7.42578125" style="188" bestFit="1" customWidth="1"/>
    <col min="19" max="19" width="16.28515625" style="626" bestFit="1" customWidth="1"/>
    <col min="20" max="20" width="7.42578125" style="188" bestFit="1" customWidth="1"/>
    <col min="21" max="21" width="14.5703125" style="626" bestFit="1" customWidth="1"/>
    <col min="22" max="22" width="7.42578125" style="188" bestFit="1" customWidth="1"/>
    <col min="23" max="23" width="16.28515625" style="626" bestFit="1" customWidth="1"/>
    <col min="24" max="24" width="7.42578125" style="188" bestFit="1" customWidth="1"/>
    <col min="25" max="25" width="17.140625" style="626" bestFit="1" customWidth="1"/>
    <col min="26" max="26" width="9.42578125" style="188" bestFit="1" customWidth="1"/>
    <col min="27" max="27" width="15.42578125" style="626" bestFit="1" customWidth="1"/>
    <col min="28" max="28" width="6.140625" style="188" bestFit="1" customWidth="1"/>
    <col min="29" max="29" width="17.5703125" style="382" bestFit="1" customWidth="1"/>
    <col min="30" max="30" width="7.42578125" style="188" bestFit="1" customWidth="1"/>
    <col min="31" max="31" width="2.85546875" style="382" customWidth="1"/>
    <col min="32" max="32" width="2.140625" style="382" customWidth="1"/>
    <col min="33" max="33" width="15.28515625" style="189" hidden="1" customWidth="1"/>
    <col min="34" max="34" width="15" style="382" hidden="1" customWidth="1"/>
    <col min="35" max="51" width="10.7109375" style="382" customWidth="1"/>
    <col min="52" max="16384" width="9.140625" style="382"/>
  </cols>
  <sheetData>
    <row r="1" spans="2:34" ht="13.5" thickBot="1">
      <c r="E1" s="381">
        <f t="shared" ref="E1:AC1" si="0">+E12+E22+E38</f>
        <v>0</v>
      </c>
      <c r="F1" s="381">
        <f t="shared" si="0"/>
        <v>0</v>
      </c>
      <c r="G1" s="381">
        <f t="shared" si="0"/>
        <v>0</v>
      </c>
      <c r="H1" s="381">
        <f t="shared" si="0"/>
        <v>0</v>
      </c>
      <c r="I1" s="381">
        <f t="shared" si="0"/>
        <v>0</v>
      </c>
      <c r="J1" s="381">
        <f t="shared" si="0"/>
        <v>0</v>
      </c>
      <c r="K1" s="381">
        <f>+K12+K22+K38</f>
        <v>0</v>
      </c>
      <c r="L1" s="381">
        <f t="shared" si="0"/>
        <v>0</v>
      </c>
      <c r="M1" s="381">
        <f t="shared" si="0"/>
        <v>0</v>
      </c>
      <c r="N1" s="381">
        <f t="shared" si="0"/>
        <v>0</v>
      </c>
      <c r="O1" s="381">
        <f t="shared" si="0"/>
        <v>0</v>
      </c>
      <c r="P1" s="381">
        <f t="shared" si="0"/>
        <v>0</v>
      </c>
      <c r="Q1" s="381">
        <f t="shared" si="0"/>
        <v>0</v>
      </c>
      <c r="R1" s="381">
        <f t="shared" si="0"/>
        <v>0</v>
      </c>
      <c r="S1" s="381">
        <f t="shared" si="0"/>
        <v>0</v>
      </c>
      <c r="T1" s="381">
        <f t="shared" si="0"/>
        <v>0</v>
      </c>
      <c r="U1" s="381">
        <f t="shared" si="0"/>
        <v>0</v>
      </c>
      <c r="V1" s="381">
        <f t="shared" si="0"/>
        <v>0</v>
      </c>
      <c r="W1" s="381">
        <f t="shared" si="0"/>
        <v>0</v>
      </c>
      <c r="X1" s="381">
        <f t="shared" si="0"/>
        <v>0</v>
      </c>
      <c r="Y1" s="381">
        <f t="shared" si="0"/>
        <v>0</v>
      </c>
      <c r="Z1" s="381">
        <f t="shared" si="0"/>
        <v>0</v>
      </c>
      <c r="AA1" s="381">
        <f t="shared" si="0"/>
        <v>0</v>
      </c>
      <c r="AB1" s="381">
        <f t="shared" si="0"/>
        <v>0</v>
      </c>
      <c r="AC1" s="381">
        <f t="shared" si="0"/>
        <v>0</v>
      </c>
    </row>
    <row r="2" spans="2:34" ht="4.5" customHeight="1">
      <c r="B2" s="384"/>
      <c r="C2" s="385"/>
      <c r="D2" s="386"/>
      <c r="E2" s="387"/>
      <c r="F2" s="190"/>
      <c r="G2" s="388"/>
      <c r="H2" s="190"/>
      <c r="I2" s="389"/>
      <c r="J2" s="190"/>
      <c r="K2" s="191"/>
      <c r="L2" s="190"/>
      <c r="M2" s="390"/>
      <c r="N2" s="190"/>
      <c r="O2" s="389"/>
      <c r="P2" s="190"/>
      <c r="Q2" s="390"/>
      <c r="R2" s="190"/>
      <c r="S2" s="390"/>
      <c r="T2" s="190"/>
      <c r="U2" s="391"/>
      <c r="V2" s="190"/>
      <c r="W2" s="390"/>
      <c r="X2" s="190"/>
      <c r="Y2" s="390"/>
      <c r="Z2" s="190"/>
      <c r="AA2" s="390"/>
      <c r="AB2" s="190"/>
      <c r="AC2" s="385"/>
      <c r="AD2" s="190"/>
      <c r="AE2" s="392"/>
    </row>
    <row r="3" spans="2:34" ht="12.75">
      <c r="B3" s="393"/>
      <c r="C3" s="394" t="s">
        <v>473</v>
      </c>
      <c r="D3" s="394"/>
      <c r="E3" s="395"/>
      <c r="F3" s="192"/>
      <c r="G3" s="395"/>
      <c r="H3" s="192"/>
      <c r="I3" s="395"/>
      <c r="J3" s="192"/>
      <c r="K3" s="395"/>
      <c r="L3" s="192"/>
      <c r="M3" s="395"/>
      <c r="N3" s="192"/>
      <c r="O3" s="395"/>
      <c r="P3" s="192"/>
      <c r="Q3" s="395"/>
      <c r="R3" s="192"/>
      <c r="S3" s="395"/>
      <c r="T3" s="192"/>
      <c r="U3" s="395"/>
      <c r="V3" s="192"/>
      <c r="W3" s="395"/>
      <c r="X3" s="192"/>
      <c r="Y3" s="395"/>
      <c r="Z3" s="192"/>
      <c r="AA3" s="395"/>
      <c r="AB3" s="192"/>
      <c r="AC3" s="394"/>
      <c r="AD3" s="192"/>
      <c r="AE3" s="396"/>
    </row>
    <row r="4" spans="2:34" ht="12.75">
      <c r="B4" s="393"/>
      <c r="C4" s="397" t="s">
        <v>360</v>
      </c>
      <c r="D4" s="398"/>
      <c r="E4" s="399"/>
      <c r="F4" s="193"/>
      <c r="G4" s="399"/>
      <c r="H4" s="193"/>
      <c r="I4" s="399"/>
      <c r="J4" s="193"/>
      <c r="K4" s="399"/>
      <c r="L4" s="193"/>
      <c r="M4" s="399"/>
      <c r="N4" s="193"/>
      <c r="O4" s="399"/>
      <c r="P4" s="193"/>
      <c r="Q4" s="399"/>
      <c r="R4" s="193"/>
      <c r="S4" s="399"/>
      <c r="T4" s="193"/>
      <c r="U4" s="399"/>
      <c r="V4" s="193"/>
      <c r="W4" s="399"/>
      <c r="X4" s="193"/>
      <c r="Y4" s="399"/>
      <c r="Z4" s="193"/>
      <c r="AA4" s="399"/>
      <c r="AB4" s="193"/>
      <c r="AC4" s="398"/>
      <c r="AD4" s="193"/>
      <c r="AE4" s="396"/>
    </row>
    <row r="5" spans="2:34" ht="13.5" customHeight="1">
      <c r="B5" s="393"/>
      <c r="C5" s="400" t="s">
        <v>361</v>
      </c>
      <c r="D5" s="401"/>
      <c r="E5" s="402"/>
      <c r="F5" s="194"/>
      <c r="G5" s="402"/>
      <c r="H5" s="194"/>
      <c r="I5" s="402"/>
      <c r="J5" s="194"/>
      <c r="K5" s="402"/>
      <c r="L5" s="194"/>
      <c r="M5" s="402"/>
      <c r="N5" s="194"/>
      <c r="O5" s="402"/>
      <c r="P5" s="194"/>
      <c r="Q5" s="402"/>
      <c r="R5" s="194"/>
      <c r="S5" s="402"/>
      <c r="T5" s="194"/>
      <c r="U5" s="402"/>
      <c r="V5" s="194"/>
      <c r="W5" s="402"/>
      <c r="X5" s="194"/>
      <c r="Y5" s="402"/>
      <c r="Z5" s="194"/>
      <c r="AA5" s="402"/>
      <c r="AB5" s="194"/>
      <c r="AC5" s="401"/>
      <c r="AD5" s="194"/>
      <c r="AE5" s="396"/>
    </row>
    <row r="6" spans="2:34" ht="12.75">
      <c r="B6" s="393"/>
      <c r="C6" s="403" t="str">
        <f>+Neraca!A3</f>
        <v>PER 30 NOVEMBER 2021</v>
      </c>
      <c r="D6" s="404"/>
      <c r="E6" s="405"/>
      <c r="F6" s="195"/>
      <c r="G6" s="405"/>
      <c r="H6" s="195"/>
      <c r="I6" s="405"/>
      <c r="J6" s="195"/>
      <c r="K6" s="405"/>
      <c r="L6" s="195"/>
      <c r="M6" s="405"/>
      <c r="N6" s="195"/>
      <c r="O6" s="405"/>
      <c r="P6" s="195"/>
      <c r="Q6" s="405"/>
      <c r="R6" s="195"/>
      <c r="S6" s="405"/>
      <c r="T6" s="195"/>
      <c r="U6" s="405"/>
      <c r="V6" s="195"/>
      <c r="W6" s="405"/>
      <c r="X6" s="195"/>
      <c r="Y6" s="405"/>
      <c r="Z6" s="195"/>
      <c r="AA6" s="405"/>
      <c r="AB6" s="195"/>
      <c r="AC6" s="404"/>
      <c r="AD6" s="195"/>
      <c r="AE6" s="396"/>
    </row>
    <row r="7" spans="2:34" s="410" customFormat="1" ht="15" customHeight="1">
      <c r="B7" s="406"/>
      <c r="C7" s="859" t="s">
        <v>176</v>
      </c>
      <c r="D7" s="860"/>
      <c r="E7" s="407" t="s">
        <v>362</v>
      </c>
      <c r="F7" s="408"/>
      <c r="G7" s="407" t="s">
        <v>363</v>
      </c>
      <c r="H7" s="408"/>
      <c r="I7" s="407" t="s">
        <v>364</v>
      </c>
      <c r="J7" s="408"/>
      <c r="K7" s="407" t="s">
        <v>365</v>
      </c>
      <c r="L7" s="408"/>
      <c r="M7" s="407" t="s">
        <v>366</v>
      </c>
      <c r="N7" s="408"/>
      <c r="O7" s="653" t="s">
        <v>367</v>
      </c>
      <c r="P7" s="408"/>
      <c r="Q7" s="654" t="s">
        <v>368</v>
      </c>
      <c r="R7" s="408"/>
      <c r="S7" s="407" t="s">
        <v>369</v>
      </c>
      <c r="T7" s="408"/>
      <c r="U7" s="653" t="s">
        <v>370</v>
      </c>
      <c r="V7" s="408"/>
      <c r="W7" s="653" t="s">
        <v>371</v>
      </c>
      <c r="X7" s="408"/>
      <c r="Y7" s="653" t="s">
        <v>372</v>
      </c>
      <c r="Z7" s="408"/>
      <c r="AA7" s="653" t="s">
        <v>469</v>
      </c>
      <c r="AB7" s="408"/>
      <c r="AC7" s="407" t="s">
        <v>678</v>
      </c>
      <c r="AD7" s="408"/>
      <c r="AE7" s="409"/>
      <c r="AG7" s="196"/>
    </row>
    <row r="8" spans="2:34" s="413" customFormat="1" ht="12.75">
      <c r="B8" s="411"/>
      <c r="C8" s="861"/>
      <c r="D8" s="862"/>
      <c r="E8" s="628" t="s">
        <v>215</v>
      </c>
      <c r="F8" s="197" t="s">
        <v>216</v>
      </c>
      <c r="G8" s="628" t="s">
        <v>215</v>
      </c>
      <c r="H8" s="197" t="s">
        <v>216</v>
      </c>
      <c r="I8" s="628" t="s">
        <v>215</v>
      </c>
      <c r="J8" s="197" t="s">
        <v>216</v>
      </c>
      <c r="K8" s="628" t="s">
        <v>215</v>
      </c>
      <c r="L8" s="197" t="s">
        <v>216</v>
      </c>
      <c r="M8" s="628" t="s">
        <v>215</v>
      </c>
      <c r="N8" s="197" t="s">
        <v>216</v>
      </c>
      <c r="O8" s="627" t="s">
        <v>215</v>
      </c>
      <c r="P8" s="197" t="s">
        <v>216</v>
      </c>
      <c r="Q8" s="628" t="s">
        <v>215</v>
      </c>
      <c r="R8" s="197" t="s">
        <v>216</v>
      </c>
      <c r="S8" s="628" t="s">
        <v>215</v>
      </c>
      <c r="T8" s="197" t="s">
        <v>216</v>
      </c>
      <c r="U8" s="627" t="s">
        <v>215</v>
      </c>
      <c r="V8" s="197" t="s">
        <v>216</v>
      </c>
      <c r="W8" s="627" t="s">
        <v>215</v>
      </c>
      <c r="X8" s="197" t="s">
        <v>216</v>
      </c>
      <c r="Y8" s="627" t="s">
        <v>215</v>
      </c>
      <c r="Z8" s="197" t="s">
        <v>216</v>
      </c>
      <c r="AA8" s="627" t="s">
        <v>215</v>
      </c>
      <c r="AB8" s="197" t="s">
        <v>216</v>
      </c>
      <c r="AC8" s="628" t="s">
        <v>215</v>
      </c>
      <c r="AD8" s="197" t="s">
        <v>216</v>
      </c>
      <c r="AE8" s="412"/>
      <c r="AG8" s="198"/>
    </row>
    <row r="9" spans="2:34" s="413" customFormat="1" ht="12.75">
      <c r="B9" s="411"/>
      <c r="C9" s="588" t="s">
        <v>424</v>
      </c>
      <c r="D9" s="589"/>
      <c r="E9" s="629"/>
      <c r="F9" s="197"/>
      <c r="G9" s="629"/>
      <c r="H9" s="197"/>
      <c r="I9" s="629"/>
      <c r="J9" s="197"/>
      <c r="K9" s="629"/>
      <c r="L9" s="197"/>
      <c r="M9" s="629"/>
      <c r="N9" s="197"/>
      <c r="O9" s="629"/>
      <c r="P9" s="197"/>
      <c r="Q9" s="629"/>
      <c r="R9" s="197"/>
      <c r="S9" s="629"/>
      <c r="T9" s="197"/>
      <c r="U9" s="629"/>
      <c r="V9" s="197"/>
      <c r="W9" s="629"/>
      <c r="X9" s="197"/>
      <c r="Y9" s="629"/>
      <c r="Z9" s="197"/>
      <c r="AA9" s="629"/>
      <c r="AB9" s="197"/>
      <c r="AC9" s="629"/>
      <c r="AD9" s="197"/>
      <c r="AE9" s="412"/>
      <c r="AG9" s="198"/>
    </row>
    <row r="10" spans="2:34" s="410" customFormat="1" ht="12.75">
      <c r="B10" s="406"/>
      <c r="C10" s="625">
        <v>411001</v>
      </c>
      <c r="D10" s="622" t="s">
        <v>542</v>
      </c>
      <c r="E10" s="414">
        <v>3523995802.7272725</v>
      </c>
      <c r="F10" s="199">
        <f>+E10/$E$30</f>
        <v>0.65484012817824166</v>
      </c>
      <c r="G10" s="414">
        <v>1803973199.9999998</v>
      </c>
      <c r="H10" s="199">
        <f>+G10/$G$30</f>
        <v>0.98356857471941295</v>
      </c>
      <c r="I10" s="414">
        <v>2738988696.363636</v>
      </c>
      <c r="J10" s="199">
        <f>+I10/$I$30</f>
        <v>0.81721084430826818</v>
      </c>
      <c r="K10" s="414">
        <v>3459665961.8181815</v>
      </c>
      <c r="L10" s="199">
        <f>+K10/$K$30</f>
        <v>0.81684134454521262</v>
      </c>
      <c r="M10" s="414">
        <v>1360467693.6363635</v>
      </c>
      <c r="N10" s="199">
        <f>+M10/$M$30</f>
        <v>0.94002734741456329</v>
      </c>
      <c r="O10" s="414">
        <v>2153742911.8181815</v>
      </c>
      <c r="P10" s="199">
        <f>+O10/$O$30</f>
        <v>0.76542965840574995</v>
      </c>
      <c r="Q10" s="414">
        <v>601293545.45454538</v>
      </c>
      <c r="R10" s="199">
        <f>+Q10/$Q$30</f>
        <v>0.87550588215476433</v>
      </c>
      <c r="S10" s="414">
        <v>1929794663.6363635</v>
      </c>
      <c r="T10" s="199">
        <f>+S10/$S$30</f>
        <v>0.97195075191709634</v>
      </c>
      <c r="U10" s="414">
        <v>811770499.99999988</v>
      </c>
      <c r="V10" s="199">
        <f>+U10/$U$30</f>
        <v>0.96182255722709109</v>
      </c>
      <c r="W10" s="414">
        <v>1042636212.7272726</v>
      </c>
      <c r="X10" s="199">
        <f>+W10/$W$30</f>
        <v>0.66240253066473387</v>
      </c>
      <c r="Y10" s="414">
        <v>-124729194.54545453</v>
      </c>
      <c r="Z10" s="199">
        <f>+Y10/$Y$30</f>
        <v>-3.32828361487384E-2</v>
      </c>
      <c r="AA10" s="414"/>
      <c r="AB10" s="658">
        <f>IFERROR(+AA10/$AA$30,0)</f>
        <v>0</v>
      </c>
      <c r="AC10" s="414">
        <f t="shared" ref="AC10:AC28" si="1">+E10+I10+K10+M10+Q10+W10+O10+S10+Y10+G10+U10+AA10</f>
        <v>19301599993.636364</v>
      </c>
      <c r="AD10" s="199">
        <f>+AC10/$AC$30</f>
        <v>0.69177636120111508</v>
      </c>
      <c r="AE10" s="409"/>
      <c r="AF10" s="659"/>
      <c r="AG10" s="196">
        <f>SUMIF('RL PT'!C:C,C10,'RL PT'!F:F)</f>
        <v>19301599993.63636</v>
      </c>
      <c r="AH10" s="415">
        <f>+AG10-AC10</f>
        <v>0</v>
      </c>
    </row>
    <row r="11" spans="2:34" s="410" customFormat="1" ht="12.75">
      <c r="B11" s="406"/>
      <c r="C11" s="625">
        <v>411002</v>
      </c>
      <c r="D11" s="622" t="s">
        <v>543</v>
      </c>
      <c r="E11" s="414">
        <v>1920000</v>
      </c>
      <c r="F11" s="199">
        <f t="shared" ref="F11:F74" si="2">+E11/$E$30</f>
        <v>3.5678051748222467E-4</v>
      </c>
      <c r="G11" s="414">
        <v>5610000</v>
      </c>
      <c r="H11" s="199">
        <f t="shared" ref="H11:H74" si="3">+G11/$G$30</f>
        <v>3.0587038123270943E-3</v>
      </c>
      <c r="I11" s="414">
        <v>8100000</v>
      </c>
      <c r="J11" s="199">
        <f t="shared" ref="J11:J74" si="4">+I11/$I$30</f>
        <v>2.4167342668062479E-3</v>
      </c>
      <c r="K11" s="414">
        <v>30600000</v>
      </c>
      <c r="L11" s="199">
        <f t="shared" ref="L11:L74" si="5">+K11/$K$30</f>
        <v>7.2247856928787232E-3</v>
      </c>
      <c r="M11" s="414">
        <v>-4350000</v>
      </c>
      <c r="N11" s="199">
        <f t="shared" ref="N11:N74" si="6">+M11/$M$30</f>
        <v>-3.0056714910470504E-3</v>
      </c>
      <c r="O11" s="414">
        <v>6510000</v>
      </c>
      <c r="P11" s="199">
        <f t="shared" ref="P11:P74" si="7">+O11/$O$30</f>
        <v>2.3136220432246704E-3</v>
      </c>
      <c r="Q11" s="414">
        <v>3930000</v>
      </c>
      <c r="R11" s="199">
        <f t="shared" ref="R11:R74" si="8">+Q11/$Q$30</f>
        <v>5.7222269270614107E-3</v>
      </c>
      <c r="S11" s="414">
        <v>3030000</v>
      </c>
      <c r="T11" s="199">
        <f t="shared" ref="T11:T74" si="9">+S11/$S$30</f>
        <v>1.5260746823495925E-3</v>
      </c>
      <c r="U11" s="414">
        <v>14160000</v>
      </c>
      <c r="V11" s="199">
        <f t="shared" ref="V11:V74" si="10">+U11/$U$30</f>
        <v>1.6777411115993512E-2</v>
      </c>
      <c r="W11" s="414">
        <v>33240000</v>
      </c>
      <c r="X11" s="199">
        <f t="shared" ref="X11:X74" si="11">+W11/$W$30</f>
        <v>2.1117873953084322E-2</v>
      </c>
      <c r="Y11" s="414">
        <v>-3910380000</v>
      </c>
      <c r="Z11" s="199">
        <f t="shared" ref="Z11:Z74" si="12">+Y11/$Y$30</f>
        <v>-1.0434488677137588</v>
      </c>
      <c r="AA11" s="414">
        <v>0</v>
      </c>
      <c r="AB11" s="199">
        <f t="shared" ref="AB11:AB30" si="13">IFERROR(+AA11/$AA$30,0)</f>
        <v>0</v>
      </c>
      <c r="AC11" s="414">
        <f t="shared" si="1"/>
        <v>-3807630000</v>
      </c>
      <c r="AD11" s="199">
        <f t="shared" ref="AD11:AD74" si="14">+AC11/$AC$30</f>
        <v>-0.13646684352948082</v>
      </c>
      <c r="AE11" s="409"/>
      <c r="AF11" s="659"/>
      <c r="AG11" s="196">
        <f>SUMIF('RL PT'!C:C,C11,'RL PT'!F:F)</f>
        <v>-3807630000</v>
      </c>
      <c r="AH11" s="415">
        <f t="shared" ref="AH11:AH74" si="15">+AG11-AC11</f>
        <v>0</v>
      </c>
    </row>
    <row r="12" spans="2:34" s="410" customFormat="1" ht="12.75">
      <c r="B12" s="406"/>
      <c r="C12" s="625">
        <v>411011</v>
      </c>
      <c r="D12" s="622" t="s">
        <v>544</v>
      </c>
      <c r="E12" s="414">
        <v>-58562478.18181818</v>
      </c>
      <c r="F12" s="199">
        <f t="shared" si="2"/>
        <v>-1.0882266286849261E-2</v>
      </c>
      <c r="G12" s="414">
        <v>-22478590.909090906</v>
      </c>
      <c r="H12" s="199">
        <f t="shared" si="3"/>
        <v>-1.2255855919675136E-2</v>
      </c>
      <c r="I12" s="414">
        <v>-40470863.636363633</v>
      </c>
      <c r="J12" s="199">
        <f t="shared" si="4"/>
        <v>-1.2074978142869494E-2</v>
      </c>
      <c r="K12" s="414">
        <v>-48788679.999999993</v>
      </c>
      <c r="L12" s="199">
        <f t="shared" si="5"/>
        <v>-1.1519207752890139E-2</v>
      </c>
      <c r="M12" s="414">
        <v>-26889788.18181818</v>
      </c>
      <c r="N12" s="199">
        <f t="shared" si="6"/>
        <v>-1.8579740169743633E-2</v>
      </c>
      <c r="O12" s="414">
        <v>-52626390.909090906</v>
      </c>
      <c r="P12" s="199">
        <f t="shared" si="7"/>
        <v>-1.8703160992723674E-2</v>
      </c>
      <c r="Q12" s="414">
        <v>-8892977.2727272715</v>
      </c>
      <c r="R12" s="199">
        <f t="shared" si="8"/>
        <v>-1.2948507382123445E-2</v>
      </c>
      <c r="S12" s="414">
        <v>-34067045.454545453</v>
      </c>
      <c r="T12" s="199">
        <f t="shared" si="9"/>
        <v>-1.7158038142123622E-2</v>
      </c>
      <c r="U12" s="414">
        <v>-10324000</v>
      </c>
      <c r="V12" s="199">
        <f t="shared" si="10"/>
        <v>-1.2232344093327473E-2</v>
      </c>
      <c r="W12" s="414">
        <v>-34859613.636363633</v>
      </c>
      <c r="X12" s="199">
        <f t="shared" si="11"/>
        <v>-2.2146838953849175E-2</v>
      </c>
      <c r="Y12" s="414">
        <v>2190000</v>
      </c>
      <c r="Z12" s="199">
        <f t="shared" si="12"/>
        <v>5.8438131851460252E-4</v>
      </c>
      <c r="AA12" s="414">
        <v>0</v>
      </c>
      <c r="AB12" s="199">
        <f t="shared" si="13"/>
        <v>0</v>
      </c>
      <c r="AC12" s="414">
        <f t="shared" si="1"/>
        <v>-335770428.18181813</v>
      </c>
      <c r="AD12" s="199">
        <f t="shared" si="14"/>
        <v>-1.203413422115987E-2</v>
      </c>
      <c r="AE12" s="409"/>
      <c r="AF12" s="659"/>
      <c r="AG12" s="196">
        <f>SUMIF('RL PT'!C:C,C12,'RL PT'!F:F)</f>
        <v>-335770428.18181813</v>
      </c>
      <c r="AH12" s="415">
        <f t="shared" si="15"/>
        <v>0</v>
      </c>
    </row>
    <row r="13" spans="2:34" s="410" customFormat="1" ht="12.75">
      <c r="B13" s="406"/>
      <c r="C13" s="625">
        <v>411012</v>
      </c>
      <c r="D13" s="622" t="s">
        <v>545</v>
      </c>
      <c r="E13" s="414">
        <v>-6811659.0909090908</v>
      </c>
      <c r="F13" s="199">
        <f t="shared" si="2"/>
        <v>-1.2657641955036694E-3</v>
      </c>
      <c r="G13" s="414">
        <v>-2649000</v>
      </c>
      <c r="H13" s="199">
        <f t="shared" si="3"/>
        <v>-1.4442970407940235E-3</v>
      </c>
      <c r="I13" s="414">
        <v>-3262454.5454545454</v>
      </c>
      <c r="J13" s="199">
        <f t="shared" si="4"/>
        <v>-9.7339329554293845E-4</v>
      </c>
      <c r="K13" s="414">
        <v>-3520249.9999999995</v>
      </c>
      <c r="L13" s="199">
        <f t="shared" si="5"/>
        <v>-8.311454848155661E-4</v>
      </c>
      <c r="M13" s="414">
        <v>-821477.27272727271</v>
      </c>
      <c r="N13" s="199">
        <f t="shared" si="6"/>
        <v>-5.6760708486883822E-4</v>
      </c>
      <c r="O13" s="414">
        <v>-3871818.1818181816</v>
      </c>
      <c r="P13" s="199">
        <f t="shared" si="7"/>
        <v>-1.376025175547252E-3</v>
      </c>
      <c r="Q13" s="414">
        <v>-262704.54545454541</v>
      </c>
      <c r="R13" s="199">
        <f t="shared" si="8"/>
        <v>-3.8250763965939644E-4</v>
      </c>
      <c r="S13" s="414">
        <v>-3072636.3636363633</v>
      </c>
      <c r="T13" s="199">
        <f t="shared" si="9"/>
        <v>-1.5475487005320694E-3</v>
      </c>
      <c r="U13" s="414">
        <v>-593818.18181818177</v>
      </c>
      <c r="V13" s="199">
        <f t="shared" si="10"/>
        <v>-7.0358275173131491E-4</v>
      </c>
      <c r="W13" s="414">
        <v>-1576795.4545454544</v>
      </c>
      <c r="X13" s="199">
        <f t="shared" si="11"/>
        <v>-1.0017619632637547E-3</v>
      </c>
      <c r="Y13" s="414">
        <v>729999.99999999988</v>
      </c>
      <c r="Z13" s="199">
        <f t="shared" si="12"/>
        <v>1.9479377283820081E-4</v>
      </c>
      <c r="AA13" s="414">
        <v>0</v>
      </c>
      <c r="AB13" s="199">
        <f t="shared" si="13"/>
        <v>0</v>
      </c>
      <c r="AC13" s="414">
        <f t="shared" si="1"/>
        <v>-25712613.63636364</v>
      </c>
      <c r="AD13" s="199">
        <f t="shared" si="14"/>
        <v>-9.2154942099091359E-4</v>
      </c>
      <c r="AE13" s="409"/>
      <c r="AF13" s="659"/>
      <c r="AG13" s="196">
        <f>SUMIF('RL PT'!C:C,C13,'RL PT'!F:F)</f>
        <v>-25712613.636363637</v>
      </c>
      <c r="AH13" s="415">
        <f t="shared" si="15"/>
        <v>0</v>
      </c>
    </row>
    <row r="14" spans="2:34" s="410" customFormat="1" ht="12.75">
      <c r="B14" s="406"/>
      <c r="C14" s="625">
        <v>411013</v>
      </c>
      <c r="D14" s="622" t="s">
        <v>546</v>
      </c>
      <c r="E14" s="414">
        <v>-17759690.909090906</v>
      </c>
      <c r="F14" s="199">
        <f t="shared" si="2"/>
        <v>-3.3001623504530283E-3</v>
      </c>
      <c r="G14" s="414">
        <v>-5082454.5454545449</v>
      </c>
      <c r="H14" s="199">
        <f t="shared" si="3"/>
        <v>-2.7710736353228137E-3</v>
      </c>
      <c r="I14" s="414">
        <v>-2469727.2727272725</v>
      </c>
      <c r="J14" s="199">
        <f t="shared" si="4"/>
        <v>-7.3687339872418993E-4</v>
      </c>
      <c r="K14" s="414">
        <v>-6094681.8181818174</v>
      </c>
      <c r="L14" s="199">
        <f t="shared" si="5"/>
        <v>-1.4389794118512445E-3</v>
      </c>
      <c r="M14" s="414">
        <v>-593318.18181818177</v>
      </c>
      <c r="N14" s="199">
        <f t="shared" si="6"/>
        <v>-4.0995851591052397E-4</v>
      </c>
      <c r="O14" s="414">
        <v>-7488454.5454545449</v>
      </c>
      <c r="P14" s="199">
        <f t="shared" si="7"/>
        <v>-2.661359985568297E-3</v>
      </c>
      <c r="Q14" s="414">
        <v>0</v>
      </c>
      <c r="R14" s="199">
        <f t="shared" si="8"/>
        <v>0</v>
      </c>
      <c r="S14" s="414">
        <v>-3510454.5454545449</v>
      </c>
      <c r="T14" s="199">
        <f t="shared" si="9"/>
        <v>-1.7680580215700421E-3</v>
      </c>
      <c r="U14" s="414">
        <v>-1218363.6363636362</v>
      </c>
      <c r="V14" s="199">
        <f t="shared" si="10"/>
        <v>-1.4435725717549116E-3</v>
      </c>
      <c r="W14" s="414">
        <v>-13842499.999999998</v>
      </c>
      <c r="X14" s="199">
        <f t="shared" si="11"/>
        <v>-8.7943492838619044E-3</v>
      </c>
      <c r="Y14" s="414">
        <v>0</v>
      </c>
      <c r="Z14" s="199">
        <f t="shared" si="12"/>
        <v>0</v>
      </c>
      <c r="AA14" s="414">
        <v>0</v>
      </c>
      <c r="AB14" s="199">
        <f t="shared" si="13"/>
        <v>0</v>
      </c>
      <c r="AC14" s="414">
        <f t="shared" si="1"/>
        <v>-58059645.454545453</v>
      </c>
      <c r="AD14" s="199">
        <f t="shared" si="14"/>
        <v>-2.0808788016752119E-3</v>
      </c>
      <c r="AE14" s="409"/>
      <c r="AF14" s="659"/>
      <c r="AG14" s="196">
        <f>SUMIF('RL PT'!C:C,C14,'RL PT'!F:F)</f>
        <v>-58059645.454545453</v>
      </c>
      <c r="AH14" s="415">
        <f t="shared" si="15"/>
        <v>0</v>
      </c>
    </row>
    <row r="15" spans="2:34" s="410" customFormat="1" ht="12.75">
      <c r="B15" s="406"/>
      <c r="C15" s="625">
        <v>411014</v>
      </c>
      <c r="D15" s="622" t="s">
        <v>616</v>
      </c>
      <c r="E15" s="414">
        <v>0</v>
      </c>
      <c r="F15" s="199">
        <f t="shared" si="2"/>
        <v>0</v>
      </c>
      <c r="G15" s="414">
        <v>0</v>
      </c>
      <c r="H15" s="199">
        <f t="shared" si="3"/>
        <v>0</v>
      </c>
      <c r="I15" s="414">
        <v>0</v>
      </c>
      <c r="J15" s="199">
        <f t="shared" si="4"/>
        <v>0</v>
      </c>
      <c r="K15" s="414">
        <v>0</v>
      </c>
      <c r="L15" s="199">
        <f t="shared" si="5"/>
        <v>0</v>
      </c>
      <c r="M15" s="414">
        <v>0</v>
      </c>
      <c r="N15" s="199">
        <f t="shared" si="6"/>
        <v>0</v>
      </c>
      <c r="O15" s="414">
        <v>0</v>
      </c>
      <c r="P15" s="199">
        <f t="shared" si="7"/>
        <v>0</v>
      </c>
      <c r="Q15" s="414">
        <v>0</v>
      </c>
      <c r="R15" s="199">
        <f t="shared" si="8"/>
        <v>0</v>
      </c>
      <c r="S15" s="414">
        <v>0</v>
      </c>
      <c r="T15" s="199">
        <f t="shared" si="9"/>
        <v>0</v>
      </c>
      <c r="U15" s="414">
        <v>0</v>
      </c>
      <c r="V15" s="199">
        <f t="shared" si="10"/>
        <v>0</v>
      </c>
      <c r="W15" s="414">
        <v>0</v>
      </c>
      <c r="X15" s="199">
        <f t="shared" si="11"/>
        <v>0</v>
      </c>
      <c r="Y15" s="414">
        <v>0</v>
      </c>
      <c r="Z15" s="199">
        <f t="shared" si="12"/>
        <v>0</v>
      </c>
      <c r="AA15" s="414">
        <v>0</v>
      </c>
      <c r="AB15" s="199">
        <f t="shared" si="13"/>
        <v>0</v>
      </c>
      <c r="AC15" s="414">
        <f t="shared" si="1"/>
        <v>0</v>
      </c>
      <c r="AD15" s="199">
        <f t="shared" si="14"/>
        <v>0</v>
      </c>
      <c r="AE15" s="409"/>
      <c r="AF15" s="659"/>
      <c r="AG15" s="196">
        <f>SUMIF('RL PT'!C:C,C15,'RL PT'!F:F)</f>
        <v>0</v>
      </c>
      <c r="AH15" s="415">
        <f t="shared" si="15"/>
        <v>0</v>
      </c>
    </row>
    <row r="16" spans="2:34" s="410" customFormat="1" ht="12.75">
      <c r="B16" s="406"/>
      <c r="C16" s="625">
        <v>411016</v>
      </c>
      <c r="D16" s="622" t="s">
        <v>547</v>
      </c>
      <c r="E16" s="414">
        <v>0</v>
      </c>
      <c r="F16" s="199">
        <f t="shared" si="2"/>
        <v>0</v>
      </c>
      <c r="G16" s="414">
        <v>0</v>
      </c>
      <c r="H16" s="199">
        <f t="shared" si="3"/>
        <v>0</v>
      </c>
      <c r="I16" s="414">
        <v>0</v>
      </c>
      <c r="J16" s="199">
        <f t="shared" si="4"/>
        <v>0</v>
      </c>
      <c r="K16" s="414">
        <v>0</v>
      </c>
      <c r="L16" s="199">
        <f t="shared" si="5"/>
        <v>0</v>
      </c>
      <c r="M16" s="414">
        <v>0</v>
      </c>
      <c r="N16" s="199">
        <f t="shared" si="6"/>
        <v>0</v>
      </c>
      <c r="O16" s="414">
        <v>0</v>
      </c>
      <c r="P16" s="199">
        <f t="shared" si="7"/>
        <v>0</v>
      </c>
      <c r="Q16" s="414">
        <v>0</v>
      </c>
      <c r="R16" s="199">
        <f t="shared" si="8"/>
        <v>0</v>
      </c>
      <c r="S16" s="414">
        <v>0</v>
      </c>
      <c r="T16" s="199">
        <f t="shared" si="9"/>
        <v>0</v>
      </c>
      <c r="U16" s="414">
        <v>0</v>
      </c>
      <c r="V16" s="199">
        <f t="shared" si="10"/>
        <v>0</v>
      </c>
      <c r="W16" s="414">
        <v>0</v>
      </c>
      <c r="X16" s="199">
        <f t="shared" si="11"/>
        <v>0</v>
      </c>
      <c r="Y16" s="414">
        <v>0</v>
      </c>
      <c r="Z16" s="199">
        <f t="shared" si="12"/>
        <v>0</v>
      </c>
      <c r="AA16" s="414">
        <v>0</v>
      </c>
      <c r="AB16" s="199">
        <f t="shared" si="13"/>
        <v>0</v>
      </c>
      <c r="AC16" s="414">
        <f t="shared" si="1"/>
        <v>0</v>
      </c>
      <c r="AD16" s="199">
        <f t="shared" si="14"/>
        <v>0</v>
      </c>
      <c r="AE16" s="409"/>
      <c r="AF16" s="659"/>
      <c r="AG16" s="196">
        <f>SUMIF('RL PT'!C:C,C16,'RL PT'!F:F)</f>
        <v>0</v>
      </c>
      <c r="AH16" s="415">
        <f t="shared" si="15"/>
        <v>0</v>
      </c>
    </row>
    <row r="17" spans="2:34" s="410" customFormat="1" ht="12.75">
      <c r="B17" s="406"/>
      <c r="C17" s="625">
        <v>411017</v>
      </c>
      <c r="D17" s="622" t="s">
        <v>548</v>
      </c>
      <c r="E17" s="414">
        <v>0</v>
      </c>
      <c r="F17" s="199">
        <f t="shared" si="2"/>
        <v>0</v>
      </c>
      <c r="G17" s="414">
        <v>0</v>
      </c>
      <c r="H17" s="199">
        <f t="shared" si="3"/>
        <v>0</v>
      </c>
      <c r="I17" s="414">
        <v>0</v>
      </c>
      <c r="J17" s="199">
        <f t="shared" si="4"/>
        <v>0</v>
      </c>
      <c r="K17" s="414">
        <v>0</v>
      </c>
      <c r="L17" s="199">
        <f t="shared" si="5"/>
        <v>0</v>
      </c>
      <c r="M17" s="414">
        <v>0</v>
      </c>
      <c r="N17" s="199">
        <f t="shared" si="6"/>
        <v>0</v>
      </c>
      <c r="O17" s="414">
        <v>0</v>
      </c>
      <c r="P17" s="199">
        <f t="shared" si="7"/>
        <v>0</v>
      </c>
      <c r="Q17" s="414">
        <v>0</v>
      </c>
      <c r="R17" s="199">
        <f t="shared" si="8"/>
        <v>0</v>
      </c>
      <c r="S17" s="414">
        <v>0</v>
      </c>
      <c r="T17" s="199">
        <f t="shared" si="9"/>
        <v>0</v>
      </c>
      <c r="U17" s="414">
        <v>0</v>
      </c>
      <c r="V17" s="199">
        <f t="shared" si="10"/>
        <v>0</v>
      </c>
      <c r="W17" s="414">
        <v>0</v>
      </c>
      <c r="X17" s="199">
        <f t="shared" si="11"/>
        <v>0</v>
      </c>
      <c r="Y17" s="414">
        <v>0</v>
      </c>
      <c r="Z17" s="199">
        <f t="shared" si="12"/>
        <v>0</v>
      </c>
      <c r="AA17" s="414">
        <v>0</v>
      </c>
      <c r="AB17" s="199">
        <f t="shared" si="13"/>
        <v>0</v>
      </c>
      <c r="AC17" s="414">
        <f t="shared" si="1"/>
        <v>0</v>
      </c>
      <c r="AD17" s="199">
        <f t="shared" si="14"/>
        <v>0</v>
      </c>
      <c r="AE17" s="409"/>
      <c r="AF17" s="659"/>
      <c r="AG17" s="196">
        <f>SUMIF('RL PT'!C:C,C17,'RL PT'!F:F)</f>
        <v>0</v>
      </c>
      <c r="AH17" s="415">
        <f t="shared" si="15"/>
        <v>0</v>
      </c>
    </row>
    <row r="18" spans="2:34" s="410" customFormat="1" ht="12.75">
      <c r="B18" s="406"/>
      <c r="C18" s="625">
        <v>411018</v>
      </c>
      <c r="D18" s="622" t="s">
        <v>549</v>
      </c>
      <c r="E18" s="414">
        <v>0</v>
      </c>
      <c r="F18" s="199">
        <f t="shared" si="2"/>
        <v>0</v>
      </c>
      <c r="G18" s="414">
        <v>0</v>
      </c>
      <c r="H18" s="199">
        <f t="shared" si="3"/>
        <v>0</v>
      </c>
      <c r="I18" s="414">
        <v>0</v>
      </c>
      <c r="J18" s="199">
        <f t="shared" si="4"/>
        <v>0</v>
      </c>
      <c r="K18" s="414">
        <v>0</v>
      </c>
      <c r="L18" s="199">
        <f t="shared" si="5"/>
        <v>0</v>
      </c>
      <c r="M18" s="414">
        <v>0</v>
      </c>
      <c r="N18" s="199">
        <f t="shared" si="6"/>
        <v>0</v>
      </c>
      <c r="O18" s="414">
        <v>0</v>
      </c>
      <c r="P18" s="199">
        <f t="shared" si="7"/>
        <v>0</v>
      </c>
      <c r="Q18" s="414">
        <v>0</v>
      </c>
      <c r="R18" s="199">
        <f t="shared" si="8"/>
        <v>0</v>
      </c>
      <c r="S18" s="414">
        <v>0</v>
      </c>
      <c r="T18" s="199">
        <f t="shared" si="9"/>
        <v>0</v>
      </c>
      <c r="U18" s="414">
        <v>0</v>
      </c>
      <c r="V18" s="199">
        <f t="shared" si="10"/>
        <v>0</v>
      </c>
      <c r="W18" s="414">
        <v>0</v>
      </c>
      <c r="X18" s="199">
        <f t="shared" si="11"/>
        <v>0</v>
      </c>
      <c r="Y18" s="414">
        <v>0</v>
      </c>
      <c r="Z18" s="199">
        <f t="shared" si="12"/>
        <v>0</v>
      </c>
      <c r="AA18" s="414">
        <v>0</v>
      </c>
      <c r="AB18" s="199">
        <f t="shared" si="13"/>
        <v>0</v>
      </c>
      <c r="AC18" s="414">
        <f t="shared" si="1"/>
        <v>0</v>
      </c>
      <c r="AD18" s="199">
        <f t="shared" si="14"/>
        <v>0</v>
      </c>
      <c r="AE18" s="409"/>
      <c r="AF18" s="659"/>
      <c r="AG18" s="196">
        <f>SUMIF('RL PT'!C:C,C18,'RL PT'!F:F)</f>
        <v>0</v>
      </c>
      <c r="AH18" s="415">
        <f t="shared" si="15"/>
        <v>0</v>
      </c>
    </row>
    <row r="19" spans="2:34" s="413" customFormat="1" ht="12.75">
      <c r="B19" s="411"/>
      <c r="C19" s="623"/>
      <c r="D19" s="624" t="s">
        <v>550</v>
      </c>
      <c r="E19" s="590">
        <f>SUM(E10:E18)</f>
        <v>3442781974.5454545</v>
      </c>
      <c r="F19" s="591">
        <f t="shared" si="2"/>
        <v>0.63974871586291793</v>
      </c>
      <c r="G19" s="590">
        <f>SUM(G10:G18)</f>
        <v>1779373154.5454543</v>
      </c>
      <c r="H19" s="591">
        <f t="shared" si="3"/>
        <v>0.97015605193594812</v>
      </c>
      <c r="I19" s="590">
        <f>SUM(I10:I18)</f>
        <v>2700885650.9090905</v>
      </c>
      <c r="J19" s="591">
        <f t="shared" si="4"/>
        <v>0.80584233373793779</v>
      </c>
      <c r="K19" s="590">
        <f>SUM(K10:K18)</f>
        <v>3431862349.9999995</v>
      </c>
      <c r="L19" s="591">
        <f t="shared" si="5"/>
        <v>0.81027679758853433</v>
      </c>
      <c r="M19" s="590">
        <f>SUM(M10:M18)</f>
        <v>1327813109.9999998</v>
      </c>
      <c r="N19" s="591">
        <f t="shared" si="6"/>
        <v>0.9174643701529932</v>
      </c>
      <c r="O19" s="590">
        <f>SUM(O10:O18)</f>
        <v>2096266248.1818178</v>
      </c>
      <c r="P19" s="591">
        <f t="shared" si="7"/>
        <v>0.74500273429513542</v>
      </c>
      <c r="Q19" s="590">
        <f>SUM(Q10:Q18)</f>
        <v>596067863.63636363</v>
      </c>
      <c r="R19" s="591">
        <f t="shared" si="8"/>
        <v>0.86789709406004301</v>
      </c>
      <c r="S19" s="590">
        <f>SUM(S10:S18)</f>
        <v>1892174527.2727273</v>
      </c>
      <c r="T19" s="591">
        <f t="shared" si="9"/>
        <v>0.95300318173522025</v>
      </c>
      <c r="U19" s="590">
        <f>SUM(U10:U18)</f>
        <v>813794318.18181813</v>
      </c>
      <c r="V19" s="591">
        <f t="shared" si="10"/>
        <v>0.964220468926271</v>
      </c>
      <c r="W19" s="590">
        <f>SUM(W10:W18)</f>
        <v>1025597303.6363634</v>
      </c>
      <c r="X19" s="591">
        <f t="shared" si="11"/>
        <v>0.65157745441684323</v>
      </c>
      <c r="Y19" s="590">
        <f>SUM(Y10:Y18)</f>
        <v>-4032189194.5454545</v>
      </c>
      <c r="Z19" s="591">
        <f t="shared" si="12"/>
        <v>-1.0759525287711442</v>
      </c>
      <c r="AA19" s="590">
        <f>SUM(AA10:AA18)</f>
        <v>0</v>
      </c>
      <c r="AB19" s="591">
        <f t="shared" si="13"/>
        <v>0</v>
      </c>
      <c r="AC19" s="590">
        <f t="shared" si="1"/>
        <v>15074427306.363636</v>
      </c>
      <c r="AD19" s="591">
        <f t="shared" si="14"/>
        <v>0.54027295522780827</v>
      </c>
      <c r="AE19" s="412"/>
      <c r="AF19" s="659"/>
      <c r="AG19" s="196">
        <f>SUMIF('RL PT'!C:C,C19,'RL PT'!F:F)</f>
        <v>0</v>
      </c>
      <c r="AH19" s="415">
        <f t="shared" si="15"/>
        <v>-15074427306.363636</v>
      </c>
    </row>
    <row r="20" spans="2:34" s="410" customFormat="1" ht="12.75">
      <c r="B20" s="406"/>
      <c r="C20" s="625">
        <v>411101</v>
      </c>
      <c r="D20" s="622" t="s">
        <v>551</v>
      </c>
      <c r="E20" s="414">
        <v>1951754823.6363635</v>
      </c>
      <c r="F20" s="199">
        <f t="shared" si="2"/>
        <v>0.36268129998719267</v>
      </c>
      <c r="G20" s="414">
        <v>32942363.636363633</v>
      </c>
      <c r="H20" s="199">
        <f t="shared" si="3"/>
        <v>1.7960950666953811E-2</v>
      </c>
      <c r="I20" s="414">
        <v>652193053.63636363</v>
      </c>
      <c r="J20" s="199">
        <f t="shared" si="4"/>
        <v>0.19458979028345741</v>
      </c>
      <c r="K20" s="414">
        <v>802491241.81818175</v>
      </c>
      <c r="L20" s="199">
        <f t="shared" si="5"/>
        <v>0.18947147851465618</v>
      </c>
      <c r="M20" s="414">
        <v>108405887.27272727</v>
      </c>
      <c r="N20" s="199">
        <f t="shared" si="6"/>
        <v>7.490401950282681E-2</v>
      </c>
      <c r="O20" s="414">
        <v>730316070.90909088</v>
      </c>
      <c r="P20" s="199">
        <f t="shared" si="7"/>
        <v>0.25955074657089156</v>
      </c>
      <c r="Q20" s="414">
        <v>83280352.727272719</v>
      </c>
      <c r="R20" s="199">
        <f t="shared" si="8"/>
        <v>0.1212593070919013</v>
      </c>
      <c r="S20" s="414">
        <v>88481527.272727266</v>
      </c>
      <c r="T20" s="199">
        <f t="shared" si="9"/>
        <v>4.4564164563212563E-2</v>
      </c>
      <c r="U20" s="414">
        <v>29156272.727272727</v>
      </c>
      <c r="V20" s="199">
        <f t="shared" si="10"/>
        <v>3.4545676140924006E-2</v>
      </c>
      <c r="W20" s="414">
        <v>589628545.45454538</v>
      </c>
      <c r="X20" s="199">
        <f t="shared" si="11"/>
        <v>0.374599918834222</v>
      </c>
      <c r="Y20" s="414">
        <v>3895558620.9090905</v>
      </c>
      <c r="Z20" s="199">
        <f t="shared" si="12"/>
        <v>1.0394939192866581</v>
      </c>
      <c r="AA20" s="414">
        <v>0</v>
      </c>
      <c r="AB20" s="199">
        <f t="shared" si="13"/>
        <v>0</v>
      </c>
      <c r="AC20" s="414">
        <f t="shared" si="1"/>
        <v>8964208759.9999981</v>
      </c>
      <c r="AD20" s="199">
        <f t="shared" si="14"/>
        <v>0.32128050105092176</v>
      </c>
      <c r="AE20" s="409"/>
      <c r="AF20" s="659"/>
      <c r="AG20" s="196">
        <f>SUMIF('RL PT'!C:C,C20,'RL PT'!F:F)</f>
        <v>8964208760</v>
      </c>
      <c r="AH20" s="415">
        <f t="shared" si="15"/>
        <v>0</v>
      </c>
    </row>
    <row r="21" spans="2:34" s="410" customFormat="1" ht="12.75">
      <c r="B21" s="406"/>
      <c r="C21" s="625">
        <v>411102</v>
      </c>
      <c r="D21" s="622" t="s">
        <v>543</v>
      </c>
      <c r="E21" s="414">
        <v>71460000</v>
      </c>
      <c r="F21" s="199">
        <f t="shared" si="2"/>
        <v>1.327892488504155E-2</v>
      </c>
      <c r="G21" s="414">
        <v>21840000</v>
      </c>
      <c r="H21" s="199">
        <f t="shared" si="3"/>
        <v>1.1907681151733285E-2</v>
      </c>
      <c r="I21" s="414">
        <v>22290000</v>
      </c>
      <c r="J21" s="199">
        <f t="shared" si="4"/>
        <v>6.6504946675446002E-3</v>
      </c>
      <c r="K21" s="414">
        <v>18780000</v>
      </c>
      <c r="L21" s="199">
        <f t="shared" si="5"/>
        <v>4.434035140923609E-3</v>
      </c>
      <c r="M21" s="414">
        <v>13230000</v>
      </c>
      <c r="N21" s="199">
        <f t="shared" si="6"/>
        <v>9.1413870865637882E-3</v>
      </c>
      <c r="O21" s="414">
        <v>26700000</v>
      </c>
      <c r="P21" s="199">
        <f t="shared" si="7"/>
        <v>9.4890489330412744E-3</v>
      </c>
      <c r="Q21" s="414">
        <v>7680000</v>
      </c>
      <c r="R21" s="199">
        <f t="shared" si="8"/>
        <v>1.1182367124639093E-2</v>
      </c>
      <c r="S21" s="414">
        <v>4830000</v>
      </c>
      <c r="T21" s="199">
        <f t="shared" si="9"/>
        <v>2.4326537015671719E-3</v>
      </c>
      <c r="U21" s="414">
        <v>1140000</v>
      </c>
      <c r="V21" s="199">
        <f t="shared" si="10"/>
        <v>1.3507237762876133E-3</v>
      </c>
      <c r="W21" s="414">
        <v>5970000</v>
      </c>
      <c r="X21" s="199">
        <f t="shared" si="11"/>
        <v>3.7928311522236282E-3</v>
      </c>
      <c r="Y21" s="414">
        <v>3980010000</v>
      </c>
      <c r="Z21" s="199">
        <f t="shared" si="12"/>
        <v>1.0620289915531065</v>
      </c>
      <c r="AA21" s="414">
        <v>0</v>
      </c>
      <c r="AB21" s="199">
        <f t="shared" si="13"/>
        <v>0</v>
      </c>
      <c r="AC21" s="414">
        <f t="shared" si="1"/>
        <v>4173930000</v>
      </c>
      <c r="AD21" s="199">
        <f t="shared" si="14"/>
        <v>0.14959516870415612</v>
      </c>
      <c r="AE21" s="409"/>
      <c r="AF21" s="659"/>
      <c r="AG21" s="196">
        <f>SUMIF('RL PT'!C:C,C21,'RL PT'!F:F)</f>
        <v>4173930000</v>
      </c>
      <c r="AH21" s="415">
        <f t="shared" si="15"/>
        <v>0</v>
      </c>
    </row>
    <row r="22" spans="2:34" s="410" customFormat="1" ht="12.75">
      <c r="B22" s="406"/>
      <c r="C22" s="625">
        <v>411111</v>
      </c>
      <c r="D22" s="622" t="s">
        <v>544</v>
      </c>
      <c r="E22" s="414">
        <v>-35071483.636363633</v>
      </c>
      <c r="F22" s="199">
        <f t="shared" si="2"/>
        <v>-6.5170948336724958E-3</v>
      </c>
      <c r="G22" s="414">
        <v>-42272.727272727272</v>
      </c>
      <c r="H22" s="199">
        <f t="shared" si="3"/>
        <v>-2.3048084147335906E-5</v>
      </c>
      <c r="I22" s="414">
        <v>-15862819.999999998</v>
      </c>
      <c r="J22" s="199">
        <f t="shared" si="4"/>
        <v>-4.7328667484172193E-3</v>
      </c>
      <c r="K22" s="414">
        <v>-13720352.727272727</v>
      </c>
      <c r="L22" s="199">
        <f t="shared" si="5"/>
        <v>-3.2394316367728615E-3</v>
      </c>
      <c r="M22" s="414">
        <v>-1796318.1818181816</v>
      </c>
      <c r="N22" s="199">
        <f t="shared" si="6"/>
        <v>-1.2411821489518116E-3</v>
      </c>
      <c r="O22" s="414">
        <v>-19267538.18181818</v>
      </c>
      <c r="P22" s="199">
        <f t="shared" si="7"/>
        <v>-6.8475884878844125E-3</v>
      </c>
      <c r="Q22" s="414">
        <v>-177272.72727272726</v>
      </c>
      <c r="R22" s="199">
        <f t="shared" si="8"/>
        <v>-2.5811571843094495E-4</v>
      </c>
      <c r="S22" s="414">
        <v>0</v>
      </c>
      <c r="T22" s="199">
        <f t="shared" si="9"/>
        <v>0</v>
      </c>
      <c r="U22" s="414">
        <v>-70454.545454545456</v>
      </c>
      <c r="V22" s="199">
        <f t="shared" si="10"/>
        <v>-8.3477745344728889E-5</v>
      </c>
      <c r="W22" s="414">
        <v>-16415399.999999998</v>
      </c>
      <c r="X22" s="199">
        <f t="shared" si="11"/>
        <v>-1.0428951506903138E-2</v>
      </c>
      <c r="Y22" s="414">
        <v>-67656772.727272719</v>
      </c>
      <c r="Z22" s="199">
        <f t="shared" si="12"/>
        <v>-1.8053586325482391E-2</v>
      </c>
      <c r="AA22" s="414">
        <v>0</v>
      </c>
      <c r="AB22" s="199">
        <f t="shared" si="13"/>
        <v>0</v>
      </c>
      <c r="AC22" s="414">
        <f t="shared" si="1"/>
        <v>-170080685.45454541</v>
      </c>
      <c r="AD22" s="199">
        <f t="shared" si="14"/>
        <v>-6.0957536024540977E-3</v>
      </c>
      <c r="AE22" s="409"/>
      <c r="AF22" s="659"/>
      <c r="AG22" s="196">
        <f>SUMIF('RL PT'!C:C,C22,'RL PT'!F:F)</f>
        <v>-170080685.45454544</v>
      </c>
      <c r="AH22" s="415">
        <f t="shared" si="15"/>
        <v>0</v>
      </c>
    </row>
    <row r="23" spans="2:34" s="410" customFormat="1" ht="12.75">
      <c r="B23" s="406"/>
      <c r="C23" s="625">
        <v>411112</v>
      </c>
      <c r="D23" s="622" t="s">
        <v>545</v>
      </c>
      <c r="E23" s="414">
        <v>-39192367.07272727</v>
      </c>
      <c r="F23" s="199">
        <f t="shared" si="2"/>
        <v>-7.2828505237296556E-3</v>
      </c>
      <c r="G23" s="414">
        <v>-2999.9999999999995</v>
      </c>
      <c r="H23" s="199">
        <f t="shared" si="3"/>
        <v>-1.6356704878754512E-6</v>
      </c>
      <c r="I23" s="414">
        <v>-4907136.3636363633</v>
      </c>
      <c r="J23" s="199">
        <f t="shared" si="4"/>
        <v>-1.4641042718383955E-3</v>
      </c>
      <c r="K23" s="414">
        <v>-3409581.8181818179</v>
      </c>
      <c r="L23" s="199">
        <f t="shared" si="5"/>
        <v>-8.0501627250651711E-4</v>
      </c>
      <c r="M23" s="414">
        <v>-95545.454545454544</v>
      </c>
      <c r="N23" s="199">
        <f t="shared" si="6"/>
        <v>-6.6017988235955065E-5</v>
      </c>
      <c r="O23" s="414">
        <v>-1240545.4545454544</v>
      </c>
      <c r="P23" s="199">
        <f t="shared" si="7"/>
        <v>-4.4088376486306171E-4</v>
      </c>
      <c r="Q23" s="414">
        <v>-55391.818181818177</v>
      </c>
      <c r="R23" s="199">
        <f t="shared" si="8"/>
        <v>-8.0652558152389256E-5</v>
      </c>
      <c r="S23" s="414">
        <v>0</v>
      </c>
      <c r="T23" s="199">
        <f t="shared" si="9"/>
        <v>0</v>
      </c>
      <c r="U23" s="414">
        <v>-22727.272727272724</v>
      </c>
      <c r="V23" s="199">
        <f t="shared" si="10"/>
        <v>-2.6928304949912544E-5</v>
      </c>
      <c r="W23" s="414">
        <v>-5362272.7272727266</v>
      </c>
      <c r="X23" s="199">
        <f t="shared" si="11"/>
        <v>-3.406732838646424E-3</v>
      </c>
      <c r="Y23" s="414">
        <v>-23030954.545454543</v>
      </c>
      <c r="Z23" s="199">
        <f t="shared" si="12"/>
        <v>-6.1455979835263038E-3</v>
      </c>
      <c r="AA23" s="414">
        <v>0</v>
      </c>
      <c r="AB23" s="199">
        <f t="shared" si="13"/>
        <v>0</v>
      </c>
      <c r="AC23" s="414">
        <f t="shared" si="1"/>
        <v>-77319522.527272716</v>
      </c>
      <c r="AD23" s="199">
        <f t="shared" si="14"/>
        <v>-2.7711597982218584E-3</v>
      </c>
      <c r="AE23" s="409"/>
      <c r="AF23" s="659"/>
      <c r="AG23" s="196">
        <f>SUMIF('RL PT'!C:C,C23,'RL PT'!F:F)</f>
        <v>-77319522.527272716</v>
      </c>
      <c r="AH23" s="415">
        <f t="shared" si="15"/>
        <v>0</v>
      </c>
    </row>
    <row r="24" spans="2:34" s="410" customFormat="1" ht="12.75">
      <c r="B24" s="406"/>
      <c r="C24" s="625">
        <v>411113</v>
      </c>
      <c r="D24" s="622" t="s">
        <v>546</v>
      </c>
      <c r="E24" s="414">
        <v>-10273181.818181816</v>
      </c>
      <c r="F24" s="199">
        <f t="shared" si="2"/>
        <v>-1.9089953777499428E-3</v>
      </c>
      <c r="G24" s="414">
        <v>0</v>
      </c>
      <c r="H24" s="199">
        <f t="shared" si="3"/>
        <v>0</v>
      </c>
      <c r="I24" s="414">
        <v>-2968363.6363636362</v>
      </c>
      <c r="J24" s="199">
        <f t="shared" si="4"/>
        <v>-8.8564766868414813E-4</v>
      </c>
      <c r="K24" s="414">
        <v>-583909.09090909082</v>
      </c>
      <c r="L24" s="199">
        <f t="shared" si="5"/>
        <v>-1.3786333483470004E-4</v>
      </c>
      <c r="M24" s="414">
        <v>-293181.81818181818</v>
      </c>
      <c r="N24" s="199">
        <f t="shared" si="6"/>
        <v>-2.0257660519596107E-4</v>
      </c>
      <c r="O24" s="414">
        <v>-19004363.636363633</v>
      </c>
      <c r="P24" s="199">
        <f t="shared" si="7"/>
        <v>-6.7540575463207768E-3</v>
      </c>
      <c r="Q24" s="414">
        <v>0</v>
      </c>
      <c r="R24" s="199">
        <f t="shared" si="8"/>
        <v>0</v>
      </c>
      <c r="S24" s="414">
        <v>0</v>
      </c>
      <c r="T24" s="199">
        <f t="shared" si="9"/>
        <v>0</v>
      </c>
      <c r="U24" s="414">
        <v>-5454.545454545454</v>
      </c>
      <c r="V24" s="199">
        <f t="shared" si="10"/>
        <v>-6.4627931879790101E-6</v>
      </c>
      <c r="W24" s="414">
        <v>-25396090.909090906</v>
      </c>
      <c r="X24" s="199">
        <f t="shared" si="11"/>
        <v>-1.613452005773924E-2</v>
      </c>
      <c r="Y24" s="414">
        <v>-5138636.3636363633</v>
      </c>
      <c r="Z24" s="199">
        <f t="shared" si="12"/>
        <v>-1.3711977596113701E-3</v>
      </c>
      <c r="AA24" s="414">
        <v>0</v>
      </c>
      <c r="AB24" s="199">
        <f t="shared" si="13"/>
        <v>0</v>
      </c>
      <c r="AC24" s="414">
        <f t="shared" si="1"/>
        <v>-63663181.818181813</v>
      </c>
      <c r="AD24" s="199">
        <f t="shared" si="14"/>
        <v>-2.2817115822101166E-3</v>
      </c>
      <c r="AE24" s="409"/>
      <c r="AF24" s="659"/>
      <c r="AG24" s="196">
        <f>SUMIF('RL PT'!C:C,C24,'RL PT'!F:F)</f>
        <v>-63663181.818181813</v>
      </c>
      <c r="AH24" s="415">
        <f t="shared" si="15"/>
        <v>0</v>
      </c>
    </row>
    <row r="25" spans="2:34" s="410" customFormat="1" ht="12.75">
      <c r="B25" s="406"/>
      <c r="C25" s="625">
        <v>411114</v>
      </c>
      <c r="D25" s="622" t="s">
        <v>616</v>
      </c>
      <c r="E25" s="414">
        <v>0</v>
      </c>
      <c r="F25" s="199">
        <f t="shared" si="2"/>
        <v>0</v>
      </c>
      <c r="G25" s="414">
        <v>0</v>
      </c>
      <c r="H25" s="199">
        <f t="shared" si="3"/>
        <v>0</v>
      </c>
      <c r="I25" s="414">
        <v>0</v>
      </c>
      <c r="J25" s="199">
        <f t="shared" si="4"/>
        <v>0</v>
      </c>
      <c r="K25" s="414">
        <v>0</v>
      </c>
      <c r="L25" s="199">
        <f t="shared" si="5"/>
        <v>0</v>
      </c>
      <c r="M25" s="414">
        <v>0</v>
      </c>
      <c r="N25" s="199">
        <f t="shared" si="6"/>
        <v>0</v>
      </c>
      <c r="O25" s="414">
        <v>0</v>
      </c>
      <c r="P25" s="199">
        <f t="shared" si="7"/>
        <v>0</v>
      </c>
      <c r="Q25" s="414">
        <v>0</v>
      </c>
      <c r="R25" s="199">
        <f t="shared" si="8"/>
        <v>0</v>
      </c>
      <c r="S25" s="414">
        <v>0</v>
      </c>
      <c r="T25" s="199">
        <f t="shared" si="9"/>
        <v>0</v>
      </c>
      <c r="U25" s="414">
        <v>0</v>
      </c>
      <c r="V25" s="199">
        <f t="shared" si="10"/>
        <v>0</v>
      </c>
      <c r="W25" s="414">
        <v>0</v>
      </c>
      <c r="X25" s="199">
        <f t="shared" si="11"/>
        <v>0</v>
      </c>
      <c r="Y25" s="414">
        <v>0</v>
      </c>
      <c r="Z25" s="199">
        <f t="shared" si="12"/>
        <v>0</v>
      </c>
      <c r="AA25" s="414">
        <v>0</v>
      </c>
      <c r="AB25" s="199">
        <f t="shared" si="13"/>
        <v>0</v>
      </c>
      <c r="AC25" s="414">
        <f t="shared" si="1"/>
        <v>0</v>
      </c>
      <c r="AD25" s="199">
        <f t="shared" si="14"/>
        <v>0</v>
      </c>
      <c r="AE25" s="409"/>
      <c r="AF25" s="659"/>
      <c r="AG25" s="196">
        <f>SUMIF('RL PT'!C:C,C25,'RL PT'!F:F)</f>
        <v>0</v>
      </c>
      <c r="AH25" s="415">
        <f t="shared" si="15"/>
        <v>0</v>
      </c>
    </row>
    <row r="26" spans="2:34" s="410" customFormat="1" ht="12.75">
      <c r="B26" s="406"/>
      <c r="C26" s="625">
        <v>411116</v>
      </c>
      <c r="D26" s="622" t="s">
        <v>547</v>
      </c>
      <c r="E26" s="414">
        <v>0</v>
      </c>
      <c r="F26" s="199">
        <f t="shared" si="2"/>
        <v>0</v>
      </c>
      <c r="G26" s="414">
        <v>0</v>
      </c>
      <c r="H26" s="199">
        <f t="shared" si="3"/>
        <v>0</v>
      </c>
      <c r="I26" s="414">
        <v>0</v>
      </c>
      <c r="J26" s="199">
        <f t="shared" si="4"/>
        <v>0</v>
      </c>
      <c r="K26" s="414">
        <v>0</v>
      </c>
      <c r="L26" s="199">
        <f t="shared" si="5"/>
        <v>0</v>
      </c>
      <c r="M26" s="414">
        <v>0</v>
      </c>
      <c r="N26" s="199">
        <f t="shared" si="6"/>
        <v>0</v>
      </c>
      <c r="O26" s="414">
        <v>0</v>
      </c>
      <c r="P26" s="199">
        <f t="shared" si="7"/>
        <v>0</v>
      </c>
      <c r="Q26" s="414">
        <v>0</v>
      </c>
      <c r="R26" s="199">
        <f t="shared" si="8"/>
        <v>0</v>
      </c>
      <c r="S26" s="414">
        <v>0</v>
      </c>
      <c r="T26" s="199">
        <f t="shared" si="9"/>
        <v>0</v>
      </c>
      <c r="U26" s="414">
        <v>0</v>
      </c>
      <c r="V26" s="199">
        <f t="shared" si="10"/>
        <v>0</v>
      </c>
      <c r="W26" s="414">
        <v>0</v>
      </c>
      <c r="X26" s="199">
        <f t="shared" si="11"/>
        <v>0</v>
      </c>
      <c r="Y26" s="414">
        <v>0</v>
      </c>
      <c r="Z26" s="199">
        <f t="shared" si="12"/>
        <v>0</v>
      </c>
      <c r="AA26" s="414">
        <v>0</v>
      </c>
      <c r="AB26" s="199">
        <f t="shared" si="13"/>
        <v>0</v>
      </c>
      <c r="AC26" s="414">
        <f t="shared" si="1"/>
        <v>0</v>
      </c>
      <c r="AD26" s="199">
        <f t="shared" si="14"/>
        <v>0</v>
      </c>
      <c r="AE26" s="409"/>
      <c r="AF26" s="659"/>
      <c r="AG26" s="196">
        <f>SUMIF('RL PT'!C:C,C26,'RL PT'!F:F)</f>
        <v>0</v>
      </c>
      <c r="AH26" s="415">
        <f t="shared" si="15"/>
        <v>0</v>
      </c>
    </row>
    <row r="27" spans="2:34" s="410" customFormat="1" ht="12.75">
      <c r="B27" s="406"/>
      <c r="C27" s="625">
        <v>411117</v>
      </c>
      <c r="D27" s="622" t="s">
        <v>548</v>
      </c>
      <c r="E27" s="414">
        <v>0</v>
      </c>
      <c r="F27" s="199">
        <f t="shared" si="2"/>
        <v>0</v>
      </c>
      <c r="G27" s="414">
        <v>0</v>
      </c>
      <c r="H27" s="199">
        <f t="shared" si="3"/>
        <v>0</v>
      </c>
      <c r="I27" s="414">
        <v>0</v>
      </c>
      <c r="J27" s="199">
        <f t="shared" si="4"/>
        <v>0</v>
      </c>
      <c r="K27" s="414">
        <v>0</v>
      </c>
      <c r="L27" s="199">
        <f t="shared" si="5"/>
        <v>0</v>
      </c>
      <c r="M27" s="414">
        <v>0</v>
      </c>
      <c r="N27" s="199">
        <f t="shared" si="6"/>
        <v>0</v>
      </c>
      <c r="O27" s="414">
        <v>0</v>
      </c>
      <c r="P27" s="199">
        <f t="shared" si="7"/>
        <v>0</v>
      </c>
      <c r="Q27" s="414">
        <v>0</v>
      </c>
      <c r="R27" s="199">
        <f t="shared" si="8"/>
        <v>0</v>
      </c>
      <c r="S27" s="414">
        <v>0</v>
      </c>
      <c r="T27" s="199">
        <f t="shared" si="9"/>
        <v>0</v>
      </c>
      <c r="U27" s="414">
        <v>0</v>
      </c>
      <c r="V27" s="199">
        <f t="shared" si="10"/>
        <v>0</v>
      </c>
      <c r="W27" s="414">
        <v>0</v>
      </c>
      <c r="X27" s="199">
        <f t="shared" si="11"/>
        <v>0</v>
      </c>
      <c r="Y27" s="414">
        <v>0</v>
      </c>
      <c r="Z27" s="199">
        <f t="shared" si="12"/>
        <v>0</v>
      </c>
      <c r="AA27" s="414">
        <v>0</v>
      </c>
      <c r="AB27" s="199">
        <f t="shared" si="13"/>
        <v>0</v>
      </c>
      <c r="AC27" s="414">
        <f t="shared" si="1"/>
        <v>0</v>
      </c>
      <c r="AD27" s="199">
        <f t="shared" si="14"/>
        <v>0</v>
      </c>
      <c r="AE27" s="409"/>
      <c r="AF27" s="659"/>
      <c r="AG27" s="196">
        <f>SUMIF('RL PT'!C:C,C27,'RL PT'!F:F)</f>
        <v>0</v>
      </c>
      <c r="AH27" s="415">
        <f t="shared" si="15"/>
        <v>0</v>
      </c>
    </row>
    <row r="28" spans="2:34" s="410" customFormat="1" ht="12.75">
      <c r="B28" s="406"/>
      <c r="C28" s="625">
        <v>411118</v>
      </c>
      <c r="D28" s="622" t="s">
        <v>549</v>
      </c>
      <c r="E28" s="414">
        <v>0</v>
      </c>
      <c r="F28" s="199">
        <f t="shared" si="2"/>
        <v>0</v>
      </c>
      <c r="G28" s="414">
        <v>0</v>
      </c>
      <c r="H28" s="199">
        <f t="shared" si="3"/>
        <v>0</v>
      </c>
      <c r="I28" s="414">
        <v>0</v>
      </c>
      <c r="J28" s="199">
        <f t="shared" si="4"/>
        <v>0</v>
      </c>
      <c r="K28" s="414">
        <v>0</v>
      </c>
      <c r="L28" s="199">
        <f t="shared" si="5"/>
        <v>0</v>
      </c>
      <c r="M28" s="414">
        <v>0</v>
      </c>
      <c r="N28" s="199">
        <f t="shared" si="6"/>
        <v>0</v>
      </c>
      <c r="O28" s="414">
        <v>0</v>
      </c>
      <c r="P28" s="199">
        <f t="shared" si="7"/>
        <v>0</v>
      </c>
      <c r="Q28" s="414">
        <v>0</v>
      </c>
      <c r="R28" s="199">
        <f t="shared" si="8"/>
        <v>0</v>
      </c>
      <c r="S28" s="414">
        <v>0</v>
      </c>
      <c r="T28" s="199">
        <f t="shared" si="9"/>
        <v>0</v>
      </c>
      <c r="U28" s="414">
        <v>0</v>
      </c>
      <c r="V28" s="199">
        <f t="shared" si="10"/>
        <v>0</v>
      </c>
      <c r="W28" s="414">
        <v>0</v>
      </c>
      <c r="X28" s="199">
        <f t="shared" si="11"/>
        <v>0</v>
      </c>
      <c r="Y28" s="414">
        <v>0</v>
      </c>
      <c r="Z28" s="199">
        <f t="shared" si="12"/>
        <v>0</v>
      </c>
      <c r="AA28" s="414">
        <v>0</v>
      </c>
      <c r="AB28" s="199">
        <f t="shared" si="13"/>
        <v>0</v>
      </c>
      <c r="AC28" s="414">
        <f t="shared" si="1"/>
        <v>0</v>
      </c>
      <c r="AD28" s="199">
        <f t="shared" si="14"/>
        <v>0</v>
      </c>
      <c r="AE28" s="409"/>
      <c r="AF28" s="659"/>
      <c r="AG28" s="196">
        <f>SUMIF('RL PT'!C:C,C28,'RL PT'!F:F)</f>
        <v>0</v>
      </c>
      <c r="AH28" s="415">
        <f t="shared" si="15"/>
        <v>0</v>
      </c>
    </row>
    <row r="29" spans="2:34" s="421" customFormat="1">
      <c r="B29" s="416"/>
      <c r="C29" s="623"/>
      <c r="D29" s="624" t="s">
        <v>552</v>
      </c>
      <c r="E29" s="590">
        <f>SUM(E20:E28)</f>
        <v>1938677791.1090908</v>
      </c>
      <c r="F29" s="591">
        <f t="shared" si="2"/>
        <v>0.36025128413708213</v>
      </c>
      <c r="G29" s="590">
        <f>SUM(G20:G28)</f>
        <v>54737090.909090906</v>
      </c>
      <c r="H29" s="591">
        <f t="shared" si="3"/>
        <v>2.9843948064051887E-2</v>
      </c>
      <c r="I29" s="590">
        <f>SUM(I20:I28)</f>
        <v>650744733.63636363</v>
      </c>
      <c r="J29" s="591">
        <f t="shared" si="4"/>
        <v>0.19415766626206224</v>
      </c>
      <c r="K29" s="590">
        <f>SUM(K20:K28)</f>
        <v>803557398.18181801</v>
      </c>
      <c r="L29" s="591">
        <f t="shared" si="5"/>
        <v>0.1897232024114657</v>
      </c>
      <c r="M29" s="590">
        <f>SUM(M20:M28)</f>
        <v>119450841.81818181</v>
      </c>
      <c r="N29" s="591">
        <f t="shared" si="6"/>
        <v>8.2535629847006867E-2</v>
      </c>
      <c r="O29" s="590">
        <f>SUM(O20:O28)</f>
        <v>717503623.63636363</v>
      </c>
      <c r="P29" s="591">
        <f t="shared" si="7"/>
        <v>0.25499726570486458</v>
      </c>
      <c r="Q29" s="590">
        <f>SUM(Q20:Q28)</f>
        <v>90727688.181818172</v>
      </c>
      <c r="R29" s="591">
        <f t="shared" si="8"/>
        <v>0.13210290593995708</v>
      </c>
      <c r="S29" s="590">
        <f>SUM(S20:S28)</f>
        <v>93311527.272727266</v>
      </c>
      <c r="T29" s="591">
        <f t="shared" si="9"/>
        <v>4.6996818264779736E-2</v>
      </c>
      <c r="U29" s="590">
        <f>SUM(U20:U28)</f>
        <v>30197636.36363636</v>
      </c>
      <c r="V29" s="591">
        <f t="shared" si="10"/>
        <v>3.5779531073728998E-2</v>
      </c>
      <c r="W29" s="590">
        <f>SUM(W20:W28)</f>
        <v>548424781.81818175</v>
      </c>
      <c r="X29" s="591">
        <f t="shared" si="11"/>
        <v>0.34842254558315683</v>
      </c>
      <c r="Y29" s="590">
        <f>SUM(Y20:Y28)</f>
        <v>7779742257.2727261</v>
      </c>
      <c r="Z29" s="591">
        <f t="shared" si="12"/>
        <v>2.0759525287711442</v>
      </c>
      <c r="AA29" s="590">
        <f>SUM(AA20:AA28)</f>
        <v>0</v>
      </c>
      <c r="AB29" s="591">
        <f t="shared" si="13"/>
        <v>0</v>
      </c>
      <c r="AC29" s="590">
        <f>+E29+I29+K29+M29+Q29+W29+O29+S29+Y29+G29+U29+AA29</f>
        <v>12827075370.199997</v>
      </c>
      <c r="AD29" s="591">
        <f t="shared" si="14"/>
        <v>0.45972704477219173</v>
      </c>
      <c r="AE29" s="420"/>
      <c r="AF29" s="659"/>
      <c r="AG29" s="196">
        <f>SUMIF('RL PT'!C:C,C29,'RL PT'!F:F)</f>
        <v>0</v>
      </c>
      <c r="AH29" s="415">
        <f t="shared" si="15"/>
        <v>-12827075370.199997</v>
      </c>
    </row>
    <row r="30" spans="2:34" s="421" customFormat="1">
      <c r="B30" s="416"/>
      <c r="C30" s="417" t="s">
        <v>695</v>
      </c>
      <c r="D30" s="418"/>
      <c r="E30" s="419">
        <f>+E19+E29</f>
        <v>5381459765.6545448</v>
      </c>
      <c r="F30" s="199">
        <f t="shared" si="2"/>
        <v>1</v>
      </c>
      <c r="G30" s="419">
        <f>+G19+G29</f>
        <v>1834110245.4545453</v>
      </c>
      <c r="H30" s="199">
        <f t="shared" si="3"/>
        <v>1</v>
      </c>
      <c r="I30" s="419">
        <f>+I19+I29</f>
        <v>3351630384.545454</v>
      </c>
      <c r="J30" s="199">
        <f t="shared" si="4"/>
        <v>1</v>
      </c>
      <c r="K30" s="419">
        <f>+K19+K29</f>
        <v>4235419748.1818175</v>
      </c>
      <c r="L30" s="199">
        <f t="shared" si="5"/>
        <v>1</v>
      </c>
      <c r="M30" s="419">
        <f>+M19+M29</f>
        <v>1447263951.8181815</v>
      </c>
      <c r="N30" s="199">
        <f t="shared" si="6"/>
        <v>1</v>
      </c>
      <c r="O30" s="419">
        <f>+O19+O29</f>
        <v>2813769871.8181815</v>
      </c>
      <c r="P30" s="199">
        <f t="shared" si="7"/>
        <v>1</v>
      </c>
      <c r="Q30" s="419">
        <f>+Q19+Q29</f>
        <v>686795551.81818175</v>
      </c>
      <c r="R30" s="199">
        <f t="shared" si="8"/>
        <v>1</v>
      </c>
      <c r="S30" s="419">
        <f>+S19+S29</f>
        <v>1985486054.5454545</v>
      </c>
      <c r="T30" s="199">
        <f t="shared" si="9"/>
        <v>1</v>
      </c>
      <c r="U30" s="419">
        <f>+U19+U29</f>
        <v>843991954.5454545</v>
      </c>
      <c r="V30" s="199">
        <f t="shared" si="10"/>
        <v>1</v>
      </c>
      <c r="W30" s="419">
        <f>+W19+W29</f>
        <v>1574022085.454545</v>
      </c>
      <c r="X30" s="199">
        <f t="shared" si="11"/>
        <v>1</v>
      </c>
      <c r="Y30" s="419">
        <f>+Y19+Y29</f>
        <v>3747553062.7272716</v>
      </c>
      <c r="Z30" s="199">
        <f t="shared" si="12"/>
        <v>1</v>
      </c>
      <c r="AA30" s="419">
        <f>+AA19+AA29</f>
        <v>0</v>
      </c>
      <c r="AB30" s="199">
        <f t="shared" si="13"/>
        <v>0</v>
      </c>
      <c r="AC30" s="419">
        <f>+E30+I30+K30+M30+Q30+W30+O30+S30+Y30+G30+U30+AA30</f>
        <v>27901502676.563633</v>
      </c>
      <c r="AD30" s="199">
        <f t="shared" si="14"/>
        <v>1</v>
      </c>
      <c r="AE30" s="420"/>
      <c r="AF30" s="659"/>
      <c r="AG30" s="196">
        <f>SUMIF('RL PT'!C:C,C30,'RL PT'!F:F)</f>
        <v>27901502676.563629</v>
      </c>
      <c r="AH30" s="415">
        <f t="shared" si="15"/>
        <v>0</v>
      </c>
    </row>
    <row r="31" spans="2:34" s="421" customFormat="1">
      <c r="B31" s="416"/>
      <c r="C31" s="422"/>
      <c r="D31" s="418"/>
      <c r="E31" s="631"/>
      <c r="F31" s="199"/>
      <c r="G31" s="631"/>
      <c r="H31" s="199"/>
      <c r="I31" s="631"/>
      <c r="J31" s="199"/>
      <c r="K31" s="631"/>
      <c r="L31" s="199"/>
      <c r="M31" s="631"/>
      <c r="N31" s="199"/>
      <c r="O31" s="631"/>
      <c r="P31" s="199"/>
      <c r="Q31" s="631"/>
      <c r="R31" s="199"/>
      <c r="S31" s="631"/>
      <c r="T31" s="199"/>
      <c r="U31" s="631"/>
      <c r="V31" s="199"/>
      <c r="W31" s="631"/>
      <c r="X31" s="199"/>
      <c r="Y31" s="631"/>
      <c r="Z31" s="199"/>
      <c r="AA31" s="631"/>
      <c r="AB31" s="199"/>
      <c r="AC31" s="631"/>
      <c r="AD31" s="199"/>
      <c r="AE31" s="420"/>
      <c r="AF31" s="659"/>
      <c r="AG31" s="196">
        <f>SUMIF('RL PT'!C:C,C31,'RL PT'!F:F)</f>
        <v>0</v>
      </c>
      <c r="AH31" s="415">
        <f t="shared" si="15"/>
        <v>0</v>
      </c>
    </row>
    <row r="32" spans="2:34" s="410" customFormat="1" ht="12.75">
      <c r="B32" s="406"/>
      <c r="C32" s="655" t="s">
        <v>95</v>
      </c>
      <c r="D32" s="622" t="s">
        <v>426</v>
      </c>
      <c r="E32" s="414">
        <v>4140364561.5909095</v>
      </c>
      <c r="F32" s="199">
        <f t="shared" si="2"/>
        <v>0.76937573481743171</v>
      </c>
      <c r="G32" s="414">
        <v>1338129635.9090908</v>
      </c>
      <c r="H32" s="199">
        <f t="shared" si="3"/>
        <v>0.72957971813600753</v>
      </c>
      <c r="I32" s="414">
        <v>2505935698.636363</v>
      </c>
      <c r="J32" s="199">
        <f t="shared" si="4"/>
        <v>0.74767662633426579</v>
      </c>
      <c r="K32" s="414">
        <v>2996736227.7272725</v>
      </c>
      <c r="L32" s="199">
        <f t="shared" si="5"/>
        <v>0.70754173279135146</v>
      </c>
      <c r="M32" s="414">
        <v>1043750488.2575756</v>
      </c>
      <c r="N32" s="199">
        <f t="shared" si="6"/>
        <v>0.72118875547637562</v>
      </c>
      <c r="O32" s="414">
        <v>2095327615.6439395</v>
      </c>
      <c r="P32" s="199">
        <f t="shared" si="7"/>
        <v>0.74466914889880309</v>
      </c>
      <c r="Q32" s="414">
        <v>482876804.54545456</v>
      </c>
      <c r="R32" s="199">
        <f t="shared" si="8"/>
        <v>0.70308668026039944</v>
      </c>
      <c r="S32" s="414">
        <v>1538122652.2727275</v>
      </c>
      <c r="T32" s="199">
        <f t="shared" si="9"/>
        <v>0.77468318085208421</v>
      </c>
      <c r="U32" s="414">
        <v>609237263.63636363</v>
      </c>
      <c r="V32" s="199">
        <f t="shared" si="10"/>
        <v>0.72185198017021168</v>
      </c>
      <c r="W32" s="414">
        <v>1219562574.545454</v>
      </c>
      <c r="X32" s="199">
        <f t="shared" si="11"/>
        <v>0.77480652007069495</v>
      </c>
      <c r="Y32" s="414">
        <v>3018661336.363636</v>
      </c>
      <c r="Z32" s="199">
        <f t="shared" si="12"/>
        <v>0.80550195976859995</v>
      </c>
      <c r="AA32" s="414">
        <v>0</v>
      </c>
      <c r="AB32" s="199">
        <f t="shared" ref="AB32:AB34" si="16">IFERROR(+AA32/$AA$30,0)</f>
        <v>0</v>
      </c>
      <c r="AC32" s="414">
        <f t="shared" ref="AC32:AC34" si="17">+E32+I32+K32+M32+Q32+W32+O32+S32+Y32+G32+U32+AA32</f>
        <v>20988704859.128788</v>
      </c>
      <c r="AD32" s="199">
        <f t="shared" si="14"/>
        <v>0.75224281295640127</v>
      </c>
      <c r="AE32" s="409"/>
      <c r="AF32" s="659"/>
      <c r="AG32" s="196">
        <f>SUMIF('RL PT'!C:C,C32,'RL PT'!F:F)</f>
        <v>25162634859.128784</v>
      </c>
      <c r="AH32" s="415">
        <f t="shared" si="15"/>
        <v>4173929999.9999962</v>
      </c>
    </row>
    <row r="33" spans="2:34" s="410" customFormat="1" ht="12.75">
      <c r="B33" s="406"/>
      <c r="C33" s="655" t="s">
        <v>557</v>
      </c>
      <c r="D33" s="622" t="s">
        <v>558</v>
      </c>
      <c r="E33" s="414">
        <v>73380000</v>
      </c>
      <c r="F33" s="199">
        <f t="shared" si="2"/>
        <v>1.3635705402523774E-2</v>
      </c>
      <c r="G33" s="414">
        <v>27450000</v>
      </c>
      <c r="H33" s="199">
        <f t="shared" si="3"/>
        <v>1.4966384964060381E-2</v>
      </c>
      <c r="I33" s="414">
        <v>30390000</v>
      </c>
      <c r="J33" s="199">
        <f t="shared" si="4"/>
        <v>9.0672289343508485E-3</v>
      </c>
      <c r="K33" s="414">
        <v>49380000</v>
      </c>
      <c r="L33" s="199">
        <f t="shared" si="5"/>
        <v>1.1658820833802331E-2</v>
      </c>
      <c r="M33" s="414">
        <v>8880000</v>
      </c>
      <c r="N33" s="199">
        <f t="shared" si="6"/>
        <v>6.1357155955167374E-3</v>
      </c>
      <c r="O33" s="414">
        <v>33210000</v>
      </c>
      <c r="P33" s="199">
        <f t="shared" si="7"/>
        <v>1.1802670976265946E-2</v>
      </c>
      <c r="Q33" s="414">
        <v>11610000</v>
      </c>
      <c r="R33" s="199">
        <f t="shared" si="8"/>
        <v>1.6904594051700503E-2</v>
      </c>
      <c r="S33" s="414">
        <v>7860000</v>
      </c>
      <c r="T33" s="199">
        <f t="shared" si="9"/>
        <v>3.9587283839167646E-3</v>
      </c>
      <c r="U33" s="414">
        <v>15300000</v>
      </c>
      <c r="V33" s="199">
        <f t="shared" si="10"/>
        <v>1.8128134892281125E-2</v>
      </c>
      <c r="W33" s="414">
        <v>39210000</v>
      </c>
      <c r="X33" s="199">
        <f t="shared" si="11"/>
        <v>2.4910705105307948E-2</v>
      </c>
      <c r="Y33" s="414">
        <v>69630000</v>
      </c>
      <c r="Z33" s="199">
        <f t="shared" si="12"/>
        <v>1.8580123839347842E-2</v>
      </c>
      <c r="AA33" s="414">
        <v>0</v>
      </c>
      <c r="AB33" s="199">
        <f t="shared" si="16"/>
        <v>0</v>
      </c>
      <c r="AC33" s="414">
        <f t="shared" si="17"/>
        <v>366300000</v>
      </c>
      <c r="AD33" s="199">
        <f t="shared" si="14"/>
        <v>1.3128325174675277E-2</v>
      </c>
      <c r="AE33" s="409"/>
      <c r="AF33" s="659"/>
      <c r="AG33" s="196">
        <f>SUMIF('RL PT'!C:C,C33,'RL PT'!F:F)</f>
        <v>-3807630000</v>
      </c>
      <c r="AH33" s="415">
        <f t="shared" si="15"/>
        <v>-4173930000</v>
      </c>
    </row>
    <row r="34" spans="2:34" s="410" customFormat="1" ht="12.75">
      <c r="B34" s="406"/>
      <c r="C34" s="625">
        <v>825010</v>
      </c>
      <c r="D34" s="622" t="s">
        <v>559</v>
      </c>
      <c r="E34" s="414">
        <v>334938048.49999994</v>
      </c>
      <c r="F34" s="199">
        <f t="shared" si="2"/>
        <v>6.2239255348081481E-2</v>
      </c>
      <c r="G34" s="414">
        <v>86782114</v>
      </c>
      <c r="H34" s="199">
        <f t="shared" si="3"/>
        <v>4.731564758174768E-2</v>
      </c>
      <c r="I34" s="414">
        <v>214084730</v>
      </c>
      <c r="J34" s="199">
        <f t="shared" si="4"/>
        <v>6.387480283839056E-2</v>
      </c>
      <c r="K34" s="414">
        <v>521850472.5</v>
      </c>
      <c r="L34" s="199">
        <f t="shared" si="5"/>
        <v>0.12321104011568633</v>
      </c>
      <c r="M34" s="414">
        <v>169602606</v>
      </c>
      <c r="N34" s="199">
        <f t="shared" si="6"/>
        <v>0.11718844084172078</v>
      </c>
      <c r="O34" s="414">
        <v>239548276.5</v>
      </c>
      <c r="P34" s="199">
        <f t="shared" si="7"/>
        <v>8.5134281555588068E-2</v>
      </c>
      <c r="Q34" s="414">
        <v>79608000</v>
      </c>
      <c r="R34" s="199">
        <f t="shared" si="8"/>
        <v>0.1159122242263371</v>
      </c>
      <c r="S34" s="414">
        <v>168133597</v>
      </c>
      <c r="T34" s="199">
        <f t="shared" si="9"/>
        <v>8.4681328592102104E-2</v>
      </c>
      <c r="U34" s="414">
        <v>112053557</v>
      </c>
      <c r="V34" s="199">
        <f t="shared" si="10"/>
        <v>0.13276614355920993</v>
      </c>
      <c r="W34" s="414">
        <v>130659000</v>
      </c>
      <c r="X34" s="199">
        <f t="shared" si="11"/>
        <v>8.3009635765223952E-2</v>
      </c>
      <c r="Y34" s="414">
        <v>156062139</v>
      </c>
      <c r="Z34" s="199">
        <f t="shared" si="12"/>
        <v>4.1643743634259899E-2</v>
      </c>
      <c r="AA34" s="414">
        <v>0</v>
      </c>
      <c r="AB34" s="199">
        <f t="shared" si="16"/>
        <v>0</v>
      </c>
      <c r="AC34" s="414">
        <f t="shared" si="17"/>
        <v>2213322540.5</v>
      </c>
      <c r="AD34" s="199">
        <f t="shared" si="14"/>
        <v>7.9326284543058678E-2</v>
      </c>
      <c r="AE34" s="409"/>
      <c r="AF34" s="659"/>
      <c r="AG34" s="196">
        <f>SUMIF('RL PT'!C:C,C34,'RL PT'!F:F)</f>
        <v>2213322540.5</v>
      </c>
      <c r="AH34" s="415">
        <f t="shared" si="15"/>
        <v>0</v>
      </c>
    </row>
    <row r="35" spans="2:34" s="410" customFormat="1" ht="12.75">
      <c r="B35" s="406"/>
      <c r="C35" s="625"/>
      <c r="D35" s="622"/>
      <c r="E35" s="414"/>
      <c r="F35" s="199"/>
      <c r="G35" s="414"/>
      <c r="H35" s="199"/>
      <c r="I35" s="414"/>
      <c r="J35" s="199"/>
      <c r="K35" s="414"/>
      <c r="L35" s="199"/>
      <c r="M35" s="414"/>
      <c r="N35" s="199"/>
      <c r="O35" s="414"/>
      <c r="P35" s="199"/>
      <c r="Q35" s="414"/>
      <c r="R35" s="199"/>
      <c r="S35" s="414"/>
      <c r="T35" s="199"/>
      <c r="U35" s="414"/>
      <c r="V35" s="199"/>
      <c r="W35" s="414"/>
      <c r="X35" s="199"/>
      <c r="Y35" s="414"/>
      <c r="Z35" s="199"/>
      <c r="AA35" s="414"/>
      <c r="AB35" s="199"/>
      <c r="AC35" s="414"/>
      <c r="AD35" s="199"/>
      <c r="AE35" s="409"/>
      <c r="AF35" s="659"/>
      <c r="AG35" s="196">
        <f>SUMIF('RL PT'!C:C,C35,'RL PT'!F:F)</f>
        <v>0</v>
      </c>
      <c r="AH35" s="415">
        <f t="shared" si="15"/>
        <v>0</v>
      </c>
    </row>
    <row r="36" spans="2:34" s="421" customFormat="1">
      <c r="B36" s="416"/>
      <c r="C36" s="424" t="s">
        <v>727</v>
      </c>
      <c r="D36" s="424"/>
      <c r="E36" s="419">
        <f>+E30-E32-E33-E34</f>
        <v>832777155.56363535</v>
      </c>
      <c r="F36" s="592">
        <f t="shared" si="2"/>
        <v>0.154749304431963</v>
      </c>
      <c r="G36" s="419">
        <f>+G30-G32-G33-G34</f>
        <v>381748495.5454545</v>
      </c>
      <c r="H36" s="592">
        <f t="shared" si="3"/>
        <v>0.20813824931818439</v>
      </c>
      <c r="I36" s="419">
        <f>+I30-I32-I33-I34</f>
        <v>601219955.909091</v>
      </c>
      <c r="J36" s="592">
        <f t="shared" si="4"/>
        <v>0.17938134189299279</v>
      </c>
      <c r="K36" s="419">
        <f>+K30-K32-K33-K34</f>
        <v>667453047.95454502</v>
      </c>
      <c r="L36" s="592">
        <f t="shared" si="5"/>
        <v>0.1575884062591599</v>
      </c>
      <c r="M36" s="419">
        <f>+M30-M32-M33-M34</f>
        <v>225030857.56060588</v>
      </c>
      <c r="N36" s="592">
        <f t="shared" si="6"/>
        <v>0.15548708808638681</v>
      </c>
      <c r="O36" s="419">
        <f>+O30-O32-O33-O34</f>
        <v>445683979.67424202</v>
      </c>
      <c r="P36" s="592">
        <f t="shared" si="7"/>
        <v>0.15839389856934291</v>
      </c>
      <c r="Q36" s="419">
        <f>+Q30-Q32-Q33-Q34</f>
        <v>112700747.27272719</v>
      </c>
      <c r="R36" s="592">
        <f t="shared" si="8"/>
        <v>0.16409650146156293</v>
      </c>
      <c r="S36" s="419">
        <f>+S30-S32-S33-S34</f>
        <v>271369805.27272701</v>
      </c>
      <c r="T36" s="592">
        <f t="shared" si="9"/>
        <v>0.13667676217189689</v>
      </c>
      <c r="U36" s="419">
        <f>+U30-U32-U33-U34</f>
        <v>107401133.90909088</v>
      </c>
      <c r="V36" s="592">
        <f t="shared" si="10"/>
        <v>0.12725374137829726</v>
      </c>
      <c r="W36" s="419">
        <f>+W30-W32-W33-W34</f>
        <v>184590510.909091</v>
      </c>
      <c r="X36" s="592">
        <f t="shared" si="11"/>
        <v>0.11727313905877317</v>
      </c>
      <c r="Y36" s="419">
        <f>+Y30-Y32-Y33-Y34</f>
        <v>503199587.36363554</v>
      </c>
      <c r="Z36" s="592">
        <f t="shared" si="12"/>
        <v>0.13427417275779235</v>
      </c>
      <c r="AA36" s="419">
        <f>+AA30-AA32-AA33-AA34</f>
        <v>0</v>
      </c>
      <c r="AB36" s="592">
        <f>IFERROR(+AA36/$AA$30,0)</f>
        <v>0</v>
      </c>
      <c r="AC36" s="419">
        <f>+E36+I36+K36+M36+Q36+W36+O36+S36+Y36+G36+U36+AA36</f>
        <v>4333175276.934845</v>
      </c>
      <c r="AD36" s="592">
        <f t="shared" si="14"/>
        <v>0.15530257732586472</v>
      </c>
      <c r="AE36" s="420"/>
      <c r="AF36" s="659"/>
      <c r="AG36" s="196">
        <f>SUMIF('RL PT'!C:C,C36,'RL PT'!F:F)</f>
        <v>0</v>
      </c>
      <c r="AH36" s="415">
        <f t="shared" si="15"/>
        <v>-4333175276.934845</v>
      </c>
    </row>
    <row r="37" spans="2:34" s="421" customFormat="1">
      <c r="B37" s="416"/>
      <c r="C37" s="425"/>
      <c r="D37" s="418"/>
      <c r="E37" s="414"/>
      <c r="F37" s="199"/>
      <c r="G37" s="419"/>
      <c r="H37" s="199"/>
      <c r="I37" s="419"/>
      <c r="J37" s="199"/>
      <c r="K37" s="419"/>
      <c r="L37" s="199"/>
      <c r="M37" s="419"/>
      <c r="N37" s="199"/>
      <c r="O37" s="419"/>
      <c r="P37" s="199"/>
      <c r="Q37" s="419"/>
      <c r="R37" s="199"/>
      <c r="S37" s="419"/>
      <c r="T37" s="199"/>
      <c r="U37" s="419"/>
      <c r="V37" s="199"/>
      <c r="W37" s="419"/>
      <c r="X37" s="199"/>
      <c r="Y37" s="419"/>
      <c r="Z37" s="199"/>
      <c r="AA37" s="419"/>
      <c r="AB37" s="199"/>
      <c r="AC37" s="414"/>
      <c r="AD37" s="199"/>
      <c r="AE37" s="420"/>
      <c r="AF37" s="659"/>
      <c r="AG37" s="196">
        <f>SUMIF('RL PT'!C:C,C37,'RL PT'!F:F)</f>
        <v>0</v>
      </c>
      <c r="AH37" s="415">
        <f t="shared" si="15"/>
        <v>0</v>
      </c>
    </row>
    <row r="38" spans="2:34" s="410" customFormat="1" ht="12.75">
      <c r="B38" s="406"/>
      <c r="C38" s="625">
        <v>919901</v>
      </c>
      <c r="D38" s="622" t="s">
        <v>554</v>
      </c>
      <c r="E38" s="414">
        <v>93633961.818181813</v>
      </c>
      <c r="F38" s="199">
        <f t="shared" si="2"/>
        <v>1.7399361120521758E-2</v>
      </c>
      <c r="G38" s="414">
        <v>22520863.636363633</v>
      </c>
      <c r="H38" s="199">
        <f t="shared" si="3"/>
        <v>1.2278904003822472E-2</v>
      </c>
      <c r="I38" s="414">
        <v>56333683.636363633</v>
      </c>
      <c r="J38" s="199">
        <f t="shared" si="4"/>
        <v>1.6807844891286713E-2</v>
      </c>
      <c r="K38" s="414">
        <v>62509032.727272719</v>
      </c>
      <c r="L38" s="199">
        <f t="shared" si="5"/>
        <v>1.4758639389663E-2</v>
      </c>
      <c r="M38" s="414">
        <v>28686106.36363636</v>
      </c>
      <c r="N38" s="199">
        <f t="shared" si="6"/>
        <v>1.9820922318695443E-2</v>
      </c>
      <c r="O38" s="414">
        <v>71893929.090909094</v>
      </c>
      <c r="P38" s="199">
        <f t="shared" si="7"/>
        <v>2.5550749480608089E-2</v>
      </c>
      <c r="Q38" s="414">
        <v>9070249.9999999981</v>
      </c>
      <c r="R38" s="199">
        <f t="shared" si="8"/>
        <v>1.3206623100554388E-2</v>
      </c>
      <c r="S38" s="414">
        <v>34067045.454545453</v>
      </c>
      <c r="T38" s="199">
        <f t="shared" si="9"/>
        <v>1.7158038142123622E-2</v>
      </c>
      <c r="U38" s="414">
        <v>10394454.545454545</v>
      </c>
      <c r="V38" s="199">
        <f t="shared" si="10"/>
        <v>1.2315821838672202E-2</v>
      </c>
      <c r="W38" s="414">
        <v>51275013.636363633</v>
      </c>
      <c r="X38" s="199">
        <f t="shared" si="11"/>
        <v>3.2575790460752312E-2</v>
      </c>
      <c r="Y38" s="414">
        <v>65466772.727272719</v>
      </c>
      <c r="Z38" s="199">
        <f t="shared" si="12"/>
        <v>1.7469205006967789E-2</v>
      </c>
      <c r="AA38" s="414">
        <v>0</v>
      </c>
      <c r="AB38" s="199">
        <f t="shared" ref="AB38:AB39" si="18">IFERROR(+AA38/$AA$30,0)</f>
        <v>0</v>
      </c>
      <c r="AC38" s="414">
        <f t="shared" ref="AC38:AC39" si="19">+E38+I38+K38+M38+Q38+W38+O38+S38+Y38+G38+U38+AA38</f>
        <v>505851113.63636357</v>
      </c>
      <c r="AD38" s="199">
        <f t="shared" si="14"/>
        <v>1.8129887823613969E-2</v>
      </c>
      <c r="AE38" s="409"/>
      <c r="AF38" s="659"/>
      <c r="AG38" s="196">
        <f>SUMIF('RL PT'!C:C,C38,'RL PT'!F:F)</f>
        <v>505851113.63636363</v>
      </c>
      <c r="AH38" s="415">
        <f t="shared" si="15"/>
        <v>0</v>
      </c>
    </row>
    <row r="39" spans="2:34" s="410" customFormat="1" ht="12.75">
      <c r="B39" s="406"/>
      <c r="C39" s="625">
        <v>829220</v>
      </c>
      <c r="D39" s="622" t="s">
        <v>555</v>
      </c>
      <c r="E39" s="414">
        <v>-17025164</v>
      </c>
      <c r="F39" s="199">
        <f t="shared" si="2"/>
        <v>-3.1636702198644491E-3</v>
      </c>
      <c r="G39" s="414">
        <v>-3765000</v>
      </c>
      <c r="H39" s="199">
        <f t="shared" si="3"/>
        <v>-2.0527664622836915E-3</v>
      </c>
      <c r="I39" s="414">
        <v>-6710150</v>
      </c>
      <c r="J39" s="199">
        <f t="shared" si="4"/>
        <v>-2.0020554864703635E-3</v>
      </c>
      <c r="K39" s="414">
        <v>-21071079</v>
      </c>
      <c r="L39" s="199">
        <f t="shared" si="5"/>
        <v>-4.974968303683572E-3</v>
      </c>
      <c r="M39" s="414">
        <v>-526750</v>
      </c>
      <c r="N39" s="199">
        <f t="shared" si="6"/>
        <v>-3.639626340020767E-4</v>
      </c>
      <c r="O39" s="414">
        <v>-1811476</v>
      </c>
      <c r="P39" s="199">
        <f t="shared" si="7"/>
        <v>-6.437896780910066E-4</v>
      </c>
      <c r="Q39" s="414">
        <v>0</v>
      </c>
      <c r="R39" s="199">
        <f t="shared" si="8"/>
        <v>0</v>
      </c>
      <c r="S39" s="414">
        <v>-2395050</v>
      </c>
      <c r="T39" s="199">
        <f t="shared" si="9"/>
        <v>-1.2062789333205912E-3</v>
      </c>
      <c r="U39" s="414">
        <v>-911750</v>
      </c>
      <c r="V39" s="199">
        <f t="shared" si="10"/>
        <v>-1.0802828096756415E-3</v>
      </c>
      <c r="W39" s="414">
        <v>0</v>
      </c>
      <c r="X39" s="199">
        <f t="shared" si="11"/>
        <v>0</v>
      </c>
      <c r="Y39" s="414">
        <v>-5852704</v>
      </c>
      <c r="Z39" s="199">
        <f t="shared" si="12"/>
        <v>-1.5617401280345609E-3</v>
      </c>
      <c r="AA39" s="414">
        <v>-44611924</v>
      </c>
      <c r="AB39" s="199">
        <f t="shared" si="18"/>
        <v>0</v>
      </c>
      <c r="AC39" s="414">
        <f t="shared" si="19"/>
        <v>-104681047</v>
      </c>
      <c r="AD39" s="199">
        <f t="shared" si="14"/>
        <v>-3.7518067830779852E-3</v>
      </c>
      <c r="AE39" s="409"/>
      <c r="AF39" s="659"/>
      <c r="AG39" s="196">
        <f>SUMIF('RL PT'!C:C,C39,'RL PT'!F:F)</f>
        <v>-104681047</v>
      </c>
      <c r="AH39" s="415">
        <f t="shared" si="15"/>
        <v>0</v>
      </c>
    </row>
    <row r="40" spans="2:34" s="421" customFormat="1">
      <c r="B40" s="416"/>
      <c r="C40" s="428"/>
      <c r="D40" s="418"/>
      <c r="E40" s="631"/>
      <c r="F40" s="199"/>
      <c r="G40" s="631"/>
      <c r="H40" s="199"/>
      <c r="I40" s="631"/>
      <c r="J40" s="199"/>
      <c r="K40" s="631"/>
      <c r="L40" s="199"/>
      <c r="M40" s="631"/>
      <c r="N40" s="199"/>
      <c r="O40" s="631"/>
      <c r="P40" s="199"/>
      <c r="Q40" s="631"/>
      <c r="R40" s="199"/>
      <c r="S40" s="631"/>
      <c r="T40" s="199"/>
      <c r="U40" s="631"/>
      <c r="V40" s="199"/>
      <c r="W40" s="631"/>
      <c r="X40" s="199"/>
      <c r="Y40" s="631"/>
      <c r="Z40" s="199"/>
      <c r="AA40" s="631"/>
      <c r="AB40" s="199"/>
      <c r="AC40" s="631"/>
      <c r="AD40" s="199"/>
      <c r="AE40" s="420"/>
      <c r="AF40" s="659"/>
      <c r="AG40" s="196">
        <f>SUMIF('RL PT'!C:C,C40,'RL PT'!F:F)</f>
        <v>0</v>
      </c>
      <c r="AH40" s="415">
        <f t="shared" si="15"/>
        <v>0</v>
      </c>
    </row>
    <row r="41" spans="2:34" s="421" customFormat="1">
      <c r="B41" s="416"/>
      <c r="C41" s="428" t="s">
        <v>556</v>
      </c>
      <c r="D41" s="418"/>
      <c r="E41" s="632">
        <f>E36+E38+E39</f>
        <v>909385953.3818171</v>
      </c>
      <c r="F41" s="593">
        <f t="shared" si="2"/>
        <v>0.16898499533262029</v>
      </c>
      <c r="G41" s="632">
        <f>G36+G38+G39</f>
        <v>400504359.18181813</v>
      </c>
      <c r="H41" s="593">
        <f t="shared" si="3"/>
        <v>0.21836438685972318</v>
      </c>
      <c r="I41" s="632">
        <f>I36+I38+I39</f>
        <v>650843489.54545462</v>
      </c>
      <c r="J41" s="593">
        <f t="shared" si="4"/>
        <v>0.19418713129780915</v>
      </c>
      <c r="K41" s="632">
        <f>K36+K38+K39</f>
        <v>708891001.68181777</v>
      </c>
      <c r="L41" s="593">
        <f t="shared" si="5"/>
        <v>0.16737207734513934</v>
      </c>
      <c r="M41" s="632">
        <f>M36+M38+M39</f>
        <v>253190213.92424226</v>
      </c>
      <c r="N41" s="593">
        <f t="shared" si="6"/>
        <v>0.17494404777108019</v>
      </c>
      <c r="O41" s="632">
        <f>O36+O38+O39</f>
        <v>515766432.76515114</v>
      </c>
      <c r="P41" s="593">
        <f t="shared" si="7"/>
        <v>0.18330085837186</v>
      </c>
      <c r="Q41" s="632">
        <f>Q36+Q38+Q39</f>
        <v>121770997.27272719</v>
      </c>
      <c r="R41" s="593">
        <f t="shared" si="8"/>
        <v>0.17730312456211733</v>
      </c>
      <c r="S41" s="632">
        <f>S36+S38+S39</f>
        <v>303041800.72727245</v>
      </c>
      <c r="T41" s="593">
        <f t="shared" si="9"/>
        <v>0.15262852138069993</v>
      </c>
      <c r="U41" s="632">
        <f>U36+U38+U39</f>
        <v>116883838.45454542</v>
      </c>
      <c r="V41" s="593">
        <f t="shared" si="10"/>
        <v>0.1384892804072938</v>
      </c>
      <c r="W41" s="632">
        <f>W36+W38+W39</f>
        <v>235865524.54545462</v>
      </c>
      <c r="X41" s="593">
        <f t="shared" si="11"/>
        <v>0.14984892951952547</v>
      </c>
      <c r="Y41" s="632">
        <f>Y36+Y38+Y39</f>
        <v>562813656.09090829</v>
      </c>
      <c r="Z41" s="593">
        <f t="shared" si="12"/>
        <v>0.1501816376367256</v>
      </c>
      <c r="AA41" s="632">
        <f>AA36+AA38+AA39</f>
        <v>-44611924</v>
      </c>
      <c r="AB41" s="593">
        <f>IFERROR(+AA41/$AA$30,0)</f>
        <v>0</v>
      </c>
      <c r="AC41" s="632">
        <f>+E41+I41+K41+M41+Q41+W41+O41+S41+Y41+G41+U41+AA41</f>
        <v>4734345343.571208</v>
      </c>
      <c r="AD41" s="593">
        <f t="shared" si="14"/>
        <v>0.16968065836640067</v>
      </c>
      <c r="AE41" s="420"/>
      <c r="AF41" s="659"/>
      <c r="AG41" s="196">
        <f>SUMIF('RL PT'!C:C,C41,'RL PT'!F:F)</f>
        <v>4734345343.571209</v>
      </c>
      <c r="AH41" s="415">
        <f t="shared" si="15"/>
        <v>0</v>
      </c>
    </row>
    <row r="42" spans="2:34" s="410" customFormat="1" ht="12.75">
      <c r="B42" s="406"/>
      <c r="C42" s="429"/>
      <c r="D42" s="430"/>
      <c r="E42" s="630"/>
      <c r="F42" s="199"/>
      <c r="G42" s="630"/>
      <c r="H42" s="199"/>
      <c r="I42" s="630"/>
      <c r="J42" s="199"/>
      <c r="K42" s="630"/>
      <c r="L42" s="199"/>
      <c r="M42" s="630"/>
      <c r="N42" s="199"/>
      <c r="O42" s="630"/>
      <c r="P42" s="199"/>
      <c r="Q42" s="630"/>
      <c r="R42" s="199"/>
      <c r="S42" s="630"/>
      <c r="T42" s="199"/>
      <c r="U42" s="630"/>
      <c r="V42" s="199"/>
      <c r="W42" s="630"/>
      <c r="X42" s="199"/>
      <c r="Y42" s="630"/>
      <c r="Z42" s="199"/>
      <c r="AA42" s="630"/>
      <c r="AB42" s="199"/>
      <c r="AC42" s="630"/>
      <c r="AD42" s="199"/>
      <c r="AE42" s="409"/>
      <c r="AF42" s="659"/>
      <c r="AG42" s="196">
        <f>SUMIF('RL PT'!C:C,C42,'RL PT'!F:F)</f>
        <v>0</v>
      </c>
      <c r="AH42" s="415">
        <f t="shared" si="15"/>
        <v>0</v>
      </c>
    </row>
    <row r="43" spans="2:34" s="410" customFormat="1">
      <c r="B43" s="406"/>
      <c r="C43" s="429" t="s">
        <v>696</v>
      </c>
      <c r="D43" s="418"/>
      <c r="E43" s="631"/>
      <c r="F43" s="199"/>
      <c r="G43" s="631"/>
      <c r="H43" s="199"/>
      <c r="I43" s="631"/>
      <c r="J43" s="199"/>
      <c r="K43" s="631"/>
      <c r="L43" s="199"/>
      <c r="M43" s="631"/>
      <c r="N43" s="199"/>
      <c r="O43" s="631"/>
      <c r="P43" s="199"/>
      <c r="Q43" s="631"/>
      <c r="R43" s="199"/>
      <c r="S43" s="631"/>
      <c r="T43" s="199"/>
      <c r="U43" s="631"/>
      <c r="V43" s="199"/>
      <c r="W43" s="631"/>
      <c r="X43" s="199"/>
      <c r="Y43" s="631"/>
      <c r="Z43" s="199"/>
      <c r="AA43" s="631"/>
      <c r="AB43" s="199"/>
      <c r="AC43" s="631"/>
      <c r="AD43" s="199"/>
      <c r="AE43" s="409"/>
      <c r="AF43" s="659"/>
      <c r="AG43" s="196">
        <f>SUMIF('RL PT'!C:C,C43,'RL PT'!F:F)</f>
        <v>0</v>
      </c>
      <c r="AH43" s="415">
        <f t="shared" si="15"/>
        <v>0</v>
      </c>
    </row>
    <row r="44" spans="2:34" s="410" customFormat="1" ht="12.75">
      <c r="B44" s="406"/>
      <c r="C44" s="431">
        <v>811001</v>
      </c>
      <c r="D44" s="427" t="s">
        <v>619</v>
      </c>
      <c r="E44" s="414">
        <v>0</v>
      </c>
      <c r="F44" s="199">
        <f t="shared" si="2"/>
        <v>0</v>
      </c>
      <c r="G44" s="414">
        <v>0</v>
      </c>
      <c r="H44" s="199">
        <f t="shared" si="3"/>
        <v>0</v>
      </c>
      <c r="I44" s="414">
        <v>0</v>
      </c>
      <c r="J44" s="199">
        <f t="shared" si="4"/>
        <v>0</v>
      </c>
      <c r="K44" s="414">
        <v>0</v>
      </c>
      <c r="L44" s="199">
        <f t="shared" si="5"/>
        <v>0</v>
      </c>
      <c r="M44" s="414">
        <v>0</v>
      </c>
      <c r="N44" s="199">
        <f t="shared" si="6"/>
        <v>0</v>
      </c>
      <c r="O44" s="414">
        <v>0</v>
      </c>
      <c r="P44" s="199">
        <f t="shared" si="7"/>
        <v>0</v>
      </c>
      <c r="Q44" s="414">
        <v>0</v>
      </c>
      <c r="R44" s="199">
        <f t="shared" si="8"/>
        <v>0</v>
      </c>
      <c r="S44" s="414">
        <v>0</v>
      </c>
      <c r="T44" s="199">
        <f t="shared" si="9"/>
        <v>0</v>
      </c>
      <c r="U44" s="414">
        <v>0</v>
      </c>
      <c r="V44" s="199">
        <f t="shared" si="10"/>
        <v>0</v>
      </c>
      <c r="W44" s="414">
        <v>0</v>
      </c>
      <c r="X44" s="199">
        <f t="shared" si="11"/>
        <v>0</v>
      </c>
      <c r="Y44" s="414">
        <v>0</v>
      </c>
      <c r="Z44" s="199">
        <f t="shared" si="12"/>
        <v>0</v>
      </c>
      <c r="AA44" s="414">
        <v>0</v>
      </c>
      <c r="AB44" s="199">
        <f t="shared" ref="AB44:AB92" si="20">IFERROR(+AA44/$AA$30,0)</f>
        <v>0</v>
      </c>
      <c r="AC44" s="414">
        <f t="shared" ref="AC44:AC91" si="21">+E44+I44+K44+M44+Q44+W44+O44+S44+Y44+G44+U44+AA44</f>
        <v>0</v>
      </c>
      <c r="AD44" s="199">
        <f t="shared" si="14"/>
        <v>0</v>
      </c>
      <c r="AE44" s="409"/>
      <c r="AF44" s="659"/>
      <c r="AG44" s="196">
        <f>SUMIF('RL PT'!C:C,C44,'RL PT'!F:F)</f>
        <v>0</v>
      </c>
      <c r="AH44" s="415">
        <f t="shared" si="15"/>
        <v>0</v>
      </c>
    </row>
    <row r="45" spans="2:34" s="410" customFormat="1" ht="12.75">
      <c r="B45" s="406"/>
      <c r="C45" s="426">
        <v>811002</v>
      </c>
      <c r="D45" s="427" t="s">
        <v>428</v>
      </c>
      <c r="E45" s="414">
        <v>13620889</v>
      </c>
      <c r="F45" s="199">
        <f t="shared" si="2"/>
        <v>2.5310769927020531E-3</v>
      </c>
      <c r="G45" s="414">
        <v>5824042</v>
      </c>
      <c r="H45" s="199">
        <f t="shared" si="3"/>
        <v>3.1754045398490398E-3</v>
      </c>
      <c r="I45" s="414">
        <v>9259915</v>
      </c>
      <c r="J45" s="199">
        <f t="shared" si="4"/>
        <v>2.7628091220016264E-3</v>
      </c>
      <c r="K45" s="414">
        <v>9275276</v>
      </c>
      <c r="L45" s="199">
        <f t="shared" si="5"/>
        <v>2.189930762820307E-3</v>
      </c>
      <c r="M45" s="414">
        <v>3957812</v>
      </c>
      <c r="N45" s="199">
        <f t="shared" si="6"/>
        <v>2.734685677085956E-3</v>
      </c>
      <c r="O45" s="414">
        <v>7502327</v>
      </c>
      <c r="P45" s="199">
        <f t="shared" si="7"/>
        <v>2.6662901878156085E-3</v>
      </c>
      <c r="Q45" s="414">
        <v>1885546</v>
      </c>
      <c r="R45" s="199">
        <f t="shared" si="8"/>
        <v>2.7454254690618156E-3</v>
      </c>
      <c r="S45" s="414">
        <v>5043275</v>
      </c>
      <c r="T45" s="199">
        <f t="shared" si="9"/>
        <v>2.5400707239691882E-3</v>
      </c>
      <c r="U45" s="414">
        <v>2462214</v>
      </c>
      <c r="V45" s="199">
        <f t="shared" si="10"/>
        <v>2.9173429755335349E-3</v>
      </c>
      <c r="W45" s="414">
        <v>2740766</v>
      </c>
      <c r="X45" s="199">
        <f t="shared" si="11"/>
        <v>1.7412500277647143E-3</v>
      </c>
      <c r="Y45" s="414">
        <v>0</v>
      </c>
      <c r="Z45" s="199">
        <f t="shared" si="12"/>
        <v>0</v>
      </c>
      <c r="AA45" s="414">
        <v>0</v>
      </c>
      <c r="AB45" s="199">
        <f t="shared" si="20"/>
        <v>0</v>
      </c>
      <c r="AC45" s="414">
        <f t="shared" si="21"/>
        <v>61572062</v>
      </c>
      <c r="AD45" s="199">
        <f t="shared" si="14"/>
        <v>2.206765087663847E-3</v>
      </c>
      <c r="AE45" s="409"/>
      <c r="AF45" s="659"/>
      <c r="AG45" s="196">
        <f>SUMIF('RL PT'!C:C,C45,'RL PT'!F:F)</f>
        <v>61572062</v>
      </c>
      <c r="AH45" s="415">
        <f t="shared" si="15"/>
        <v>0</v>
      </c>
    </row>
    <row r="46" spans="2:34" s="410" customFormat="1" ht="12.75">
      <c r="B46" s="406"/>
      <c r="C46" s="426">
        <v>811003</v>
      </c>
      <c r="D46" s="427" t="s">
        <v>102</v>
      </c>
      <c r="E46" s="414">
        <v>56466466</v>
      </c>
      <c r="F46" s="199">
        <f t="shared" si="2"/>
        <v>1.0492778624933564E-2</v>
      </c>
      <c r="G46" s="414">
        <v>19155782</v>
      </c>
      <c r="H46" s="199">
        <f t="shared" si="3"/>
        <v>1.0444182429858596E-2</v>
      </c>
      <c r="I46" s="414">
        <v>29334779</v>
      </c>
      <c r="J46" s="199">
        <f t="shared" si="4"/>
        <v>8.7523908170973226E-3</v>
      </c>
      <c r="K46" s="414">
        <v>59471143</v>
      </c>
      <c r="L46" s="199">
        <f t="shared" si="5"/>
        <v>1.4041381146586426E-2</v>
      </c>
      <c r="M46" s="414">
        <v>25331546</v>
      </c>
      <c r="N46" s="199">
        <f t="shared" si="6"/>
        <v>1.7503058766976307E-2</v>
      </c>
      <c r="O46" s="414">
        <v>43206086</v>
      </c>
      <c r="P46" s="199">
        <f t="shared" si="7"/>
        <v>1.5355230871130695E-2</v>
      </c>
      <c r="Q46" s="414">
        <v>10707200</v>
      </c>
      <c r="R46" s="199">
        <f t="shared" si="8"/>
        <v>1.5590083499601002E-2</v>
      </c>
      <c r="S46" s="414">
        <v>22637356</v>
      </c>
      <c r="T46" s="199">
        <f t="shared" si="9"/>
        <v>1.1401417777866218E-2</v>
      </c>
      <c r="U46" s="414">
        <v>8602884</v>
      </c>
      <c r="V46" s="199">
        <f t="shared" si="10"/>
        <v>1.0193087687231832E-2</v>
      </c>
      <c r="W46" s="414">
        <v>15829752</v>
      </c>
      <c r="X46" s="199">
        <f t="shared" si="11"/>
        <v>1.005688048870591E-2</v>
      </c>
      <c r="Y46" s="414">
        <v>0</v>
      </c>
      <c r="Z46" s="199">
        <f t="shared" si="12"/>
        <v>0</v>
      </c>
      <c r="AA46" s="414">
        <v>0</v>
      </c>
      <c r="AB46" s="199">
        <f t="shared" si="20"/>
        <v>0</v>
      </c>
      <c r="AC46" s="414">
        <f t="shared" si="21"/>
        <v>290742994</v>
      </c>
      <c r="AD46" s="199">
        <f t="shared" si="14"/>
        <v>1.0420334609584121E-2</v>
      </c>
      <c r="AE46" s="409"/>
      <c r="AF46" s="659"/>
      <c r="AG46" s="196">
        <f>SUMIF('RL PT'!C:C,C46,'RL PT'!F:F)</f>
        <v>290742994</v>
      </c>
      <c r="AH46" s="415">
        <f t="shared" si="15"/>
        <v>0</v>
      </c>
    </row>
    <row r="47" spans="2:34" s="410" customFormat="1" ht="12.75">
      <c r="B47" s="406"/>
      <c r="C47" s="426">
        <v>811005</v>
      </c>
      <c r="D47" s="427" t="s">
        <v>430</v>
      </c>
      <c r="E47" s="414">
        <v>1494000</v>
      </c>
      <c r="F47" s="199">
        <f t="shared" si="2"/>
        <v>2.7761984016585605E-4</v>
      </c>
      <c r="G47" s="414">
        <v>750000</v>
      </c>
      <c r="H47" s="199">
        <f t="shared" si="3"/>
        <v>4.0891762196886288E-4</v>
      </c>
      <c r="I47" s="414">
        <v>538000</v>
      </c>
      <c r="J47" s="199">
        <f t="shared" si="4"/>
        <v>1.6051889327676065E-4</v>
      </c>
      <c r="K47" s="414">
        <v>181500</v>
      </c>
      <c r="L47" s="199">
        <f t="shared" si="5"/>
        <v>4.2852895531290463E-5</v>
      </c>
      <c r="M47" s="414">
        <v>113000</v>
      </c>
      <c r="N47" s="199">
        <f t="shared" si="6"/>
        <v>7.8078362870877396E-5</v>
      </c>
      <c r="O47" s="414">
        <v>115500</v>
      </c>
      <c r="P47" s="199">
        <f t="shared" si="7"/>
        <v>4.1048133024953829E-5</v>
      </c>
      <c r="Q47" s="414">
        <v>136000</v>
      </c>
      <c r="R47" s="199">
        <f t="shared" si="8"/>
        <v>1.9802108449881725E-4</v>
      </c>
      <c r="S47" s="414">
        <v>178000</v>
      </c>
      <c r="T47" s="199">
        <f t="shared" si="9"/>
        <v>8.9650591900405097E-5</v>
      </c>
      <c r="U47" s="414">
        <v>15000</v>
      </c>
      <c r="V47" s="199">
        <f t="shared" si="10"/>
        <v>1.7772681266942279E-5</v>
      </c>
      <c r="W47" s="414">
        <v>14000</v>
      </c>
      <c r="X47" s="199">
        <f t="shared" si="11"/>
        <v>8.8944114122497149E-6</v>
      </c>
      <c r="Y47" s="414">
        <v>0</v>
      </c>
      <c r="Z47" s="199">
        <f t="shared" si="12"/>
        <v>0</v>
      </c>
      <c r="AA47" s="414">
        <v>0</v>
      </c>
      <c r="AB47" s="199">
        <f t="shared" si="20"/>
        <v>0</v>
      </c>
      <c r="AC47" s="414">
        <f t="shared" si="21"/>
        <v>3535000</v>
      </c>
      <c r="AD47" s="199">
        <f t="shared" si="14"/>
        <v>1.2669568521014773E-4</v>
      </c>
      <c r="AE47" s="409"/>
      <c r="AF47" s="659"/>
      <c r="AG47" s="196">
        <f>SUMIF('RL PT'!C:C,C47,'RL PT'!F:F)</f>
        <v>3535000</v>
      </c>
      <c r="AH47" s="415">
        <f t="shared" si="15"/>
        <v>0</v>
      </c>
    </row>
    <row r="48" spans="2:34" s="410" customFormat="1" ht="12.75">
      <c r="B48" s="406"/>
      <c r="C48" s="426">
        <v>811006</v>
      </c>
      <c r="D48" s="427" t="s">
        <v>431</v>
      </c>
      <c r="E48" s="414">
        <v>0</v>
      </c>
      <c r="F48" s="199">
        <f t="shared" si="2"/>
        <v>0</v>
      </c>
      <c r="G48" s="414">
        <v>0</v>
      </c>
      <c r="H48" s="199">
        <f t="shared" si="3"/>
        <v>0</v>
      </c>
      <c r="I48" s="414">
        <v>107000</v>
      </c>
      <c r="J48" s="199">
        <f t="shared" si="4"/>
        <v>3.1924761302255369E-5</v>
      </c>
      <c r="K48" s="414">
        <v>114000</v>
      </c>
      <c r="L48" s="199">
        <f t="shared" si="5"/>
        <v>2.6915868267587402E-5</v>
      </c>
      <c r="M48" s="414">
        <v>196000</v>
      </c>
      <c r="N48" s="199">
        <f t="shared" si="6"/>
        <v>1.3542795683798203E-4</v>
      </c>
      <c r="O48" s="414">
        <v>124000</v>
      </c>
      <c r="P48" s="199">
        <f t="shared" si="7"/>
        <v>4.4068991299517528E-5</v>
      </c>
      <c r="Q48" s="414">
        <v>80800</v>
      </c>
      <c r="R48" s="199">
        <f t="shared" si="8"/>
        <v>1.1764782079047379E-4</v>
      </c>
      <c r="S48" s="414">
        <v>199000</v>
      </c>
      <c r="T48" s="199">
        <f t="shared" si="9"/>
        <v>1.002273471246102E-4</v>
      </c>
      <c r="U48" s="414">
        <v>40000</v>
      </c>
      <c r="V48" s="199">
        <f t="shared" si="10"/>
        <v>4.7393816711846079E-5</v>
      </c>
      <c r="W48" s="414">
        <v>40000</v>
      </c>
      <c r="X48" s="199">
        <f t="shared" si="11"/>
        <v>2.5412604034999183E-5</v>
      </c>
      <c r="Y48" s="414">
        <v>0</v>
      </c>
      <c r="Z48" s="199">
        <f t="shared" si="12"/>
        <v>0</v>
      </c>
      <c r="AA48" s="414">
        <v>0</v>
      </c>
      <c r="AB48" s="199">
        <f t="shared" si="20"/>
        <v>0</v>
      </c>
      <c r="AC48" s="414">
        <f t="shared" si="21"/>
        <v>900800</v>
      </c>
      <c r="AD48" s="199">
        <f t="shared" si="14"/>
        <v>3.2284999501358148E-5</v>
      </c>
      <c r="AE48" s="409"/>
      <c r="AF48" s="659"/>
      <c r="AG48" s="196">
        <f>SUMIF('RL PT'!C:C,C48,'RL PT'!F:F)</f>
        <v>900800</v>
      </c>
      <c r="AH48" s="415">
        <f t="shared" si="15"/>
        <v>0</v>
      </c>
    </row>
    <row r="49" spans="2:34" s="410" customFormat="1" ht="12.75">
      <c r="B49" s="406"/>
      <c r="C49" s="426">
        <v>821000</v>
      </c>
      <c r="D49" s="427" t="s">
        <v>432</v>
      </c>
      <c r="E49" s="414">
        <v>0</v>
      </c>
      <c r="F49" s="199">
        <f t="shared" si="2"/>
        <v>0</v>
      </c>
      <c r="G49" s="414">
        <v>8000</v>
      </c>
      <c r="H49" s="199">
        <f t="shared" si="3"/>
        <v>4.3617879676678706E-6</v>
      </c>
      <c r="I49" s="414">
        <v>190000</v>
      </c>
      <c r="J49" s="199">
        <f t="shared" si="4"/>
        <v>5.6688828480640377E-5</v>
      </c>
      <c r="K49" s="414">
        <v>377002</v>
      </c>
      <c r="L49" s="199">
        <f t="shared" si="5"/>
        <v>8.9011720777341978E-5</v>
      </c>
      <c r="M49" s="414">
        <v>150000</v>
      </c>
      <c r="N49" s="199">
        <f t="shared" si="6"/>
        <v>1.036438445188638E-4</v>
      </c>
      <c r="O49" s="414">
        <v>0</v>
      </c>
      <c r="P49" s="199">
        <f t="shared" si="7"/>
        <v>0</v>
      </c>
      <c r="Q49" s="414">
        <v>0</v>
      </c>
      <c r="R49" s="199">
        <f t="shared" si="8"/>
        <v>0</v>
      </c>
      <c r="S49" s="414">
        <v>0</v>
      </c>
      <c r="T49" s="199">
        <f t="shared" si="9"/>
        <v>0</v>
      </c>
      <c r="U49" s="414">
        <v>203000</v>
      </c>
      <c r="V49" s="199">
        <f t="shared" si="10"/>
        <v>2.4052361981261887E-4</v>
      </c>
      <c r="W49" s="414">
        <v>440800</v>
      </c>
      <c r="X49" s="199">
        <f t="shared" si="11"/>
        <v>2.8004689646569101E-4</v>
      </c>
      <c r="Y49" s="414">
        <v>0</v>
      </c>
      <c r="Z49" s="199">
        <f t="shared" si="12"/>
        <v>0</v>
      </c>
      <c r="AA49" s="414">
        <v>10667125</v>
      </c>
      <c r="AB49" s="199">
        <f t="shared" si="20"/>
        <v>0</v>
      </c>
      <c r="AC49" s="414">
        <f t="shared" si="21"/>
        <v>12035927</v>
      </c>
      <c r="AD49" s="199">
        <f t="shared" si="14"/>
        <v>4.3137199954860469E-4</v>
      </c>
      <c r="AE49" s="409"/>
      <c r="AF49" s="659"/>
      <c r="AG49" s="196">
        <f>SUMIF('RL PT'!C:C,C49,'RL PT'!F:F)</f>
        <v>12035927</v>
      </c>
      <c r="AH49" s="415">
        <f t="shared" si="15"/>
        <v>0</v>
      </c>
    </row>
    <row r="50" spans="2:34" s="410" customFormat="1" ht="12.75">
      <c r="B50" s="406"/>
      <c r="C50" s="426">
        <v>821001</v>
      </c>
      <c r="D50" s="427" t="s">
        <v>433</v>
      </c>
      <c r="E50" s="414">
        <v>398613851.2090385</v>
      </c>
      <c r="F50" s="199">
        <f t="shared" si="2"/>
        <v>7.4071695890595451E-2</v>
      </c>
      <c r="G50" s="414">
        <v>149131029.50999999</v>
      </c>
      <c r="H50" s="199">
        <f t="shared" si="3"/>
        <v>8.1309741265330013E-2</v>
      </c>
      <c r="I50" s="414">
        <v>231441301.46000001</v>
      </c>
      <c r="J50" s="199">
        <f t="shared" si="4"/>
        <v>6.9053348641063814E-2</v>
      </c>
      <c r="K50" s="414">
        <v>413771209.59000003</v>
      </c>
      <c r="L50" s="199">
        <f t="shared" si="5"/>
        <v>9.7693082195129274E-2</v>
      </c>
      <c r="M50" s="414">
        <v>120510105.90000001</v>
      </c>
      <c r="N50" s="199">
        <f t="shared" si="6"/>
        <v>8.3267537859009408E-2</v>
      </c>
      <c r="O50" s="414">
        <v>190204229.62767628</v>
      </c>
      <c r="P50" s="199">
        <f t="shared" si="7"/>
        <v>6.7597649520915321E-2</v>
      </c>
      <c r="Q50" s="414">
        <v>59153348.079999998</v>
      </c>
      <c r="R50" s="199">
        <f t="shared" si="8"/>
        <v>8.6129486312776685E-2</v>
      </c>
      <c r="S50" s="414">
        <v>128776303.31</v>
      </c>
      <c r="T50" s="199">
        <f t="shared" si="9"/>
        <v>6.485883041846964E-2</v>
      </c>
      <c r="U50" s="414">
        <v>71631161.094471157</v>
      </c>
      <c r="V50" s="199">
        <f t="shared" si="10"/>
        <v>8.4871852994202149E-2</v>
      </c>
      <c r="W50" s="414">
        <v>86481990.870000005</v>
      </c>
      <c r="X50" s="199">
        <f t="shared" si="11"/>
        <v>5.4943314753443113E-2</v>
      </c>
      <c r="Y50" s="414">
        <v>0</v>
      </c>
      <c r="Z50" s="199">
        <f t="shared" si="12"/>
        <v>0</v>
      </c>
      <c r="AA50" s="414">
        <v>196807485.91000056</v>
      </c>
      <c r="AB50" s="199">
        <f t="shared" si="20"/>
        <v>0</v>
      </c>
      <c r="AC50" s="414">
        <f t="shared" si="21"/>
        <v>2046522016.5611863</v>
      </c>
      <c r="AD50" s="199">
        <f t="shared" si="14"/>
        <v>7.3348093121887628E-2</v>
      </c>
      <c r="AE50" s="409"/>
      <c r="AF50" s="659"/>
      <c r="AG50" s="196">
        <f>SUMIF('RL PT'!C:C,C50,'RL PT'!F:F)</f>
        <v>2046522016.5611863</v>
      </c>
      <c r="AH50" s="415">
        <f t="shared" si="15"/>
        <v>0</v>
      </c>
    </row>
    <row r="51" spans="2:34" s="410" customFormat="1" ht="12.75">
      <c r="B51" s="406"/>
      <c r="C51" s="426">
        <v>821002</v>
      </c>
      <c r="D51" s="427" t="s">
        <v>434</v>
      </c>
      <c r="E51" s="414">
        <v>28300298.893600058</v>
      </c>
      <c r="F51" s="199">
        <f t="shared" si="2"/>
        <v>5.2588517105001346E-3</v>
      </c>
      <c r="G51" s="414">
        <v>8459321.8416000009</v>
      </c>
      <c r="H51" s="199">
        <f t="shared" si="3"/>
        <v>4.6122210279151117E-3</v>
      </c>
      <c r="I51" s="414">
        <v>15868248.835199999</v>
      </c>
      <c r="J51" s="199">
        <f t="shared" si="4"/>
        <v>4.7344865079303909E-3</v>
      </c>
      <c r="K51" s="414">
        <v>36928677.827199943</v>
      </c>
      <c r="L51" s="199">
        <f t="shared" si="5"/>
        <v>8.7190125236235906E-3</v>
      </c>
      <c r="M51" s="414">
        <v>7499183.8872000035</v>
      </c>
      <c r="N51" s="199">
        <f t="shared" si="6"/>
        <v>5.1816283254888388E-3</v>
      </c>
      <c r="O51" s="414">
        <v>9195093.3227999993</v>
      </c>
      <c r="P51" s="199">
        <f t="shared" si="7"/>
        <v>3.2678910293606847E-3</v>
      </c>
      <c r="Q51" s="414">
        <v>3792129.6399999997</v>
      </c>
      <c r="R51" s="199">
        <f t="shared" si="8"/>
        <v>5.5214825284772753E-3</v>
      </c>
      <c r="S51" s="414">
        <v>6911866.2060000012</v>
      </c>
      <c r="T51" s="199">
        <f t="shared" si="9"/>
        <v>3.4811960477770078E-3</v>
      </c>
      <c r="U51" s="414">
        <v>2304406.5615999997</v>
      </c>
      <c r="V51" s="199">
        <f t="shared" si="10"/>
        <v>2.7303655552511456E-3</v>
      </c>
      <c r="W51" s="414">
        <v>1047514.6947999999</v>
      </c>
      <c r="X51" s="199">
        <f t="shared" si="11"/>
        <v>6.6550190399488544E-4</v>
      </c>
      <c r="Y51" s="414">
        <v>0</v>
      </c>
      <c r="Z51" s="199">
        <f t="shared" si="12"/>
        <v>0</v>
      </c>
      <c r="AA51" s="414">
        <v>10082301.5616</v>
      </c>
      <c r="AB51" s="199">
        <f t="shared" si="20"/>
        <v>0</v>
      </c>
      <c r="AC51" s="414">
        <f t="shared" si="21"/>
        <v>130389043.27159999</v>
      </c>
      <c r="AD51" s="199">
        <f t="shared" si="14"/>
        <v>4.6731907160370472E-3</v>
      </c>
      <c r="AE51" s="409"/>
      <c r="AF51" s="659"/>
      <c r="AG51" s="196">
        <f>SUMIF('RL PT'!C:C,C51,'RL PT'!F:F)</f>
        <v>130389043.27159999</v>
      </c>
      <c r="AH51" s="415">
        <f t="shared" si="15"/>
        <v>0</v>
      </c>
    </row>
    <row r="52" spans="2:34" s="410" customFormat="1" ht="12.75">
      <c r="B52" s="406"/>
      <c r="C52" s="426">
        <v>821004</v>
      </c>
      <c r="D52" s="427" t="s">
        <v>435</v>
      </c>
      <c r="E52" s="414">
        <v>332667</v>
      </c>
      <c r="F52" s="199">
        <f t="shared" si="2"/>
        <v>6.1817241879822521E-5</v>
      </c>
      <c r="G52" s="414">
        <v>0</v>
      </c>
      <c r="H52" s="199">
        <f t="shared" si="3"/>
        <v>0</v>
      </c>
      <c r="I52" s="414">
        <v>0</v>
      </c>
      <c r="J52" s="199">
        <f t="shared" si="4"/>
        <v>0</v>
      </c>
      <c r="K52" s="414">
        <v>182667</v>
      </c>
      <c r="L52" s="199">
        <f t="shared" si="5"/>
        <v>4.3128429024871819E-5</v>
      </c>
      <c r="M52" s="414">
        <v>0</v>
      </c>
      <c r="N52" s="199">
        <f t="shared" si="6"/>
        <v>0</v>
      </c>
      <c r="O52" s="414">
        <v>182667</v>
      </c>
      <c r="P52" s="199">
        <f t="shared" si="7"/>
        <v>6.49189551105562E-5</v>
      </c>
      <c r="Q52" s="414">
        <v>0</v>
      </c>
      <c r="R52" s="199">
        <f t="shared" si="8"/>
        <v>0</v>
      </c>
      <c r="S52" s="414">
        <v>0</v>
      </c>
      <c r="T52" s="199">
        <f t="shared" si="9"/>
        <v>0</v>
      </c>
      <c r="U52" s="414">
        <v>0</v>
      </c>
      <c r="V52" s="199">
        <f t="shared" si="10"/>
        <v>0</v>
      </c>
      <c r="W52" s="414">
        <v>0</v>
      </c>
      <c r="X52" s="199">
        <f t="shared" si="11"/>
        <v>0</v>
      </c>
      <c r="Y52" s="414">
        <v>0</v>
      </c>
      <c r="Z52" s="199">
        <f t="shared" si="12"/>
        <v>0</v>
      </c>
      <c r="AA52" s="414">
        <v>2210000</v>
      </c>
      <c r="AB52" s="199">
        <f t="shared" si="20"/>
        <v>0</v>
      </c>
      <c r="AC52" s="414">
        <f t="shared" si="21"/>
        <v>2908001</v>
      </c>
      <c r="AD52" s="199">
        <f t="shared" si="14"/>
        <v>1.0422381309385991E-4</v>
      </c>
      <c r="AE52" s="409"/>
      <c r="AF52" s="659"/>
      <c r="AG52" s="196">
        <f>SUMIF('RL PT'!C:C,C52,'RL PT'!F:F)</f>
        <v>2908001</v>
      </c>
      <c r="AH52" s="415">
        <f t="shared" si="15"/>
        <v>0</v>
      </c>
    </row>
    <row r="53" spans="2:34" s="410" customFormat="1" ht="12.75">
      <c r="B53" s="406"/>
      <c r="C53" s="426">
        <v>821005</v>
      </c>
      <c r="D53" s="427" t="s">
        <v>436</v>
      </c>
      <c r="E53" s="414">
        <v>0</v>
      </c>
      <c r="F53" s="199">
        <f t="shared" si="2"/>
        <v>0</v>
      </c>
      <c r="G53" s="414">
        <v>0</v>
      </c>
      <c r="H53" s="199">
        <f t="shared" si="3"/>
        <v>0</v>
      </c>
      <c r="I53" s="414">
        <v>0</v>
      </c>
      <c r="J53" s="199">
        <f t="shared" si="4"/>
        <v>0</v>
      </c>
      <c r="K53" s="414">
        <v>0</v>
      </c>
      <c r="L53" s="199">
        <f t="shared" si="5"/>
        <v>0</v>
      </c>
      <c r="M53" s="414">
        <v>0</v>
      </c>
      <c r="N53" s="199">
        <f t="shared" si="6"/>
        <v>0</v>
      </c>
      <c r="O53" s="414">
        <v>0</v>
      </c>
      <c r="P53" s="199">
        <f t="shared" si="7"/>
        <v>0</v>
      </c>
      <c r="Q53" s="414">
        <v>0</v>
      </c>
      <c r="R53" s="199">
        <f t="shared" si="8"/>
        <v>0</v>
      </c>
      <c r="S53" s="414">
        <v>0</v>
      </c>
      <c r="T53" s="199">
        <f t="shared" si="9"/>
        <v>0</v>
      </c>
      <c r="U53" s="414">
        <v>0</v>
      </c>
      <c r="V53" s="199">
        <f t="shared" si="10"/>
        <v>0</v>
      </c>
      <c r="W53" s="414">
        <v>0</v>
      </c>
      <c r="X53" s="199">
        <f t="shared" si="11"/>
        <v>0</v>
      </c>
      <c r="Y53" s="414">
        <v>0</v>
      </c>
      <c r="Z53" s="199">
        <f t="shared" si="12"/>
        <v>0</v>
      </c>
      <c r="AA53" s="414">
        <v>0</v>
      </c>
      <c r="AB53" s="199">
        <f t="shared" si="20"/>
        <v>0</v>
      </c>
      <c r="AC53" s="414">
        <f t="shared" si="21"/>
        <v>0</v>
      </c>
      <c r="AD53" s="199">
        <f t="shared" si="14"/>
        <v>0</v>
      </c>
      <c r="AE53" s="409"/>
      <c r="AF53" s="659"/>
      <c r="AG53" s="196">
        <f>SUMIF('RL PT'!C:C,C53,'RL PT'!F:F)</f>
        <v>0</v>
      </c>
      <c r="AH53" s="415">
        <f t="shared" si="15"/>
        <v>0</v>
      </c>
    </row>
    <row r="54" spans="2:34" s="410" customFormat="1" ht="12.75">
      <c r="B54" s="406"/>
      <c r="C54" s="426">
        <v>821006</v>
      </c>
      <c r="D54" s="427" t="s">
        <v>437</v>
      </c>
      <c r="E54" s="414">
        <v>30021416.166666668</v>
      </c>
      <c r="F54" s="199">
        <f t="shared" si="2"/>
        <v>5.5786752059857076E-3</v>
      </c>
      <c r="G54" s="414">
        <v>10533661.5</v>
      </c>
      <c r="H54" s="199">
        <f t="shared" si="3"/>
        <v>5.7431997482732863E-3</v>
      </c>
      <c r="I54" s="414">
        <v>16534810.25</v>
      </c>
      <c r="J54" s="199">
        <f t="shared" si="4"/>
        <v>4.9333632748536022E-3</v>
      </c>
      <c r="K54" s="414">
        <v>31550796.583333332</v>
      </c>
      <c r="L54" s="199">
        <f t="shared" si="5"/>
        <v>7.4492726717056718E-3</v>
      </c>
      <c r="M54" s="414">
        <v>9144856</v>
      </c>
      <c r="N54" s="199">
        <f t="shared" si="6"/>
        <v>6.3187202227426584E-3</v>
      </c>
      <c r="O54" s="414">
        <v>12845468.916666666</v>
      </c>
      <c r="P54" s="199">
        <f t="shared" si="7"/>
        <v>4.5652165961839212E-3</v>
      </c>
      <c r="Q54" s="414">
        <v>4365444.25</v>
      </c>
      <c r="R54" s="199">
        <f t="shared" si="8"/>
        <v>6.3562500345891613E-3</v>
      </c>
      <c r="S54" s="414">
        <v>9169923.75</v>
      </c>
      <c r="T54" s="199">
        <f t="shared" si="9"/>
        <v>4.6184780442083276E-3</v>
      </c>
      <c r="U54" s="414">
        <v>4764595.166666667</v>
      </c>
      <c r="V54" s="199">
        <f t="shared" si="10"/>
        <v>5.6453087508786933E-3</v>
      </c>
      <c r="W54" s="414">
        <v>5202138</v>
      </c>
      <c r="X54" s="199">
        <f t="shared" si="11"/>
        <v>3.3049968282355645E-3</v>
      </c>
      <c r="Y54" s="414">
        <v>0</v>
      </c>
      <c r="Z54" s="199">
        <f t="shared" si="12"/>
        <v>0</v>
      </c>
      <c r="AA54" s="414">
        <v>0</v>
      </c>
      <c r="AB54" s="199">
        <f t="shared" si="20"/>
        <v>0</v>
      </c>
      <c r="AC54" s="414">
        <f t="shared" si="21"/>
        <v>134133110.58333334</v>
      </c>
      <c r="AD54" s="199">
        <f t="shared" si="14"/>
        <v>4.8073794497097413E-3</v>
      </c>
      <c r="AE54" s="409"/>
      <c r="AF54" s="659"/>
      <c r="AG54" s="196">
        <f>SUMIF('RL PT'!C:C,C54,'RL PT'!F:F)</f>
        <v>134133110.58333334</v>
      </c>
      <c r="AH54" s="415">
        <f t="shared" si="15"/>
        <v>0</v>
      </c>
    </row>
    <row r="55" spans="2:34" s="410" customFormat="1" ht="12.75">
      <c r="B55" s="406"/>
      <c r="C55" s="426">
        <v>821007</v>
      </c>
      <c r="D55" s="427" t="s">
        <v>631</v>
      </c>
      <c r="E55" s="414">
        <v>0</v>
      </c>
      <c r="F55" s="199">
        <f t="shared" si="2"/>
        <v>0</v>
      </c>
      <c r="G55" s="414">
        <v>0</v>
      </c>
      <c r="H55" s="199">
        <f t="shared" si="3"/>
        <v>0</v>
      </c>
      <c r="I55" s="414">
        <v>0</v>
      </c>
      <c r="J55" s="199">
        <f t="shared" si="4"/>
        <v>0</v>
      </c>
      <c r="K55" s="414">
        <v>0</v>
      </c>
      <c r="L55" s="199">
        <f t="shared" si="5"/>
        <v>0</v>
      </c>
      <c r="M55" s="414">
        <v>0</v>
      </c>
      <c r="N55" s="199">
        <f t="shared" si="6"/>
        <v>0</v>
      </c>
      <c r="O55" s="414">
        <v>0</v>
      </c>
      <c r="P55" s="199">
        <f t="shared" si="7"/>
        <v>0</v>
      </c>
      <c r="Q55" s="414">
        <v>0</v>
      </c>
      <c r="R55" s="199">
        <f t="shared" si="8"/>
        <v>0</v>
      </c>
      <c r="S55" s="414">
        <v>0</v>
      </c>
      <c r="T55" s="199">
        <f t="shared" si="9"/>
        <v>0</v>
      </c>
      <c r="U55" s="414">
        <v>0</v>
      </c>
      <c r="V55" s="199">
        <f t="shared" si="10"/>
        <v>0</v>
      </c>
      <c r="W55" s="414">
        <v>0</v>
      </c>
      <c r="X55" s="199">
        <f t="shared" si="11"/>
        <v>0</v>
      </c>
      <c r="Y55" s="414">
        <v>0</v>
      </c>
      <c r="Z55" s="199">
        <f t="shared" si="12"/>
        <v>0</v>
      </c>
      <c r="AA55" s="414">
        <v>0</v>
      </c>
      <c r="AB55" s="199">
        <f t="shared" si="20"/>
        <v>0</v>
      </c>
      <c r="AC55" s="414">
        <f t="shared" si="21"/>
        <v>0</v>
      </c>
      <c r="AD55" s="199">
        <f t="shared" si="14"/>
        <v>0</v>
      </c>
      <c r="AE55" s="409"/>
      <c r="AF55" s="659"/>
      <c r="AG55" s="196">
        <f>SUMIF('RL PT'!C:C,C55,'RL PT'!F:F)</f>
        <v>0</v>
      </c>
      <c r="AH55" s="415">
        <f t="shared" si="15"/>
        <v>0</v>
      </c>
    </row>
    <row r="56" spans="2:34" s="410" customFormat="1" ht="12.75">
      <c r="B56" s="406"/>
      <c r="C56" s="426">
        <v>824001</v>
      </c>
      <c r="D56" s="427" t="s">
        <v>441</v>
      </c>
      <c r="E56" s="414">
        <v>6075715</v>
      </c>
      <c r="F56" s="199">
        <f t="shared" si="2"/>
        <v>1.1290087196742264E-3</v>
      </c>
      <c r="G56" s="414">
        <v>1507750</v>
      </c>
      <c r="H56" s="199">
        <f t="shared" si="3"/>
        <v>8.2206072603140394E-4</v>
      </c>
      <c r="I56" s="414">
        <v>1910004</v>
      </c>
      <c r="J56" s="199">
        <f t="shared" si="4"/>
        <v>5.6987310080703713E-4</v>
      </c>
      <c r="K56" s="414">
        <v>6601699</v>
      </c>
      <c r="L56" s="199">
        <f t="shared" si="5"/>
        <v>1.5586882511075743E-3</v>
      </c>
      <c r="M56" s="414">
        <v>3540492</v>
      </c>
      <c r="N56" s="199">
        <f t="shared" si="6"/>
        <v>2.4463346824552075E-3</v>
      </c>
      <c r="O56" s="414">
        <v>1854874</v>
      </c>
      <c r="P56" s="199">
        <f t="shared" si="7"/>
        <v>6.5921311425565547E-4</v>
      </c>
      <c r="Q56" s="414">
        <v>543363</v>
      </c>
      <c r="R56" s="199">
        <f t="shared" si="8"/>
        <v>7.9115684218037383E-4</v>
      </c>
      <c r="S56" s="414">
        <v>1002500</v>
      </c>
      <c r="T56" s="199">
        <f t="shared" si="9"/>
        <v>5.0491414820312422E-4</v>
      </c>
      <c r="U56" s="414">
        <v>1005000</v>
      </c>
      <c r="V56" s="199">
        <f t="shared" si="10"/>
        <v>1.1907696448851329E-3</v>
      </c>
      <c r="W56" s="414">
        <v>700500</v>
      </c>
      <c r="X56" s="199">
        <f t="shared" si="11"/>
        <v>4.4503822816292321E-4</v>
      </c>
      <c r="Y56" s="414">
        <v>0</v>
      </c>
      <c r="Z56" s="199">
        <f t="shared" si="12"/>
        <v>0</v>
      </c>
      <c r="AA56" s="414">
        <v>1288632.6000000015</v>
      </c>
      <c r="AB56" s="199">
        <f t="shared" si="20"/>
        <v>0</v>
      </c>
      <c r="AC56" s="414">
        <f>+E56+I56+K56+M56+Q56+W56+O56+S56+Y56+G56+U56+AA56</f>
        <v>26030529.600000001</v>
      </c>
      <c r="AD56" s="199">
        <f t="shared" si="14"/>
        <v>9.3294364471146606E-4</v>
      </c>
      <c r="AE56" s="409"/>
      <c r="AF56" s="659"/>
      <c r="AG56" s="196">
        <f>SUMIF('RL PT'!C:C,C56,'RL PT'!F:F)</f>
        <v>26030529.600000001</v>
      </c>
      <c r="AH56" s="415">
        <f t="shared" si="15"/>
        <v>0</v>
      </c>
    </row>
    <row r="57" spans="2:34" s="410" customFormat="1" ht="12.75">
      <c r="B57" s="406"/>
      <c r="C57" s="426">
        <v>824002</v>
      </c>
      <c r="D57" s="427" t="s">
        <v>442</v>
      </c>
      <c r="E57" s="414">
        <v>4060900</v>
      </c>
      <c r="F57" s="199">
        <f t="shared" si="2"/>
        <v>7.5460937679352406E-4</v>
      </c>
      <c r="G57" s="414">
        <v>1693200</v>
      </c>
      <c r="H57" s="199">
        <f t="shared" si="3"/>
        <v>9.2317242335690475E-4</v>
      </c>
      <c r="I57" s="414">
        <v>2509462.5</v>
      </c>
      <c r="J57" s="199">
        <f t="shared" si="4"/>
        <v>7.4872889074262641E-4</v>
      </c>
      <c r="K57" s="414">
        <v>2994800</v>
      </c>
      <c r="L57" s="199">
        <f t="shared" si="5"/>
        <v>7.0708458147167319E-4</v>
      </c>
      <c r="M57" s="414">
        <v>2302200</v>
      </c>
      <c r="N57" s="199">
        <f t="shared" si="6"/>
        <v>1.5907257256755217E-3</v>
      </c>
      <c r="O57" s="414">
        <v>2571900</v>
      </c>
      <c r="P57" s="199">
        <f t="shared" si="7"/>
        <v>9.1404063486475113E-4</v>
      </c>
      <c r="Q57" s="414">
        <v>1111100</v>
      </c>
      <c r="R57" s="199">
        <f t="shared" si="8"/>
        <v>1.6178031396076166E-3</v>
      </c>
      <c r="S57" s="414">
        <v>1513000</v>
      </c>
      <c r="T57" s="199">
        <f t="shared" si="9"/>
        <v>7.6203003115344334E-4</v>
      </c>
      <c r="U57" s="414">
        <v>1033500</v>
      </c>
      <c r="V57" s="199">
        <f t="shared" si="10"/>
        <v>1.224537739292323E-3</v>
      </c>
      <c r="W57" s="414">
        <v>487250</v>
      </c>
      <c r="X57" s="199">
        <f t="shared" si="11"/>
        <v>3.0955728290133378E-4</v>
      </c>
      <c r="Y57" s="414">
        <v>0</v>
      </c>
      <c r="Z57" s="199">
        <f t="shared" si="12"/>
        <v>0</v>
      </c>
      <c r="AA57" s="414">
        <v>982260</v>
      </c>
      <c r="AB57" s="199">
        <f t="shared" si="20"/>
        <v>0</v>
      </c>
      <c r="AC57" s="414">
        <f t="shared" si="21"/>
        <v>21259572.5</v>
      </c>
      <c r="AD57" s="199">
        <f t="shared" si="14"/>
        <v>7.6195080768382266E-4</v>
      </c>
      <c r="AE57" s="409"/>
      <c r="AF57" s="659"/>
      <c r="AG57" s="196">
        <f>SUMIF('RL PT'!C:C,C57,'RL PT'!F:F)</f>
        <v>21259572.5</v>
      </c>
      <c r="AH57" s="415">
        <f t="shared" si="15"/>
        <v>0</v>
      </c>
    </row>
    <row r="58" spans="2:34" s="410" customFormat="1" ht="12.75">
      <c r="B58" s="406"/>
      <c r="C58" s="426">
        <v>824003</v>
      </c>
      <c r="D58" s="427" t="s">
        <v>443</v>
      </c>
      <c r="E58" s="414">
        <v>1845803</v>
      </c>
      <c r="F58" s="199">
        <f t="shared" si="2"/>
        <v>3.4299299453658479E-4</v>
      </c>
      <c r="G58" s="414">
        <v>900375</v>
      </c>
      <c r="H58" s="199">
        <f t="shared" si="3"/>
        <v>4.9090560517361991E-4</v>
      </c>
      <c r="I58" s="414">
        <v>1535734</v>
      </c>
      <c r="J58" s="199">
        <f t="shared" si="4"/>
        <v>4.5820505956783037E-4</v>
      </c>
      <c r="K58" s="414">
        <v>2498789</v>
      </c>
      <c r="L58" s="199">
        <f t="shared" si="5"/>
        <v>5.8997434695172326E-4</v>
      </c>
      <c r="M58" s="414">
        <v>915767</v>
      </c>
      <c r="N58" s="199">
        <f t="shared" si="6"/>
        <v>6.3275741709004237E-4</v>
      </c>
      <c r="O58" s="414">
        <v>921100</v>
      </c>
      <c r="P58" s="199">
        <f t="shared" si="7"/>
        <v>3.273544184353677E-4</v>
      </c>
      <c r="Q58" s="414">
        <v>644000</v>
      </c>
      <c r="R58" s="199">
        <f t="shared" si="8"/>
        <v>9.3768807659734056E-4</v>
      </c>
      <c r="S58" s="414">
        <v>950291</v>
      </c>
      <c r="T58" s="199">
        <f t="shared" si="9"/>
        <v>4.7861882375071834E-4</v>
      </c>
      <c r="U58" s="414">
        <v>610331</v>
      </c>
      <c r="V58" s="199">
        <f t="shared" si="10"/>
        <v>7.2314788868894323E-4</v>
      </c>
      <c r="W58" s="414">
        <v>628274</v>
      </c>
      <c r="X58" s="199">
        <f t="shared" si="11"/>
        <v>3.991519596871269E-4</v>
      </c>
      <c r="Y58" s="414">
        <v>0</v>
      </c>
      <c r="Z58" s="199">
        <f t="shared" si="12"/>
        <v>0</v>
      </c>
      <c r="AA58" s="414">
        <v>6781905.1499999985</v>
      </c>
      <c r="AB58" s="199">
        <f t="shared" si="20"/>
        <v>0</v>
      </c>
      <c r="AC58" s="414">
        <f t="shared" si="21"/>
        <v>18232369.149999999</v>
      </c>
      <c r="AD58" s="199">
        <f t="shared" si="14"/>
        <v>6.5345473902789491E-4</v>
      </c>
      <c r="AE58" s="409"/>
      <c r="AF58" s="659"/>
      <c r="AG58" s="196">
        <f>SUMIF('RL PT'!C:C,C58,'RL PT'!F:F)</f>
        <v>18232369.149999999</v>
      </c>
      <c r="AH58" s="415">
        <f t="shared" si="15"/>
        <v>0</v>
      </c>
    </row>
    <row r="59" spans="2:34" s="410" customFormat="1" ht="12.75">
      <c r="B59" s="406"/>
      <c r="C59" s="426">
        <v>824004</v>
      </c>
      <c r="D59" s="427" t="s">
        <v>444</v>
      </c>
      <c r="E59" s="414">
        <v>0</v>
      </c>
      <c r="F59" s="199">
        <f t="shared" si="2"/>
        <v>0</v>
      </c>
      <c r="G59" s="414">
        <v>0</v>
      </c>
      <c r="H59" s="199">
        <f t="shared" si="3"/>
        <v>0</v>
      </c>
      <c r="I59" s="414">
        <v>100000</v>
      </c>
      <c r="J59" s="199">
        <f t="shared" si="4"/>
        <v>2.9836225516126515E-5</v>
      </c>
      <c r="K59" s="414">
        <v>1096200</v>
      </c>
      <c r="L59" s="199">
        <f t="shared" si="5"/>
        <v>2.5881732276253778E-4</v>
      </c>
      <c r="M59" s="414">
        <v>156600</v>
      </c>
      <c r="N59" s="199">
        <f t="shared" si="6"/>
        <v>1.082041736776938E-4</v>
      </c>
      <c r="O59" s="414">
        <v>50000</v>
      </c>
      <c r="P59" s="199">
        <f t="shared" si="7"/>
        <v>1.7769754556257068E-5</v>
      </c>
      <c r="Q59" s="414">
        <v>0</v>
      </c>
      <c r="R59" s="199">
        <f t="shared" si="8"/>
        <v>0</v>
      </c>
      <c r="S59" s="414">
        <v>75000</v>
      </c>
      <c r="T59" s="199">
        <f t="shared" si="9"/>
        <v>3.7774125800732483E-5</v>
      </c>
      <c r="U59" s="414">
        <v>0</v>
      </c>
      <c r="V59" s="199">
        <f t="shared" si="10"/>
        <v>0</v>
      </c>
      <c r="W59" s="414">
        <v>94500</v>
      </c>
      <c r="X59" s="199">
        <f t="shared" si="11"/>
        <v>6.0037277032685571E-5</v>
      </c>
      <c r="Y59" s="414">
        <v>0</v>
      </c>
      <c r="Z59" s="199">
        <f t="shared" si="12"/>
        <v>0</v>
      </c>
      <c r="AA59" s="414">
        <v>1745000</v>
      </c>
      <c r="AB59" s="199">
        <f t="shared" si="20"/>
        <v>0</v>
      </c>
      <c r="AC59" s="414">
        <f t="shared" si="21"/>
        <v>3317300</v>
      </c>
      <c r="AD59" s="199">
        <f t="shared" si="14"/>
        <v>1.1889323806156238E-4</v>
      </c>
      <c r="AE59" s="409"/>
      <c r="AF59" s="659"/>
      <c r="AG59" s="196">
        <f>SUMIF('RL PT'!C:C,C59,'RL PT'!F:F)</f>
        <v>3317300</v>
      </c>
      <c r="AH59" s="415">
        <f t="shared" si="15"/>
        <v>0</v>
      </c>
    </row>
    <row r="60" spans="2:34" s="410" customFormat="1" ht="12.75">
      <c r="B60" s="406"/>
      <c r="C60" s="426">
        <v>824005</v>
      </c>
      <c r="D60" s="427" t="s">
        <v>445</v>
      </c>
      <c r="E60" s="414">
        <v>310000</v>
      </c>
      <c r="F60" s="199">
        <f t="shared" si="2"/>
        <v>5.7605187718484191E-5</v>
      </c>
      <c r="G60" s="414">
        <v>300000</v>
      </c>
      <c r="H60" s="199">
        <f t="shared" si="3"/>
        <v>1.6356704878754514E-4</v>
      </c>
      <c r="I60" s="414">
        <v>299615</v>
      </c>
      <c r="J60" s="199">
        <f t="shared" si="4"/>
        <v>8.9393807080142453E-5</v>
      </c>
      <c r="K60" s="414">
        <v>20000</v>
      </c>
      <c r="L60" s="199">
        <f t="shared" si="5"/>
        <v>4.7220821522083156E-6</v>
      </c>
      <c r="M60" s="414">
        <v>280000</v>
      </c>
      <c r="N60" s="199">
        <f t="shared" si="6"/>
        <v>1.9346850976854576E-4</v>
      </c>
      <c r="O60" s="414">
        <v>20000</v>
      </c>
      <c r="P60" s="199">
        <f t="shared" si="7"/>
        <v>7.1079018225028278E-6</v>
      </c>
      <c r="Q60" s="414">
        <v>30000</v>
      </c>
      <c r="R60" s="199">
        <f t="shared" si="8"/>
        <v>4.3681121580621456E-5</v>
      </c>
      <c r="S60" s="414">
        <v>40000</v>
      </c>
      <c r="T60" s="199">
        <f t="shared" si="9"/>
        <v>2.0146200427057326E-5</v>
      </c>
      <c r="U60" s="414">
        <v>80000</v>
      </c>
      <c r="V60" s="199">
        <f t="shared" si="10"/>
        <v>9.4787633423692159E-5</v>
      </c>
      <c r="W60" s="414">
        <v>280000</v>
      </c>
      <c r="X60" s="199">
        <f t="shared" si="11"/>
        <v>1.7788822824499429E-4</v>
      </c>
      <c r="Y60" s="414">
        <v>0</v>
      </c>
      <c r="Z60" s="199">
        <f t="shared" si="12"/>
        <v>0</v>
      </c>
      <c r="AA60" s="414">
        <v>2000000</v>
      </c>
      <c r="AB60" s="199">
        <f t="shared" si="20"/>
        <v>0</v>
      </c>
      <c r="AC60" s="414">
        <f t="shared" si="21"/>
        <v>3659615</v>
      </c>
      <c r="AD60" s="199">
        <f t="shared" si="14"/>
        <v>1.3116193211607771E-4</v>
      </c>
      <c r="AE60" s="409"/>
      <c r="AF60" s="659"/>
      <c r="AG60" s="196">
        <f>SUMIF('RL PT'!C:C,C60,'RL PT'!F:F)</f>
        <v>3659615</v>
      </c>
      <c r="AH60" s="415">
        <f t="shared" si="15"/>
        <v>0</v>
      </c>
    </row>
    <row r="61" spans="2:34" s="410" customFormat="1" ht="12.75">
      <c r="B61" s="406"/>
      <c r="C61" s="426">
        <v>824006</v>
      </c>
      <c r="D61" s="427" t="s">
        <v>446</v>
      </c>
      <c r="E61" s="414">
        <v>0</v>
      </c>
      <c r="F61" s="199">
        <f t="shared" si="2"/>
        <v>0</v>
      </c>
      <c r="G61" s="414">
        <v>0</v>
      </c>
      <c r="H61" s="199">
        <f t="shared" si="3"/>
        <v>0</v>
      </c>
      <c r="I61" s="414">
        <v>0</v>
      </c>
      <c r="J61" s="199">
        <f t="shared" si="4"/>
        <v>0</v>
      </c>
      <c r="K61" s="414">
        <v>0</v>
      </c>
      <c r="L61" s="199">
        <f t="shared" si="5"/>
        <v>0</v>
      </c>
      <c r="M61" s="414">
        <v>0</v>
      </c>
      <c r="N61" s="199">
        <f t="shared" si="6"/>
        <v>0</v>
      </c>
      <c r="O61" s="414">
        <v>0</v>
      </c>
      <c r="P61" s="199">
        <f t="shared" si="7"/>
        <v>0</v>
      </c>
      <c r="Q61" s="414">
        <v>0</v>
      </c>
      <c r="R61" s="199">
        <f t="shared" si="8"/>
        <v>0</v>
      </c>
      <c r="S61" s="414">
        <v>0</v>
      </c>
      <c r="T61" s="199">
        <f t="shared" si="9"/>
        <v>0</v>
      </c>
      <c r="U61" s="414">
        <v>0</v>
      </c>
      <c r="V61" s="199">
        <f t="shared" si="10"/>
        <v>0</v>
      </c>
      <c r="W61" s="414">
        <v>0</v>
      </c>
      <c r="X61" s="199">
        <f t="shared" si="11"/>
        <v>0</v>
      </c>
      <c r="Y61" s="414">
        <v>0</v>
      </c>
      <c r="Z61" s="199">
        <f t="shared" si="12"/>
        <v>0</v>
      </c>
      <c r="AA61" s="414">
        <v>0</v>
      </c>
      <c r="AB61" s="199">
        <f t="shared" si="20"/>
        <v>0</v>
      </c>
      <c r="AC61" s="414">
        <f t="shared" si="21"/>
        <v>0</v>
      </c>
      <c r="AD61" s="199">
        <f t="shared" si="14"/>
        <v>0</v>
      </c>
      <c r="AE61" s="409"/>
      <c r="AF61" s="659"/>
      <c r="AG61" s="196">
        <f>SUMIF('RL PT'!C:C,C61,'RL PT'!F:F)</f>
        <v>0</v>
      </c>
      <c r="AH61" s="415">
        <f t="shared" si="15"/>
        <v>0</v>
      </c>
    </row>
    <row r="62" spans="2:34" s="410" customFormat="1" ht="12.75">
      <c r="B62" s="406"/>
      <c r="C62" s="426">
        <v>824007</v>
      </c>
      <c r="D62" s="427" t="s">
        <v>447</v>
      </c>
      <c r="E62" s="414">
        <v>2641900</v>
      </c>
      <c r="F62" s="199">
        <f t="shared" si="2"/>
        <v>4.9092627559181742E-4</v>
      </c>
      <c r="G62" s="414">
        <v>987500</v>
      </c>
      <c r="H62" s="199">
        <f t="shared" si="3"/>
        <v>5.3840820225900272E-4</v>
      </c>
      <c r="I62" s="414">
        <v>1662900</v>
      </c>
      <c r="J62" s="199">
        <f t="shared" si="4"/>
        <v>4.9614659410766784E-4</v>
      </c>
      <c r="K62" s="414">
        <v>2926800</v>
      </c>
      <c r="L62" s="199">
        <f t="shared" si="5"/>
        <v>6.9102950215416494E-4</v>
      </c>
      <c r="M62" s="414">
        <v>1023400</v>
      </c>
      <c r="N62" s="199">
        <f t="shared" si="6"/>
        <v>7.0712740320403482E-4</v>
      </c>
      <c r="O62" s="414">
        <v>1552000</v>
      </c>
      <c r="P62" s="199">
        <f t="shared" si="7"/>
        <v>5.515731814262194E-4</v>
      </c>
      <c r="Q62" s="414">
        <v>688250</v>
      </c>
      <c r="R62" s="199">
        <f t="shared" si="8"/>
        <v>1.0021177309287573E-3</v>
      </c>
      <c r="S62" s="414">
        <v>1047250</v>
      </c>
      <c r="T62" s="199">
        <f t="shared" si="9"/>
        <v>5.2745270993089465E-4</v>
      </c>
      <c r="U62" s="414">
        <v>623700</v>
      </c>
      <c r="V62" s="199">
        <f t="shared" si="10"/>
        <v>7.3898808707946006E-4</v>
      </c>
      <c r="W62" s="414">
        <v>1057500</v>
      </c>
      <c r="X62" s="199">
        <f t="shared" si="11"/>
        <v>6.7184571917529095E-4</v>
      </c>
      <c r="Y62" s="414">
        <v>0</v>
      </c>
      <c r="Z62" s="199">
        <f t="shared" si="12"/>
        <v>0</v>
      </c>
      <c r="AA62" s="414">
        <v>2832615</v>
      </c>
      <c r="AB62" s="199">
        <f t="shared" si="20"/>
        <v>0</v>
      </c>
      <c r="AC62" s="414">
        <f t="shared" si="21"/>
        <v>17043815</v>
      </c>
      <c r="AD62" s="199">
        <f t="shared" si="14"/>
        <v>6.1085652617255833E-4</v>
      </c>
      <c r="AE62" s="409"/>
      <c r="AF62" s="659"/>
      <c r="AG62" s="196">
        <f>SUMIF('RL PT'!C:C,C62,'RL PT'!F:F)</f>
        <v>17043815</v>
      </c>
      <c r="AH62" s="415">
        <f t="shared" si="15"/>
        <v>0</v>
      </c>
    </row>
    <row r="63" spans="2:34" s="410" customFormat="1" ht="12.75">
      <c r="B63" s="406"/>
      <c r="C63" s="426">
        <v>824011</v>
      </c>
      <c r="D63" s="427" t="s">
        <v>451</v>
      </c>
      <c r="E63" s="414">
        <v>1029200</v>
      </c>
      <c r="F63" s="199">
        <f t="shared" si="2"/>
        <v>1.9124922322536752E-4</v>
      </c>
      <c r="G63" s="414">
        <v>1286500</v>
      </c>
      <c r="H63" s="199">
        <f t="shared" si="3"/>
        <v>7.0143002755058937E-4</v>
      </c>
      <c r="I63" s="414">
        <v>2260000</v>
      </c>
      <c r="J63" s="199">
        <f t="shared" si="4"/>
        <v>6.7429869666445924E-4</v>
      </c>
      <c r="K63" s="414">
        <v>0</v>
      </c>
      <c r="L63" s="199">
        <f t="shared" si="5"/>
        <v>0</v>
      </c>
      <c r="M63" s="414">
        <v>1801100</v>
      </c>
      <c r="N63" s="199">
        <f t="shared" si="6"/>
        <v>1.2444861890861707E-3</v>
      </c>
      <c r="O63" s="414">
        <v>5000000</v>
      </c>
      <c r="P63" s="199">
        <f t="shared" si="7"/>
        <v>1.776975455625707E-3</v>
      </c>
      <c r="Q63" s="414">
        <v>0</v>
      </c>
      <c r="R63" s="199">
        <f t="shared" si="8"/>
        <v>0</v>
      </c>
      <c r="S63" s="414">
        <v>0</v>
      </c>
      <c r="T63" s="199">
        <f t="shared" si="9"/>
        <v>0</v>
      </c>
      <c r="U63" s="414">
        <v>791000</v>
      </c>
      <c r="V63" s="199">
        <f t="shared" si="10"/>
        <v>9.3721272547675624E-4</v>
      </c>
      <c r="W63" s="414">
        <v>0</v>
      </c>
      <c r="X63" s="199">
        <f t="shared" si="11"/>
        <v>0</v>
      </c>
      <c r="Y63" s="414">
        <v>0</v>
      </c>
      <c r="Z63" s="199">
        <f t="shared" si="12"/>
        <v>0</v>
      </c>
      <c r="AA63" s="414">
        <v>0</v>
      </c>
      <c r="AB63" s="199">
        <f t="shared" si="20"/>
        <v>0</v>
      </c>
      <c r="AC63" s="414">
        <f t="shared" si="21"/>
        <v>12167800</v>
      </c>
      <c r="AD63" s="199">
        <f t="shared" si="14"/>
        <v>4.360983758133056E-4</v>
      </c>
      <c r="AE63" s="409"/>
      <c r="AF63" s="659"/>
      <c r="AG63" s="196">
        <f>SUMIF('RL PT'!C:C,C63,'RL PT'!F:F)</f>
        <v>12167800</v>
      </c>
      <c r="AH63" s="415">
        <f t="shared" si="15"/>
        <v>0</v>
      </c>
    </row>
    <row r="64" spans="2:34" s="410" customFormat="1" ht="12.75">
      <c r="B64" s="406"/>
      <c r="C64" s="426">
        <v>824013</v>
      </c>
      <c r="D64" s="427" t="s">
        <v>620</v>
      </c>
      <c r="E64" s="414">
        <v>0</v>
      </c>
      <c r="F64" s="199">
        <f t="shared" si="2"/>
        <v>0</v>
      </c>
      <c r="G64" s="414">
        <v>0</v>
      </c>
      <c r="H64" s="199">
        <f t="shared" si="3"/>
        <v>0</v>
      </c>
      <c r="I64" s="414">
        <v>0</v>
      </c>
      <c r="J64" s="199">
        <f t="shared" si="4"/>
        <v>0</v>
      </c>
      <c r="K64" s="414">
        <v>0</v>
      </c>
      <c r="L64" s="199">
        <f t="shared" si="5"/>
        <v>0</v>
      </c>
      <c r="M64" s="414">
        <v>0</v>
      </c>
      <c r="N64" s="199">
        <f t="shared" si="6"/>
        <v>0</v>
      </c>
      <c r="O64" s="414">
        <v>0</v>
      </c>
      <c r="P64" s="199">
        <f t="shared" si="7"/>
        <v>0</v>
      </c>
      <c r="Q64" s="414">
        <v>0</v>
      </c>
      <c r="R64" s="199">
        <f t="shared" si="8"/>
        <v>0</v>
      </c>
      <c r="S64" s="414">
        <v>0</v>
      </c>
      <c r="T64" s="199">
        <f t="shared" si="9"/>
        <v>0</v>
      </c>
      <c r="U64" s="414">
        <v>0</v>
      </c>
      <c r="V64" s="199">
        <f t="shared" si="10"/>
        <v>0</v>
      </c>
      <c r="W64" s="414">
        <v>0</v>
      </c>
      <c r="X64" s="199">
        <f t="shared" si="11"/>
        <v>0</v>
      </c>
      <c r="Y64" s="414">
        <v>0</v>
      </c>
      <c r="Z64" s="199">
        <f t="shared" si="12"/>
        <v>0</v>
      </c>
      <c r="AA64" s="414">
        <v>0</v>
      </c>
      <c r="AB64" s="199">
        <f t="shared" si="20"/>
        <v>0</v>
      </c>
      <c r="AC64" s="414">
        <f t="shared" si="21"/>
        <v>0</v>
      </c>
      <c r="AD64" s="199">
        <f t="shared" si="14"/>
        <v>0</v>
      </c>
      <c r="AE64" s="409"/>
      <c r="AF64" s="659"/>
      <c r="AG64" s="196">
        <f>SUMIF('RL PT'!C:C,C64,'RL PT'!F:F)</f>
        <v>0</v>
      </c>
      <c r="AH64" s="415">
        <f t="shared" si="15"/>
        <v>0</v>
      </c>
    </row>
    <row r="65" spans="2:34" s="410" customFormat="1" ht="12.75">
      <c r="B65" s="406"/>
      <c r="C65" s="426">
        <v>824019</v>
      </c>
      <c r="D65" s="427" t="s">
        <v>452</v>
      </c>
      <c r="E65" s="414">
        <v>114198</v>
      </c>
      <c r="F65" s="199">
        <f t="shared" si="2"/>
        <v>2.1220636216372445E-5</v>
      </c>
      <c r="G65" s="414">
        <v>0</v>
      </c>
      <c r="H65" s="199">
        <f t="shared" si="3"/>
        <v>0</v>
      </c>
      <c r="I65" s="414">
        <v>0</v>
      </c>
      <c r="J65" s="199">
        <f t="shared" si="4"/>
        <v>0</v>
      </c>
      <c r="K65" s="414">
        <v>0</v>
      </c>
      <c r="L65" s="199">
        <f t="shared" si="5"/>
        <v>0</v>
      </c>
      <c r="M65" s="414">
        <v>74248</v>
      </c>
      <c r="N65" s="199">
        <f t="shared" si="6"/>
        <v>5.1302321118910662E-5</v>
      </c>
      <c r="O65" s="414">
        <v>0</v>
      </c>
      <c r="P65" s="199">
        <f t="shared" si="7"/>
        <v>0</v>
      </c>
      <c r="Q65" s="414">
        <v>0</v>
      </c>
      <c r="R65" s="199">
        <f t="shared" si="8"/>
        <v>0</v>
      </c>
      <c r="S65" s="414">
        <v>0</v>
      </c>
      <c r="T65" s="199">
        <f t="shared" si="9"/>
        <v>0</v>
      </c>
      <c r="U65" s="414">
        <v>0</v>
      </c>
      <c r="V65" s="199">
        <f t="shared" si="10"/>
        <v>0</v>
      </c>
      <c r="W65" s="414">
        <v>0</v>
      </c>
      <c r="X65" s="199">
        <f t="shared" si="11"/>
        <v>0</v>
      </c>
      <c r="Y65" s="414">
        <v>0</v>
      </c>
      <c r="Z65" s="199">
        <f t="shared" si="12"/>
        <v>0</v>
      </c>
      <c r="AA65" s="414">
        <v>0</v>
      </c>
      <c r="AB65" s="199">
        <f t="shared" si="20"/>
        <v>0</v>
      </c>
      <c r="AC65" s="414">
        <f t="shared" si="21"/>
        <v>188446</v>
      </c>
      <c r="AD65" s="199">
        <f t="shared" si="14"/>
        <v>6.7539731527896736E-6</v>
      </c>
      <c r="AE65" s="409"/>
      <c r="AF65" s="659"/>
      <c r="AG65" s="196">
        <f>SUMIF('RL PT'!C:C,C65,'RL PT'!F:F)</f>
        <v>188446</v>
      </c>
      <c r="AH65" s="415">
        <f t="shared" si="15"/>
        <v>0</v>
      </c>
    </row>
    <row r="66" spans="2:34" s="410" customFormat="1" ht="12.75">
      <c r="B66" s="406"/>
      <c r="C66" s="426">
        <v>824037</v>
      </c>
      <c r="D66" s="427" t="s">
        <v>455</v>
      </c>
      <c r="E66" s="414">
        <v>200000</v>
      </c>
      <c r="F66" s="199">
        <f t="shared" si="2"/>
        <v>3.7164637237731738E-5</v>
      </c>
      <c r="G66" s="414">
        <v>72000</v>
      </c>
      <c r="H66" s="199">
        <f t="shared" si="3"/>
        <v>3.9256091709010833E-5</v>
      </c>
      <c r="I66" s="414">
        <v>0</v>
      </c>
      <c r="J66" s="199">
        <f t="shared" si="4"/>
        <v>0</v>
      </c>
      <c r="K66" s="414">
        <v>101000</v>
      </c>
      <c r="L66" s="199">
        <f t="shared" si="5"/>
        <v>2.3846514868651994E-5</v>
      </c>
      <c r="M66" s="414">
        <v>0</v>
      </c>
      <c r="N66" s="199">
        <f t="shared" si="6"/>
        <v>0</v>
      </c>
      <c r="O66" s="414">
        <v>50000</v>
      </c>
      <c r="P66" s="199">
        <f t="shared" si="7"/>
        <v>1.7769754556257068E-5</v>
      </c>
      <c r="Q66" s="414">
        <v>0</v>
      </c>
      <c r="R66" s="199">
        <f t="shared" si="8"/>
        <v>0</v>
      </c>
      <c r="S66" s="414">
        <v>0</v>
      </c>
      <c r="T66" s="199">
        <f t="shared" si="9"/>
        <v>0</v>
      </c>
      <c r="U66" s="414">
        <v>0</v>
      </c>
      <c r="V66" s="199">
        <f t="shared" si="10"/>
        <v>0</v>
      </c>
      <c r="W66" s="414">
        <v>0</v>
      </c>
      <c r="X66" s="199">
        <f t="shared" si="11"/>
        <v>0</v>
      </c>
      <c r="Y66" s="414">
        <v>0</v>
      </c>
      <c r="Z66" s="199">
        <f t="shared" si="12"/>
        <v>0</v>
      </c>
      <c r="AA66" s="414">
        <v>0</v>
      </c>
      <c r="AB66" s="199">
        <f t="shared" si="20"/>
        <v>0</v>
      </c>
      <c r="AC66" s="414">
        <f t="shared" si="21"/>
        <v>423000</v>
      </c>
      <c r="AD66" s="199">
        <f t="shared" si="14"/>
        <v>1.5160473788937054E-5</v>
      </c>
      <c r="AE66" s="409"/>
      <c r="AF66" s="659"/>
      <c r="AG66" s="196">
        <f>SUMIF('RL PT'!C:C,C66,'RL PT'!F:F)</f>
        <v>423000</v>
      </c>
      <c r="AH66" s="415">
        <f t="shared" si="15"/>
        <v>0</v>
      </c>
    </row>
    <row r="67" spans="2:34" s="410" customFormat="1" ht="12.75">
      <c r="B67" s="406"/>
      <c r="C67" s="426">
        <v>824041</v>
      </c>
      <c r="D67" s="427" t="s">
        <v>634</v>
      </c>
      <c r="E67" s="414">
        <v>0</v>
      </c>
      <c r="F67" s="199">
        <f t="shared" si="2"/>
        <v>0</v>
      </c>
      <c r="G67" s="414">
        <v>0</v>
      </c>
      <c r="H67" s="199">
        <f t="shared" si="3"/>
        <v>0</v>
      </c>
      <c r="I67" s="414">
        <v>0</v>
      </c>
      <c r="J67" s="199">
        <f t="shared" si="4"/>
        <v>0</v>
      </c>
      <c r="K67" s="414">
        <v>0</v>
      </c>
      <c r="L67" s="199">
        <f t="shared" si="5"/>
        <v>0</v>
      </c>
      <c r="M67" s="414">
        <v>639300</v>
      </c>
      <c r="N67" s="199">
        <f t="shared" si="6"/>
        <v>4.4173006533939751E-4</v>
      </c>
      <c r="O67" s="414">
        <v>819250</v>
      </c>
      <c r="P67" s="199">
        <f t="shared" si="7"/>
        <v>2.9115742840427208E-4</v>
      </c>
      <c r="Q67" s="414">
        <v>0</v>
      </c>
      <c r="R67" s="199">
        <f t="shared" si="8"/>
        <v>0</v>
      </c>
      <c r="S67" s="414">
        <v>0</v>
      </c>
      <c r="T67" s="199">
        <f t="shared" si="9"/>
        <v>0</v>
      </c>
      <c r="U67" s="414">
        <v>0</v>
      </c>
      <c r="V67" s="199">
        <f t="shared" si="10"/>
        <v>0</v>
      </c>
      <c r="W67" s="414">
        <v>0</v>
      </c>
      <c r="X67" s="199">
        <f t="shared" si="11"/>
        <v>0</v>
      </c>
      <c r="Y67" s="414">
        <v>0</v>
      </c>
      <c r="Z67" s="199">
        <f t="shared" si="12"/>
        <v>0</v>
      </c>
      <c r="AA67" s="414">
        <v>0</v>
      </c>
      <c r="AB67" s="199">
        <f t="shared" si="20"/>
        <v>0</v>
      </c>
      <c r="AC67" s="414">
        <f t="shared" si="21"/>
        <v>1458550</v>
      </c>
      <c r="AD67" s="199">
        <f t="shared" si="14"/>
        <v>5.2274962280979056E-5</v>
      </c>
      <c r="AE67" s="409"/>
      <c r="AF67" s="659"/>
      <c r="AG67" s="196">
        <f>SUMIF('RL PT'!C:C,C67,'RL PT'!F:F)</f>
        <v>1458550</v>
      </c>
      <c r="AH67" s="415">
        <f t="shared" si="15"/>
        <v>0</v>
      </c>
    </row>
    <row r="68" spans="2:34" s="410" customFormat="1" ht="12.75">
      <c r="B68" s="406"/>
      <c r="C68" s="426">
        <v>824042</v>
      </c>
      <c r="D68" s="427" t="s">
        <v>632</v>
      </c>
      <c r="E68" s="414">
        <v>1888550</v>
      </c>
      <c r="F68" s="199">
        <f t="shared" si="2"/>
        <v>3.5093637827659135E-4</v>
      </c>
      <c r="G68" s="414">
        <v>0</v>
      </c>
      <c r="H68" s="199">
        <f t="shared" si="3"/>
        <v>0</v>
      </c>
      <c r="I68" s="414">
        <v>0</v>
      </c>
      <c r="J68" s="199">
        <f t="shared" si="4"/>
        <v>0</v>
      </c>
      <c r="K68" s="414">
        <v>0</v>
      </c>
      <c r="L68" s="199">
        <f t="shared" si="5"/>
        <v>0</v>
      </c>
      <c r="M68" s="414">
        <v>0</v>
      </c>
      <c r="N68" s="199">
        <f t="shared" si="6"/>
        <v>0</v>
      </c>
      <c r="O68" s="414">
        <v>0</v>
      </c>
      <c r="P68" s="199">
        <f t="shared" si="7"/>
        <v>0</v>
      </c>
      <c r="Q68" s="414">
        <v>0</v>
      </c>
      <c r="R68" s="199">
        <f t="shared" si="8"/>
        <v>0</v>
      </c>
      <c r="S68" s="414">
        <v>0</v>
      </c>
      <c r="T68" s="199">
        <f t="shared" si="9"/>
        <v>0</v>
      </c>
      <c r="U68" s="414">
        <v>0</v>
      </c>
      <c r="V68" s="199">
        <f t="shared" si="10"/>
        <v>0</v>
      </c>
      <c r="W68" s="414">
        <v>0</v>
      </c>
      <c r="X68" s="199">
        <f t="shared" si="11"/>
        <v>0</v>
      </c>
      <c r="Y68" s="414">
        <v>4000000</v>
      </c>
      <c r="Z68" s="199">
        <f t="shared" si="12"/>
        <v>1.0673631388394566E-3</v>
      </c>
      <c r="AA68" s="414">
        <v>0</v>
      </c>
      <c r="AB68" s="199">
        <f t="shared" si="20"/>
        <v>0</v>
      </c>
      <c r="AC68" s="414">
        <f t="shared" si="21"/>
        <v>5888550</v>
      </c>
      <c r="AD68" s="199">
        <f t="shared" si="14"/>
        <v>2.1104777288379501E-4</v>
      </c>
      <c r="AE68" s="409"/>
      <c r="AF68" s="659"/>
      <c r="AG68" s="196">
        <f>SUMIF('RL PT'!C:C,C68,'RL PT'!F:F)</f>
        <v>5888550</v>
      </c>
      <c r="AH68" s="415">
        <f t="shared" si="15"/>
        <v>0</v>
      </c>
    </row>
    <row r="69" spans="2:34" s="410" customFormat="1" ht="12.75">
      <c r="B69" s="406"/>
      <c r="C69" s="426">
        <v>825011</v>
      </c>
      <c r="D69" s="427" t="s">
        <v>621</v>
      </c>
      <c r="E69" s="414">
        <v>0</v>
      </c>
      <c r="F69" s="199">
        <f t="shared" si="2"/>
        <v>0</v>
      </c>
      <c r="G69" s="414">
        <v>0</v>
      </c>
      <c r="H69" s="199">
        <f t="shared" si="3"/>
        <v>0</v>
      </c>
      <c r="I69" s="414">
        <v>0</v>
      </c>
      <c r="J69" s="199">
        <f t="shared" si="4"/>
        <v>0</v>
      </c>
      <c r="K69" s="414">
        <v>0</v>
      </c>
      <c r="L69" s="199">
        <f t="shared" si="5"/>
        <v>0</v>
      </c>
      <c r="M69" s="414">
        <v>0</v>
      </c>
      <c r="N69" s="199">
        <f t="shared" si="6"/>
        <v>0</v>
      </c>
      <c r="O69" s="414">
        <v>0</v>
      </c>
      <c r="P69" s="199">
        <f t="shared" si="7"/>
        <v>0</v>
      </c>
      <c r="Q69" s="414">
        <v>0</v>
      </c>
      <c r="R69" s="199">
        <f t="shared" si="8"/>
        <v>0</v>
      </c>
      <c r="S69" s="414">
        <v>0</v>
      </c>
      <c r="T69" s="199">
        <f t="shared" si="9"/>
        <v>0</v>
      </c>
      <c r="U69" s="414">
        <v>0</v>
      </c>
      <c r="V69" s="199">
        <f t="shared" si="10"/>
        <v>0</v>
      </c>
      <c r="W69" s="414">
        <v>0</v>
      </c>
      <c r="X69" s="199">
        <f t="shared" si="11"/>
        <v>0</v>
      </c>
      <c r="Y69" s="414">
        <v>0</v>
      </c>
      <c r="Z69" s="199">
        <f t="shared" si="12"/>
        <v>0</v>
      </c>
      <c r="AA69" s="414">
        <v>0</v>
      </c>
      <c r="AB69" s="199">
        <f t="shared" si="20"/>
        <v>0</v>
      </c>
      <c r="AC69" s="414">
        <f t="shared" si="21"/>
        <v>0</v>
      </c>
      <c r="AD69" s="199">
        <f t="shared" si="14"/>
        <v>0</v>
      </c>
      <c r="AE69" s="409"/>
      <c r="AF69" s="659"/>
      <c r="AG69" s="196">
        <f>SUMIF('RL PT'!C:C,C69,'RL PT'!F:F)</f>
        <v>0</v>
      </c>
      <c r="AH69" s="415">
        <f t="shared" si="15"/>
        <v>0</v>
      </c>
    </row>
    <row r="70" spans="2:34" s="410" customFormat="1" ht="12.75">
      <c r="B70" s="406"/>
      <c r="C70" s="426">
        <v>825012</v>
      </c>
      <c r="D70" s="427" t="s">
        <v>460</v>
      </c>
      <c r="E70" s="414">
        <v>263171</v>
      </c>
      <c r="F70" s="199">
        <f t="shared" si="2"/>
        <v>4.8903273732455494E-5</v>
      </c>
      <c r="G70" s="414">
        <v>17000</v>
      </c>
      <c r="H70" s="199">
        <f t="shared" si="3"/>
        <v>9.2687994312942239E-6</v>
      </c>
      <c r="I70" s="414">
        <v>90900</v>
      </c>
      <c r="J70" s="199">
        <f t="shared" si="4"/>
        <v>2.7121128994159003E-5</v>
      </c>
      <c r="K70" s="414">
        <v>254525</v>
      </c>
      <c r="L70" s="199">
        <f t="shared" si="5"/>
        <v>6.0094397989541081E-5</v>
      </c>
      <c r="M70" s="414">
        <v>89969</v>
      </c>
      <c r="N70" s="199">
        <f t="shared" si="6"/>
        <v>6.2164886983451053E-5</v>
      </c>
      <c r="O70" s="414">
        <v>72500</v>
      </c>
      <c r="P70" s="199">
        <f t="shared" si="7"/>
        <v>2.5766144106572751E-5</v>
      </c>
      <c r="Q70" s="414">
        <v>41994</v>
      </c>
      <c r="R70" s="199">
        <f t="shared" si="8"/>
        <v>6.1144833988553912E-5</v>
      </c>
      <c r="S70" s="414">
        <v>74900</v>
      </c>
      <c r="T70" s="199">
        <f t="shared" si="9"/>
        <v>3.7723760299664844E-5</v>
      </c>
      <c r="U70" s="414">
        <v>25500</v>
      </c>
      <c r="V70" s="199">
        <f t="shared" si="10"/>
        <v>3.0213558153801878E-5</v>
      </c>
      <c r="W70" s="414">
        <v>55600</v>
      </c>
      <c r="X70" s="199">
        <f t="shared" si="11"/>
        <v>3.5323519608648867E-5</v>
      </c>
      <c r="Y70" s="414">
        <v>17000</v>
      </c>
      <c r="Z70" s="199">
        <f t="shared" si="12"/>
        <v>4.5362933400676907E-6</v>
      </c>
      <c r="AA70" s="414">
        <v>23700</v>
      </c>
      <c r="AB70" s="199">
        <f t="shared" si="20"/>
        <v>0</v>
      </c>
      <c r="AC70" s="414">
        <f t="shared" si="21"/>
        <v>1026759</v>
      </c>
      <c r="AD70" s="199">
        <f t="shared" si="14"/>
        <v>3.6799415855922504E-5</v>
      </c>
      <c r="AE70" s="409"/>
      <c r="AF70" s="659"/>
      <c r="AG70" s="196">
        <f>SUMIF('RL PT'!C:C,C70,'RL PT'!F:F)</f>
        <v>1026759</v>
      </c>
      <c r="AH70" s="415">
        <f t="shared" si="15"/>
        <v>0</v>
      </c>
    </row>
    <row r="71" spans="2:34" s="410" customFormat="1" ht="12.75">
      <c r="B71" s="406"/>
      <c r="C71" s="426">
        <v>829207</v>
      </c>
      <c r="D71" s="427" t="s">
        <v>462</v>
      </c>
      <c r="E71" s="414">
        <v>0</v>
      </c>
      <c r="F71" s="199">
        <f t="shared" si="2"/>
        <v>0</v>
      </c>
      <c r="G71" s="414">
        <v>0</v>
      </c>
      <c r="H71" s="199">
        <f t="shared" si="3"/>
        <v>0</v>
      </c>
      <c r="I71" s="414">
        <v>0</v>
      </c>
      <c r="J71" s="199">
        <f t="shared" si="4"/>
        <v>0</v>
      </c>
      <c r="K71" s="414">
        <v>0</v>
      </c>
      <c r="L71" s="199">
        <f t="shared" si="5"/>
        <v>0</v>
      </c>
      <c r="M71" s="414">
        <v>0</v>
      </c>
      <c r="N71" s="199">
        <f t="shared" si="6"/>
        <v>0</v>
      </c>
      <c r="O71" s="414">
        <v>0</v>
      </c>
      <c r="P71" s="199">
        <f t="shared" si="7"/>
        <v>0</v>
      </c>
      <c r="Q71" s="414">
        <v>0</v>
      </c>
      <c r="R71" s="199">
        <f t="shared" si="8"/>
        <v>0</v>
      </c>
      <c r="S71" s="414">
        <v>0</v>
      </c>
      <c r="T71" s="199">
        <f t="shared" si="9"/>
        <v>0</v>
      </c>
      <c r="U71" s="414">
        <v>0</v>
      </c>
      <c r="V71" s="199">
        <f t="shared" si="10"/>
        <v>0</v>
      </c>
      <c r="W71" s="414">
        <v>0</v>
      </c>
      <c r="X71" s="199">
        <f t="shared" si="11"/>
        <v>0</v>
      </c>
      <c r="Y71" s="414">
        <v>0</v>
      </c>
      <c r="Z71" s="199">
        <f t="shared" si="12"/>
        <v>0</v>
      </c>
      <c r="AA71" s="414">
        <v>0</v>
      </c>
      <c r="AB71" s="199">
        <f t="shared" si="20"/>
        <v>0</v>
      </c>
      <c r="AC71" s="414">
        <f t="shared" si="21"/>
        <v>0</v>
      </c>
      <c r="AD71" s="199">
        <f t="shared" si="14"/>
        <v>0</v>
      </c>
      <c r="AE71" s="409"/>
      <c r="AF71" s="659"/>
      <c r="AG71" s="196">
        <f>SUMIF('RL PT'!C:C,C71,'RL PT'!F:F)</f>
        <v>0</v>
      </c>
      <c r="AH71" s="415">
        <f t="shared" si="15"/>
        <v>0</v>
      </c>
    </row>
    <row r="72" spans="2:34" s="410" customFormat="1" ht="12.75">
      <c r="B72" s="406"/>
      <c r="C72" s="431">
        <v>811004</v>
      </c>
      <c r="D72" s="427" t="s">
        <v>429</v>
      </c>
      <c r="E72" s="414">
        <v>56727525</v>
      </c>
      <c r="F72" s="199">
        <f t="shared" si="2"/>
        <v>1.0541289440096789E-2</v>
      </c>
      <c r="G72" s="414">
        <v>10960150</v>
      </c>
      <c r="H72" s="199">
        <f t="shared" si="3"/>
        <v>5.9757312992293763E-3</v>
      </c>
      <c r="I72" s="414">
        <v>28341150</v>
      </c>
      <c r="J72" s="199">
        <f t="shared" si="4"/>
        <v>8.4559294278636898E-3</v>
      </c>
      <c r="K72" s="414">
        <v>16154540</v>
      </c>
      <c r="L72" s="199">
        <f t="shared" si="5"/>
        <v>3.8141532505567661E-3</v>
      </c>
      <c r="M72" s="414">
        <v>11022000</v>
      </c>
      <c r="N72" s="199">
        <f t="shared" si="6"/>
        <v>7.6157496952461122E-3</v>
      </c>
      <c r="O72" s="414">
        <v>15673700</v>
      </c>
      <c r="P72" s="199">
        <f t="shared" si="7"/>
        <v>5.5703560397681283E-3</v>
      </c>
      <c r="Q72" s="414">
        <v>11430200</v>
      </c>
      <c r="R72" s="199">
        <f t="shared" si="8"/>
        <v>1.664279852969398E-2</v>
      </c>
      <c r="S72" s="414">
        <v>8961150</v>
      </c>
      <c r="T72" s="199">
        <f t="shared" si="9"/>
        <v>4.5133280989231184E-3</v>
      </c>
      <c r="U72" s="414">
        <v>3011400</v>
      </c>
      <c r="V72" s="199">
        <f t="shared" si="10"/>
        <v>3.5680434911513322E-3</v>
      </c>
      <c r="W72" s="414">
        <v>10011900</v>
      </c>
      <c r="X72" s="199">
        <f t="shared" si="11"/>
        <v>6.3607112584502081E-3</v>
      </c>
      <c r="Y72" s="414">
        <v>0</v>
      </c>
      <c r="Z72" s="199">
        <f t="shared" si="12"/>
        <v>0</v>
      </c>
      <c r="AA72" s="414">
        <v>7374455</v>
      </c>
      <c r="AB72" s="199">
        <f t="shared" si="20"/>
        <v>0</v>
      </c>
      <c r="AC72" s="414">
        <f t="shared" si="21"/>
        <v>179668170</v>
      </c>
      <c r="AD72" s="199">
        <f t="shared" si="14"/>
        <v>6.4393725342583611E-3</v>
      </c>
      <c r="AE72" s="409"/>
      <c r="AF72" s="659"/>
      <c r="AG72" s="196">
        <f>SUMIF('RL PT'!C:C,C72,'RL PT'!F:F)</f>
        <v>179668170</v>
      </c>
      <c r="AH72" s="415">
        <f t="shared" si="15"/>
        <v>0</v>
      </c>
    </row>
    <row r="73" spans="2:34" s="410" customFormat="1" ht="12.75">
      <c r="B73" s="406"/>
      <c r="C73" s="431">
        <v>811010</v>
      </c>
      <c r="D73" s="427" t="s">
        <v>622</v>
      </c>
      <c r="E73" s="414">
        <v>0</v>
      </c>
      <c r="F73" s="199">
        <f t="shared" si="2"/>
        <v>0</v>
      </c>
      <c r="G73" s="414">
        <v>0</v>
      </c>
      <c r="H73" s="199">
        <f t="shared" si="3"/>
        <v>0</v>
      </c>
      <c r="I73" s="414">
        <v>0</v>
      </c>
      <c r="J73" s="199">
        <f t="shared" si="4"/>
        <v>0</v>
      </c>
      <c r="K73" s="414">
        <v>0</v>
      </c>
      <c r="L73" s="199">
        <f t="shared" si="5"/>
        <v>0</v>
      </c>
      <c r="M73" s="414">
        <v>0</v>
      </c>
      <c r="N73" s="199">
        <f t="shared" si="6"/>
        <v>0</v>
      </c>
      <c r="O73" s="414">
        <v>0</v>
      </c>
      <c r="P73" s="199">
        <f t="shared" si="7"/>
        <v>0</v>
      </c>
      <c r="Q73" s="414">
        <v>0</v>
      </c>
      <c r="R73" s="199">
        <f t="shared" si="8"/>
        <v>0</v>
      </c>
      <c r="S73" s="414">
        <v>0</v>
      </c>
      <c r="T73" s="199">
        <f t="shared" si="9"/>
        <v>0</v>
      </c>
      <c r="U73" s="414">
        <v>0</v>
      </c>
      <c r="V73" s="199">
        <f t="shared" si="10"/>
        <v>0</v>
      </c>
      <c r="W73" s="414">
        <v>0</v>
      </c>
      <c r="X73" s="199">
        <f t="shared" si="11"/>
        <v>0</v>
      </c>
      <c r="Y73" s="414">
        <v>0</v>
      </c>
      <c r="Z73" s="199">
        <f t="shared" si="12"/>
        <v>0</v>
      </c>
      <c r="AA73" s="414">
        <v>0</v>
      </c>
      <c r="AB73" s="199">
        <f t="shared" si="20"/>
        <v>0</v>
      </c>
      <c r="AC73" s="414">
        <f t="shared" si="21"/>
        <v>0</v>
      </c>
      <c r="AD73" s="199">
        <f t="shared" si="14"/>
        <v>0</v>
      </c>
      <c r="AE73" s="409"/>
      <c r="AF73" s="659"/>
      <c r="AG73" s="196">
        <f>SUMIF('RL PT'!C:C,C73,'RL PT'!F:F)</f>
        <v>0</v>
      </c>
      <c r="AH73" s="415">
        <f t="shared" si="15"/>
        <v>0</v>
      </c>
    </row>
    <row r="74" spans="2:34" s="410" customFormat="1" ht="12.75">
      <c r="B74" s="406"/>
      <c r="C74" s="431">
        <v>822001</v>
      </c>
      <c r="D74" s="427" t="s">
        <v>438</v>
      </c>
      <c r="E74" s="414">
        <v>0</v>
      </c>
      <c r="F74" s="199">
        <f t="shared" si="2"/>
        <v>0</v>
      </c>
      <c r="G74" s="414">
        <v>0</v>
      </c>
      <c r="H74" s="199">
        <f t="shared" si="3"/>
        <v>0</v>
      </c>
      <c r="I74" s="414">
        <v>0</v>
      </c>
      <c r="J74" s="199">
        <f t="shared" si="4"/>
        <v>0</v>
      </c>
      <c r="K74" s="414">
        <v>0</v>
      </c>
      <c r="L74" s="199">
        <f t="shared" si="5"/>
        <v>0</v>
      </c>
      <c r="M74" s="414">
        <v>739500</v>
      </c>
      <c r="N74" s="199">
        <f t="shared" si="6"/>
        <v>5.1096415347799858E-4</v>
      </c>
      <c r="O74" s="414">
        <v>0</v>
      </c>
      <c r="P74" s="199">
        <f t="shared" si="7"/>
        <v>0</v>
      </c>
      <c r="Q74" s="414">
        <v>0</v>
      </c>
      <c r="R74" s="199">
        <f t="shared" si="8"/>
        <v>0</v>
      </c>
      <c r="S74" s="414">
        <v>0</v>
      </c>
      <c r="T74" s="199">
        <f t="shared" si="9"/>
        <v>0</v>
      </c>
      <c r="U74" s="414">
        <v>0</v>
      </c>
      <c r="V74" s="199">
        <f t="shared" si="10"/>
        <v>0</v>
      </c>
      <c r="W74" s="414">
        <v>7409000</v>
      </c>
      <c r="X74" s="199">
        <f t="shared" si="11"/>
        <v>4.7070495823827241E-3</v>
      </c>
      <c r="Y74" s="414">
        <v>0</v>
      </c>
      <c r="Z74" s="199">
        <f t="shared" si="12"/>
        <v>0</v>
      </c>
      <c r="AA74" s="414">
        <v>0</v>
      </c>
      <c r="AB74" s="199">
        <f t="shared" si="20"/>
        <v>0</v>
      </c>
      <c r="AC74" s="414">
        <f t="shared" si="21"/>
        <v>8148500</v>
      </c>
      <c r="AD74" s="199">
        <f t="shared" si="14"/>
        <v>2.9204520252754985E-4</v>
      </c>
      <c r="AE74" s="409"/>
      <c r="AF74" s="659"/>
      <c r="AG74" s="196">
        <f>SUMIF('RL PT'!C:C,C74,'RL PT'!F:F)</f>
        <v>8148500</v>
      </c>
      <c r="AH74" s="415">
        <f t="shared" si="15"/>
        <v>0</v>
      </c>
    </row>
    <row r="75" spans="2:34" s="410" customFormat="1" ht="12.75">
      <c r="B75" s="406"/>
      <c r="C75" s="431">
        <v>822005</v>
      </c>
      <c r="D75" s="427" t="s">
        <v>623</v>
      </c>
      <c r="E75" s="414">
        <v>1190000</v>
      </c>
      <c r="F75" s="199">
        <f t="shared" ref="F75:F110" si="22">+E75/$E$30</f>
        <v>2.2112959156450382E-4</v>
      </c>
      <c r="G75" s="414">
        <v>270000</v>
      </c>
      <c r="H75" s="199">
        <f t="shared" ref="H75:H110" si="23">+G75/$G$30</f>
        <v>1.4721034390879063E-4</v>
      </c>
      <c r="I75" s="414">
        <v>0</v>
      </c>
      <c r="J75" s="199">
        <f t="shared" ref="J75:J110" si="24">+I75/$I$30</f>
        <v>0</v>
      </c>
      <c r="K75" s="414">
        <v>4795000</v>
      </c>
      <c r="L75" s="199">
        <f t="shared" ref="L75:L110" si="25">+K75/$K$30</f>
        <v>1.1321191959919438E-3</v>
      </c>
      <c r="M75" s="414">
        <v>0</v>
      </c>
      <c r="N75" s="199">
        <f t="shared" ref="N75:N110" si="26">+M75/$M$30</f>
        <v>0</v>
      </c>
      <c r="O75" s="414">
        <v>1020000</v>
      </c>
      <c r="P75" s="199">
        <f t="shared" ref="P75:P110" si="27">+O75/$O$30</f>
        <v>3.625029929476442E-4</v>
      </c>
      <c r="Q75" s="414">
        <v>250000</v>
      </c>
      <c r="R75" s="199">
        <f t="shared" ref="R75:R110" si="28">+Q75/$Q$30</f>
        <v>3.6400934650517882E-4</v>
      </c>
      <c r="S75" s="414">
        <v>220000</v>
      </c>
      <c r="T75" s="199">
        <f t="shared" ref="T75:T110" si="29">+S75/$S$30</f>
        <v>1.1080410234881529E-4</v>
      </c>
      <c r="U75" s="414">
        <v>0</v>
      </c>
      <c r="V75" s="199">
        <f t="shared" ref="V75:V110" si="30">+U75/$U$30</f>
        <v>0</v>
      </c>
      <c r="W75" s="414">
        <v>5733300</v>
      </c>
      <c r="X75" s="199">
        <f t="shared" ref="X75:X110" si="31">+W75/$W$30</f>
        <v>3.6424520678465205E-3</v>
      </c>
      <c r="Y75" s="414">
        <v>0</v>
      </c>
      <c r="Z75" s="199">
        <f t="shared" ref="Z75:Z110" si="32">+Y75/$Y$30</f>
        <v>0</v>
      </c>
      <c r="AA75" s="414">
        <v>1769045</v>
      </c>
      <c r="AB75" s="199">
        <f t="shared" si="20"/>
        <v>0</v>
      </c>
      <c r="AC75" s="414">
        <f t="shared" si="21"/>
        <v>15247345</v>
      </c>
      <c r="AD75" s="199">
        <f t="shared" ref="AD75:AD110" si="33">+AC75/$AC$30</f>
        <v>5.4647038823494188E-4</v>
      </c>
      <c r="AE75" s="409"/>
      <c r="AF75" s="659"/>
      <c r="AG75" s="196">
        <f>SUMIF('RL PT'!C:C,C75,'RL PT'!F:F)</f>
        <v>15247345</v>
      </c>
      <c r="AH75" s="415">
        <f t="shared" ref="AH75:AH109" si="34">+AG75-AC75</f>
        <v>0</v>
      </c>
    </row>
    <row r="76" spans="2:34" s="410" customFormat="1" ht="12.75">
      <c r="B76" s="406"/>
      <c r="C76" s="426">
        <v>822015</v>
      </c>
      <c r="D76" s="427" t="s">
        <v>624</v>
      </c>
      <c r="E76" s="414">
        <v>0</v>
      </c>
      <c r="F76" s="199">
        <f t="shared" si="22"/>
        <v>0</v>
      </c>
      <c r="G76" s="414">
        <v>0</v>
      </c>
      <c r="H76" s="199">
        <f t="shared" si="23"/>
        <v>0</v>
      </c>
      <c r="I76" s="414">
        <v>0</v>
      </c>
      <c r="J76" s="199">
        <f t="shared" si="24"/>
        <v>0</v>
      </c>
      <c r="K76" s="414">
        <v>0</v>
      </c>
      <c r="L76" s="199">
        <f t="shared" si="25"/>
        <v>0</v>
      </c>
      <c r="M76" s="414">
        <v>0</v>
      </c>
      <c r="N76" s="199">
        <f t="shared" si="26"/>
        <v>0</v>
      </c>
      <c r="O76" s="414">
        <v>0</v>
      </c>
      <c r="P76" s="199">
        <f t="shared" si="27"/>
        <v>0</v>
      </c>
      <c r="Q76" s="414">
        <v>0</v>
      </c>
      <c r="R76" s="199">
        <f t="shared" si="28"/>
        <v>0</v>
      </c>
      <c r="S76" s="414">
        <v>644000</v>
      </c>
      <c r="T76" s="199">
        <f t="shared" si="29"/>
        <v>3.2435382687562292E-4</v>
      </c>
      <c r="U76" s="414">
        <v>0</v>
      </c>
      <c r="V76" s="199">
        <f t="shared" si="30"/>
        <v>0</v>
      </c>
      <c r="W76" s="414">
        <v>0</v>
      </c>
      <c r="X76" s="199">
        <f t="shared" si="31"/>
        <v>0</v>
      </c>
      <c r="Y76" s="414">
        <v>0</v>
      </c>
      <c r="Z76" s="199">
        <f t="shared" si="32"/>
        <v>0</v>
      </c>
      <c r="AA76" s="414">
        <v>0</v>
      </c>
      <c r="AB76" s="199">
        <f t="shared" si="20"/>
        <v>0</v>
      </c>
      <c r="AC76" s="414">
        <f t="shared" si="21"/>
        <v>644000</v>
      </c>
      <c r="AD76" s="199">
        <f t="shared" si="33"/>
        <v>2.3081194137294238E-5</v>
      </c>
      <c r="AE76" s="409"/>
      <c r="AF76" s="659"/>
      <c r="AG76" s="196">
        <f>SUMIF('RL PT'!C:C,C76,'RL PT'!F:F)</f>
        <v>644000</v>
      </c>
      <c r="AH76" s="415">
        <f t="shared" si="34"/>
        <v>0</v>
      </c>
    </row>
    <row r="77" spans="2:34" s="410" customFormat="1" ht="12.75">
      <c r="B77" s="406"/>
      <c r="C77" s="426">
        <v>824008</v>
      </c>
      <c r="D77" s="427" t="s">
        <v>448</v>
      </c>
      <c r="E77" s="414">
        <v>61059868</v>
      </c>
      <c r="F77" s="199">
        <f t="shared" si="22"/>
        <v>1.1346339220018922E-2</v>
      </c>
      <c r="G77" s="414">
        <v>15136772</v>
      </c>
      <c r="H77" s="199">
        <f t="shared" si="23"/>
        <v>8.2529237473664904E-3</v>
      </c>
      <c r="I77" s="414">
        <v>31572968</v>
      </c>
      <c r="J77" s="199">
        <f t="shared" si="24"/>
        <v>9.4201819346144602E-3</v>
      </c>
      <c r="K77" s="414">
        <v>65697473</v>
      </c>
      <c r="L77" s="199">
        <f t="shared" si="25"/>
        <v>1.5511443234924385E-2</v>
      </c>
      <c r="M77" s="414">
        <v>23423479</v>
      </c>
      <c r="N77" s="199">
        <f t="shared" si="26"/>
        <v>1.618466277044581E-2</v>
      </c>
      <c r="O77" s="414">
        <v>34401382</v>
      </c>
      <c r="P77" s="199">
        <f t="shared" si="27"/>
        <v>1.2226082290720799E-2</v>
      </c>
      <c r="Q77" s="414">
        <v>16242233</v>
      </c>
      <c r="R77" s="199">
        <f t="shared" si="28"/>
        <v>2.3649298480459397E-2</v>
      </c>
      <c r="S77" s="414">
        <v>22430414</v>
      </c>
      <c r="T77" s="199">
        <f t="shared" si="29"/>
        <v>1.1297190402646816E-2</v>
      </c>
      <c r="U77" s="414">
        <v>9896587</v>
      </c>
      <c r="V77" s="199">
        <f t="shared" si="30"/>
        <v>1.1725925758770966E-2</v>
      </c>
      <c r="W77" s="414">
        <v>14342658</v>
      </c>
      <c r="X77" s="199">
        <f t="shared" si="31"/>
        <v>9.1121072140853323E-3</v>
      </c>
      <c r="Y77" s="414">
        <v>0</v>
      </c>
      <c r="Z77" s="199">
        <f t="shared" si="32"/>
        <v>0</v>
      </c>
      <c r="AA77" s="414">
        <v>22322752.850000024</v>
      </c>
      <c r="AB77" s="199">
        <f t="shared" si="20"/>
        <v>0</v>
      </c>
      <c r="AC77" s="414">
        <f t="shared" si="21"/>
        <v>316526586.85000002</v>
      </c>
      <c r="AD77" s="199">
        <f t="shared" si="33"/>
        <v>1.1344427951397479E-2</v>
      </c>
      <c r="AE77" s="409"/>
      <c r="AF77" s="659"/>
      <c r="AG77" s="196">
        <f>SUMIF('RL PT'!C:C,C77,'RL PT'!F:F)</f>
        <v>316526586.85000002</v>
      </c>
      <c r="AH77" s="415">
        <f t="shared" si="34"/>
        <v>0</v>
      </c>
    </row>
    <row r="78" spans="2:34" s="410" customFormat="1" ht="12.75">
      <c r="B78" s="406"/>
      <c r="C78" s="426">
        <v>824009</v>
      </c>
      <c r="D78" s="427" t="s">
        <v>449</v>
      </c>
      <c r="E78" s="414">
        <v>41666667</v>
      </c>
      <c r="F78" s="199">
        <f t="shared" si="22"/>
        <v>7.7426328198018403E-3</v>
      </c>
      <c r="G78" s="414">
        <v>4354167</v>
      </c>
      <c r="H78" s="199">
        <f t="shared" si="23"/>
        <v>2.3739941537270636E-3</v>
      </c>
      <c r="I78" s="414">
        <v>8708333</v>
      </c>
      <c r="J78" s="199">
        <f t="shared" si="24"/>
        <v>2.5982378725752657E-3</v>
      </c>
      <c r="K78" s="414">
        <v>93625000</v>
      </c>
      <c r="L78" s="199">
        <f t="shared" si="25"/>
        <v>2.2105247075025179E-2</v>
      </c>
      <c r="M78" s="414">
        <v>35991667</v>
      </c>
      <c r="N78" s="199">
        <f t="shared" si="26"/>
        <v>2.4868764923484808E-2</v>
      </c>
      <c r="O78" s="414">
        <v>56750933</v>
      </c>
      <c r="P78" s="199">
        <f t="shared" si="27"/>
        <v>2.0169003004971792E-2</v>
      </c>
      <c r="Q78" s="414">
        <v>6967000</v>
      </c>
      <c r="R78" s="199">
        <f t="shared" si="28"/>
        <v>1.0144212468406322E-2</v>
      </c>
      <c r="S78" s="414">
        <v>5958333</v>
      </c>
      <c r="T78" s="199">
        <f t="shared" si="29"/>
        <v>3.0009442707287439E-3</v>
      </c>
      <c r="U78" s="414">
        <v>6875000</v>
      </c>
      <c r="V78" s="199">
        <f t="shared" si="30"/>
        <v>8.145812247348545E-3</v>
      </c>
      <c r="W78" s="414">
        <v>5041667</v>
      </c>
      <c r="X78" s="199">
        <f t="shared" si="31"/>
        <v>3.2030471786830559E-3</v>
      </c>
      <c r="Y78" s="414">
        <v>0</v>
      </c>
      <c r="Z78" s="199">
        <f t="shared" si="32"/>
        <v>0</v>
      </c>
      <c r="AA78" s="414">
        <v>28204207</v>
      </c>
      <c r="AB78" s="199">
        <f t="shared" si="20"/>
        <v>0</v>
      </c>
      <c r="AC78" s="414">
        <f t="shared" si="21"/>
        <v>294142974</v>
      </c>
      <c r="AD78" s="199">
        <f t="shared" si="33"/>
        <v>1.0542191128905422E-2</v>
      </c>
      <c r="AE78" s="409"/>
      <c r="AF78" s="659"/>
      <c r="AG78" s="196">
        <f>SUMIF('RL PT'!C:C,C78,'RL PT'!F:F)</f>
        <v>294142974</v>
      </c>
      <c r="AH78" s="415">
        <f t="shared" si="34"/>
        <v>0</v>
      </c>
    </row>
    <row r="79" spans="2:34" s="410" customFormat="1" ht="12.75">
      <c r="B79" s="406"/>
      <c r="C79" s="426">
        <v>824010</v>
      </c>
      <c r="D79" s="427" t="s">
        <v>450</v>
      </c>
      <c r="E79" s="414">
        <v>9138822</v>
      </c>
      <c r="F79" s="199">
        <f t="shared" si="22"/>
        <v>1.69820502205101E-3</v>
      </c>
      <c r="G79" s="414">
        <v>1459776</v>
      </c>
      <c r="H79" s="199">
        <f t="shared" si="23"/>
        <v>7.9590417403629162E-4</v>
      </c>
      <c r="I79" s="414">
        <v>2414825</v>
      </c>
      <c r="J79" s="199">
        <f t="shared" si="24"/>
        <v>7.2049263281980208E-4</v>
      </c>
      <c r="K79" s="414">
        <v>12354363</v>
      </c>
      <c r="L79" s="199">
        <f t="shared" si="25"/>
        <v>2.9169158512101392E-3</v>
      </c>
      <c r="M79" s="414">
        <v>3789893</v>
      </c>
      <c r="N79" s="199">
        <f t="shared" si="26"/>
        <v>2.6186605389008685E-3</v>
      </c>
      <c r="O79" s="414">
        <v>2438856</v>
      </c>
      <c r="P79" s="199">
        <f t="shared" si="27"/>
        <v>8.6675745036109782E-4</v>
      </c>
      <c r="Q79" s="414">
        <v>1076161</v>
      </c>
      <c r="R79" s="199">
        <f t="shared" si="28"/>
        <v>1.5669306493774388E-3</v>
      </c>
      <c r="S79" s="414">
        <v>1419210</v>
      </c>
      <c r="T79" s="199">
        <f t="shared" si="29"/>
        <v>7.1479222770210067E-4</v>
      </c>
      <c r="U79" s="414">
        <v>1224383</v>
      </c>
      <c r="V79" s="199">
        <f t="shared" si="30"/>
        <v>1.450704587177506E-3</v>
      </c>
      <c r="W79" s="414">
        <v>1286651</v>
      </c>
      <c r="X79" s="199">
        <f t="shared" si="31"/>
        <v>8.1742880985589332E-4</v>
      </c>
      <c r="Y79" s="414">
        <v>0</v>
      </c>
      <c r="Z79" s="199">
        <f t="shared" si="32"/>
        <v>0</v>
      </c>
      <c r="AA79" s="414">
        <v>17215153.400000006</v>
      </c>
      <c r="AB79" s="199">
        <f t="shared" si="20"/>
        <v>0</v>
      </c>
      <c r="AC79" s="414">
        <f t="shared" si="21"/>
        <v>53818093.400000006</v>
      </c>
      <c r="AD79" s="199">
        <f t="shared" si="33"/>
        <v>1.9288600339509843E-3</v>
      </c>
      <c r="AE79" s="409"/>
      <c r="AF79" s="659"/>
      <c r="AG79" s="196">
        <f>SUMIF('RL PT'!C:C,C79,'RL PT'!F:F)</f>
        <v>53818093.400000006</v>
      </c>
      <c r="AH79" s="415">
        <f t="shared" si="34"/>
        <v>0</v>
      </c>
    </row>
    <row r="80" spans="2:34" s="410" customFormat="1" ht="12.75">
      <c r="B80" s="406"/>
      <c r="C80" s="426">
        <v>824021</v>
      </c>
      <c r="D80" s="427" t="s">
        <v>453</v>
      </c>
      <c r="E80" s="414">
        <v>2220000</v>
      </c>
      <c r="F80" s="199">
        <f t="shared" si="22"/>
        <v>4.1252747333882228E-4</v>
      </c>
      <c r="G80" s="414">
        <v>1025000</v>
      </c>
      <c r="H80" s="199">
        <f t="shared" si="23"/>
        <v>5.5885408335744585E-4</v>
      </c>
      <c r="I80" s="414">
        <v>7974000</v>
      </c>
      <c r="J80" s="199">
        <f t="shared" si="24"/>
        <v>2.3791406226559282E-3</v>
      </c>
      <c r="K80" s="414">
        <v>13344900</v>
      </c>
      <c r="L80" s="199">
        <f t="shared" si="25"/>
        <v>3.1507857056502376E-3</v>
      </c>
      <c r="M80" s="414">
        <v>4496900</v>
      </c>
      <c r="N80" s="199">
        <f t="shared" si="26"/>
        <v>3.1071733627791908E-3</v>
      </c>
      <c r="O80" s="414">
        <v>2585000</v>
      </c>
      <c r="P80" s="199">
        <f t="shared" si="27"/>
        <v>9.1869631055849048E-4</v>
      </c>
      <c r="Q80" s="414">
        <v>3986300</v>
      </c>
      <c r="R80" s="199">
        <f t="shared" si="28"/>
        <v>5.8042018318943773E-3</v>
      </c>
      <c r="S80" s="414">
        <v>3320800</v>
      </c>
      <c r="T80" s="199">
        <f t="shared" si="29"/>
        <v>1.6725375594542993E-3</v>
      </c>
      <c r="U80" s="414">
        <v>4542600</v>
      </c>
      <c r="V80" s="199">
        <f t="shared" si="30"/>
        <v>5.3822787948808E-3</v>
      </c>
      <c r="W80" s="414">
        <v>1520000</v>
      </c>
      <c r="X80" s="199">
        <f t="shared" si="31"/>
        <v>9.6567895332996898E-4</v>
      </c>
      <c r="Y80" s="414">
        <v>0</v>
      </c>
      <c r="Z80" s="199">
        <f t="shared" si="32"/>
        <v>0</v>
      </c>
      <c r="AA80" s="414">
        <v>1461900</v>
      </c>
      <c r="AB80" s="199">
        <f t="shared" si="20"/>
        <v>0</v>
      </c>
      <c r="AC80" s="414">
        <f t="shared" si="21"/>
        <v>46477400</v>
      </c>
      <c r="AD80" s="199">
        <f t="shared" si="33"/>
        <v>1.6657669136594397E-3</v>
      </c>
      <c r="AE80" s="409"/>
      <c r="AF80" s="659"/>
      <c r="AG80" s="196">
        <f>SUMIF('RL PT'!C:C,C80,'RL PT'!F:F)</f>
        <v>46477400</v>
      </c>
      <c r="AH80" s="415">
        <f t="shared" si="34"/>
        <v>0</v>
      </c>
    </row>
    <row r="81" spans="1:34" s="410" customFormat="1" ht="12.75">
      <c r="B81" s="406"/>
      <c r="C81" s="426">
        <v>824027</v>
      </c>
      <c r="D81" s="427" t="s">
        <v>633</v>
      </c>
      <c r="E81" s="414">
        <v>0</v>
      </c>
      <c r="F81" s="199">
        <f t="shared" si="22"/>
        <v>0</v>
      </c>
      <c r="G81" s="414">
        <v>0</v>
      </c>
      <c r="H81" s="199">
        <f t="shared" si="23"/>
        <v>0</v>
      </c>
      <c r="I81" s="414">
        <v>0</v>
      </c>
      <c r="J81" s="199">
        <f t="shared" si="24"/>
        <v>0</v>
      </c>
      <c r="K81" s="414">
        <v>0</v>
      </c>
      <c r="L81" s="199">
        <f t="shared" si="25"/>
        <v>0</v>
      </c>
      <c r="M81" s="414">
        <v>0</v>
      </c>
      <c r="N81" s="199">
        <f t="shared" si="26"/>
        <v>0</v>
      </c>
      <c r="O81" s="414">
        <v>0</v>
      </c>
      <c r="P81" s="199">
        <f t="shared" si="27"/>
        <v>0</v>
      </c>
      <c r="Q81" s="414">
        <v>0</v>
      </c>
      <c r="R81" s="199">
        <f t="shared" si="28"/>
        <v>0</v>
      </c>
      <c r="S81" s="414">
        <v>0</v>
      </c>
      <c r="T81" s="199">
        <f t="shared" si="29"/>
        <v>0</v>
      </c>
      <c r="U81" s="414">
        <v>0</v>
      </c>
      <c r="V81" s="199">
        <f t="shared" si="30"/>
        <v>0</v>
      </c>
      <c r="W81" s="414">
        <v>0</v>
      </c>
      <c r="X81" s="199">
        <f t="shared" si="31"/>
        <v>0</v>
      </c>
      <c r="Y81" s="414">
        <v>0</v>
      </c>
      <c r="Z81" s="199">
        <f t="shared" si="32"/>
        <v>0</v>
      </c>
      <c r="AA81" s="414">
        <v>0</v>
      </c>
      <c r="AB81" s="199">
        <f t="shared" si="20"/>
        <v>0</v>
      </c>
      <c r="AC81" s="414">
        <f t="shared" si="21"/>
        <v>0</v>
      </c>
      <c r="AD81" s="199">
        <f t="shared" si="33"/>
        <v>0</v>
      </c>
      <c r="AE81" s="409"/>
      <c r="AF81" s="659"/>
      <c r="AG81" s="196">
        <f>SUMIF('RL PT'!C:C,C81,'RL PT'!F:F)</f>
        <v>0</v>
      </c>
      <c r="AH81" s="415">
        <f t="shared" si="34"/>
        <v>0</v>
      </c>
    </row>
    <row r="82" spans="1:34" s="410" customFormat="1" ht="12.75">
      <c r="B82" s="406"/>
      <c r="C82" s="426">
        <v>824033</v>
      </c>
      <c r="D82" s="427" t="s">
        <v>454</v>
      </c>
      <c r="E82" s="414">
        <v>38182329</v>
      </c>
      <c r="F82" s="199">
        <f t="shared" si="22"/>
        <v>7.0951620308836215E-3</v>
      </c>
      <c r="G82" s="414">
        <v>18864083</v>
      </c>
      <c r="H82" s="199">
        <f t="shared" si="23"/>
        <v>1.0285141281311003E-2</v>
      </c>
      <c r="I82" s="414">
        <v>18316321</v>
      </c>
      <c r="J82" s="199">
        <f t="shared" si="24"/>
        <v>5.4648988398176392E-3</v>
      </c>
      <c r="K82" s="414">
        <v>47880837</v>
      </c>
      <c r="L82" s="199">
        <f t="shared" si="25"/>
        <v>1.1304862291524779E-2</v>
      </c>
      <c r="M82" s="414">
        <v>23160160</v>
      </c>
      <c r="N82" s="199">
        <f t="shared" si="26"/>
        <v>1.6002720147146723E-2</v>
      </c>
      <c r="O82" s="414">
        <v>20569841</v>
      </c>
      <c r="P82" s="199">
        <f t="shared" si="27"/>
        <v>7.310420516624669E-3</v>
      </c>
      <c r="Q82" s="414">
        <v>11090300</v>
      </c>
      <c r="R82" s="199">
        <f t="shared" si="28"/>
        <v>1.6147891422185538E-2</v>
      </c>
      <c r="S82" s="414">
        <v>11219164</v>
      </c>
      <c r="T82" s="199">
        <f t="shared" si="29"/>
        <v>5.6505881642006546E-3</v>
      </c>
      <c r="U82" s="414">
        <v>10557668</v>
      </c>
      <c r="V82" s="199">
        <f t="shared" si="30"/>
        <v>1.2509204552413064E-2</v>
      </c>
      <c r="W82" s="414">
        <v>9530714</v>
      </c>
      <c r="X82" s="199">
        <f t="shared" si="31"/>
        <v>6.0550065263205799E-3</v>
      </c>
      <c r="Y82" s="414">
        <v>0</v>
      </c>
      <c r="Z82" s="199">
        <f t="shared" si="32"/>
        <v>0</v>
      </c>
      <c r="AA82" s="414">
        <v>21901715</v>
      </c>
      <c r="AB82" s="199">
        <f t="shared" si="20"/>
        <v>0</v>
      </c>
      <c r="AC82" s="414">
        <f t="shared" si="21"/>
        <v>231273132</v>
      </c>
      <c r="AD82" s="199">
        <f t="shared" si="33"/>
        <v>8.2889131342112985E-3</v>
      </c>
      <c r="AE82" s="409"/>
      <c r="AF82" s="659"/>
      <c r="AG82" s="196">
        <f>SUMIF('RL PT'!C:C,C82,'RL PT'!F:F)</f>
        <v>231273132</v>
      </c>
      <c r="AH82" s="415">
        <f t="shared" si="34"/>
        <v>0</v>
      </c>
    </row>
    <row r="83" spans="1:34" s="410" customFormat="1" ht="12.75">
      <c r="B83" s="406"/>
      <c r="C83" s="426">
        <v>824039</v>
      </c>
      <c r="D83" s="427" t="s">
        <v>625</v>
      </c>
      <c r="E83" s="414">
        <v>0</v>
      </c>
      <c r="F83" s="199">
        <f t="shared" si="22"/>
        <v>0</v>
      </c>
      <c r="G83" s="414">
        <v>0</v>
      </c>
      <c r="H83" s="199">
        <f t="shared" si="23"/>
        <v>0</v>
      </c>
      <c r="I83" s="414">
        <v>0</v>
      </c>
      <c r="J83" s="199">
        <f t="shared" si="24"/>
        <v>0</v>
      </c>
      <c r="K83" s="414">
        <v>0</v>
      </c>
      <c r="L83" s="199">
        <f t="shared" si="25"/>
        <v>0</v>
      </c>
      <c r="M83" s="414">
        <v>0</v>
      </c>
      <c r="N83" s="199">
        <f t="shared" si="26"/>
        <v>0</v>
      </c>
      <c r="O83" s="414">
        <v>0</v>
      </c>
      <c r="P83" s="199">
        <f t="shared" si="27"/>
        <v>0</v>
      </c>
      <c r="Q83" s="414">
        <v>0</v>
      </c>
      <c r="R83" s="199">
        <f t="shared" si="28"/>
        <v>0</v>
      </c>
      <c r="S83" s="414">
        <v>0</v>
      </c>
      <c r="T83" s="199">
        <f t="shared" si="29"/>
        <v>0</v>
      </c>
      <c r="U83" s="414">
        <v>0</v>
      </c>
      <c r="V83" s="199">
        <f t="shared" si="30"/>
        <v>0</v>
      </c>
      <c r="W83" s="414">
        <v>0</v>
      </c>
      <c r="X83" s="199">
        <f t="shared" si="31"/>
        <v>0</v>
      </c>
      <c r="Y83" s="414">
        <v>0</v>
      </c>
      <c r="Z83" s="199">
        <f t="shared" si="32"/>
        <v>0</v>
      </c>
      <c r="AA83" s="414">
        <v>0</v>
      </c>
      <c r="AB83" s="199">
        <f t="shared" si="20"/>
        <v>0</v>
      </c>
      <c r="AC83" s="414">
        <f t="shared" si="21"/>
        <v>0</v>
      </c>
      <c r="AD83" s="199">
        <f t="shared" si="33"/>
        <v>0</v>
      </c>
      <c r="AE83" s="409"/>
      <c r="AF83" s="659"/>
      <c r="AG83" s="196">
        <f>SUMIF('RL PT'!C:C,C83,'RL PT'!F:F)</f>
        <v>0</v>
      </c>
      <c r="AH83" s="415">
        <f t="shared" si="34"/>
        <v>0</v>
      </c>
    </row>
    <row r="84" spans="1:34" s="410" customFormat="1" ht="12.75">
      <c r="B84" s="406"/>
      <c r="C84" s="426">
        <v>824045</v>
      </c>
      <c r="D84" s="427" t="s">
        <v>458</v>
      </c>
      <c r="E84" s="414">
        <v>18808972.661870502</v>
      </c>
      <c r="F84" s="199">
        <f t="shared" si="22"/>
        <v>3.4951432289641532E-3</v>
      </c>
      <c r="G84" s="414">
        <v>0</v>
      </c>
      <c r="H84" s="199">
        <f t="shared" si="23"/>
        <v>0</v>
      </c>
      <c r="I84" s="414">
        <v>7884984.1726618698</v>
      </c>
      <c r="J84" s="199">
        <f t="shared" si="24"/>
        <v>2.3525816596662781E-3</v>
      </c>
      <c r="K84" s="414">
        <v>3285410.0719424463</v>
      </c>
      <c r="L84" s="199">
        <f t="shared" si="25"/>
        <v>7.7569881317024318E-4</v>
      </c>
      <c r="M84" s="414">
        <v>2299787.050359712</v>
      </c>
      <c r="N84" s="199">
        <f t="shared" si="26"/>
        <v>1.5890584764931893E-3</v>
      </c>
      <c r="O84" s="414">
        <v>1971246.0431654674</v>
      </c>
      <c r="P84" s="199">
        <f t="shared" si="27"/>
        <v>7.0057116714086569E-4</v>
      </c>
      <c r="Q84" s="414">
        <v>0</v>
      </c>
      <c r="R84" s="199">
        <f t="shared" si="28"/>
        <v>0</v>
      </c>
      <c r="S84" s="414">
        <v>0</v>
      </c>
      <c r="T84" s="199">
        <f t="shared" si="29"/>
        <v>0</v>
      </c>
      <c r="U84" s="414">
        <v>0</v>
      </c>
      <c r="V84" s="199">
        <f t="shared" si="30"/>
        <v>0</v>
      </c>
      <c r="W84" s="414">
        <v>0</v>
      </c>
      <c r="X84" s="199">
        <f t="shared" si="31"/>
        <v>0</v>
      </c>
      <c r="Y84" s="414">
        <v>0</v>
      </c>
      <c r="Z84" s="199">
        <f t="shared" si="32"/>
        <v>0</v>
      </c>
      <c r="AA84" s="414">
        <v>0</v>
      </c>
      <c r="AB84" s="199">
        <f t="shared" si="20"/>
        <v>0</v>
      </c>
      <c r="AC84" s="414">
        <f t="shared" si="21"/>
        <v>34250399.999999993</v>
      </c>
      <c r="AD84" s="199">
        <f t="shared" si="33"/>
        <v>1.2275467883229539E-3</v>
      </c>
      <c r="AE84" s="409"/>
      <c r="AF84" s="659"/>
      <c r="AG84" s="196">
        <f>SUMIF('RL PT'!C:C,C84,'RL PT'!F:F)</f>
        <v>34250400</v>
      </c>
      <c r="AH84" s="415">
        <f t="shared" si="34"/>
        <v>0</v>
      </c>
    </row>
    <row r="85" spans="1:34" s="410" customFormat="1" ht="12.75">
      <c r="B85" s="406"/>
      <c r="C85" s="426">
        <v>825002</v>
      </c>
      <c r="D85" s="427" t="s">
        <v>459</v>
      </c>
      <c r="E85" s="414">
        <v>0</v>
      </c>
      <c r="F85" s="199">
        <f t="shared" si="22"/>
        <v>0</v>
      </c>
      <c r="G85" s="414">
        <v>-234.65</v>
      </c>
      <c r="H85" s="199">
        <f t="shared" si="23"/>
        <v>-1.2793669332665822E-7</v>
      </c>
      <c r="I85" s="414">
        <v>0</v>
      </c>
      <c r="J85" s="199">
        <f t="shared" si="24"/>
        <v>0</v>
      </c>
      <c r="K85" s="414">
        <v>0</v>
      </c>
      <c r="L85" s="199">
        <f t="shared" si="25"/>
        <v>0</v>
      </c>
      <c r="M85" s="414">
        <v>0</v>
      </c>
      <c r="N85" s="199">
        <f t="shared" si="26"/>
        <v>0</v>
      </c>
      <c r="O85" s="414">
        <v>0</v>
      </c>
      <c r="P85" s="199">
        <f t="shared" si="27"/>
        <v>0</v>
      </c>
      <c r="Q85" s="414">
        <v>0</v>
      </c>
      <c r="R85" s="199">
        <f t="shared" si="28"/>
        <v>0</v>
      </c>
      <c r="S85" s="414">
        <v>0</v>
      </c>
      <c r="T85" s="199">
        <f t="shared" si="29"/>
        <v>0</v>
      </c>
      <c r="U85" s="414">
        <v>0</v>
      </c>
      <c r="V85" s="199">
        <f t="shared" si="30"/>
        <v>0</v>
      </c>
      <c r="W85" s="414">
        <v>0</v>
      </c>
      <c r="X85" s="199">
        <f t="shared" si="31"/>
        <v>0</v>
      </c>
      <c r="Y85" s="414">
        <v>0</v>
      </c>
      <c r="Z85" s="199">
        <f t="shared" si="32"/>
        <v>0</v>
      </c>
      <c r="AA85" s="414">
        <v>0</v>
      </c>
      <c r="AB85" s="199">
        <f t="shared" si="20"/>
        <v>0</v>
      </c>
      <c r="AC85" s="414">
        <f t="shared" si="21"/>
        <v>-234.65</v>
      </c>
      <c r="AD85" s="199">
        <f t="shared" si="33"/>
        <v>-8.4099413110498343E-9</v>
      </c>
      <c r="AE85" s="409"/>
      <c r="AF85" s="659"/>
      <c r="AG85" s="196">
        <f>SUMIF('RL PT'!C:C,C85,'RL PT'!F:F)</f>
        <v>-234.65</v>
      </c>
      <c r="AH85" s="415">
        <f t="shared" si="34"/>
        <v>0</v>
      </c>
    </row>
    <row r="86" spans="1:34" s="410" customFormat="1" ht="12.75">
      <c r="B86" s="406"/>
      <c r="C86" s="426">
        <v>825004</v>
      </c>
      <c r="D86" s="427" t="s">
        <v>626</v>
      </c>
      <c r="E86" s="414">
        <v>0</v>
      </c>
      <c r="F86" s="199">
        <f t="shared" si="22"/>
        <v>0</v>
      </c>
      <c r="G86" s="414">
        <v>0</v>
      </c>
      <c r="H86" s="199">
        <f t="shared" si="23"/>
        <v>0</v>
      </c>
      <c r="I86" s="414">
        <v>0</v>
      </c>
      <c r="J86" s="199">
        <f t="shared" si="24"/>
        <v>0</v>
      </c>
      <c r="K86" s="414">
        <v>0</v>
      </c>
      <c r="L86" s="199">
        <f t="shared" si="25"/>
        <v>0</v>
      </c>
      <c r="M86" s="414">
        <v>0</v>
      </c>
      <c r="N86" s="199">
        <f t="shared" si="26"/>
        <v>0</v>
      </c>
      <c r="O86" s="414">
        <v>0</v>
      </c>
      <c r="P86" s="199">
        <f t="shared" si="27"/>
        <v>0</v>
      </c>
      <c r="Q86" s="414">
        <v>0</v>
      </c>
      <c r="R86" s="199">
        <f t="shared" si="28"/>
        <v>0</v>
      </c>
      <c r="S86" s="414">
        <v>0</v>
      </c>
      <c r="T86" s="199">
        <f t="shared" si="29"/>
        <v>0</v>
      </c>
      <c r="U86" s="414">
        <v>0</v>
      </c>
      <c r="V86" s="199">
        <f t="shared" si="30"/>
        <v>0</v>
      </c>
      <c r="W86" s="414">
        <v>0</v>
      </c>
      <c r="X86" s="199">
        <f t="shared" si="31"/>
        <v>0</v>
      </c>
      <c r="Y86" s="414">
        <v>0</v>
      </c>
      <c r="Z86" s="199">
        <f t="shared" si="32"/>
        <v>0</v>
      </c>
      <c r="AA86" s="414">
        <v>0</v>
      </c>
      <c r="AB86" s="199">
        <f t="shared" si="20"/>
        <v>0</v>
      </c>
      <c r="AC86" s="414">
        <f t="shared" si="21"/>
        <v>0</v>
      </c>
      <c r="AD86" s="199">
        <f t="shared" si="33"/>
        <v>0</v>
      </c>
      <c r="AE86" s="409"/>
      <c r="AF86" s="659"/>
      <c r="AG86" s="196">
        <f>SUMIF('RL PT'!C:C,C86,'RL PT'!F:F)</f>
        <v>0</v>
      </c>
      <c r="AH86" s="415">
        <f t="shared" si="34"/>
        <v>0</v>
      </c>
    </row>
    <row r="87" spans="1:34" s="410" customFormat="1" ht="12.75">
      <c r="B87" s="406"/>
      <c r="C87" s="426">
        <v>825013</v>
      </c>
      <c r="D87" s="427" t="s">
        <v>627</v>
      </c>
      <c r="E87" s="414">
        <v>0</v>
      </c>
      <c r="F87" s="199">
        <f t="shared" si="22"/>
        <v>0</v>
      </c>
      <c r="G87" s="414">
        <v>0</v>
      </c>
      <c r="H87" s="199">
        <f t="shared" si="23"/>
        <v>0</v>
      </c>
      <c r="I87" s="414">
        <v>0</v>
      </c>
      <c r="J87" s="199">
        <f t="shared" si="24"/>
        <v>0</v>
      </c>
      <c r="K87" s="414">
        <v>0</v>
      </c>
      <c r="L87" s="199">
        <f t="shared" si="25"/>
        <v>0</v>
      </c>
      <c r="M87" s="414">
        <v>0</v>
      </c>
      <c r="N87" s="199">
        <f t="shared" si="26"/>
        <v>0</v>
      </c>
      <c r="O87" s="414">
        <v>0</v>
      </c>
      <c r="P87" s="199">
        <f t="shared" si="27"/>
        <v>0</v>
      </c>
      <c r="Q87" s="414">
        <v>0</v>
      </c>
      <c r="R87" s="199">
        <f t="shared" si="28"/>
        <v>0</v>
      </c>
      <c r="S87" s="414">
        <v>0</v>
      </c>
      <c r="T87" s="199">
        <f t="shared" si="29"/>
        <v>0</v>
      </c>
      <c r="U87" s="414">
        <v>0</v>
      </c>
      <c r="V87" s="199">
        <f t="shared" si="30"/>
        <v>0</v>
      </c>
      <c r="W87" s="414">
        <v>0</v>
      </c>
      <c r="X87" s="199">
        <f t="shared" si="31"/>
        <v>0</v>
      </c>
      <c r="Y87" s="414">
        <v>0</v>
      </c>
      <c r="Z87" s="199">
        <f t="shared" si="32"/>
        <v>0</v>
      </c>
      <c r="AA87" s="414">
        <v>350000000</v>
      </c>
      <c r="AB87" s="199">
        <f t="shared" si="20"/>
        <v>0</v>
      </c>
      <c r="AC87" s="414">
        <f t="shared" si="21"/>
        <v>350000000</v>
      </c>
      <c r="AD87" s="199">
        <f t="shared" si="33"/>
        <v>1.2544127248529477E-2</v>
      </c>
      <c r="AE87" s="409"/>
      <c r="AF87" s="659"/>
      <c r="AG87" s="196">
        <f>SUMIF('RL PT'!C:C,C87,'RL PT'!F:F)</f>
        <v>350000000</v>
      </c>
      <c r="AH87" s="415">
        <f t="shared" si="34"/>
        <v>0</v>
      </c>
    </row>
    <row r="88" spans="1:34" s="410" customFormat="1" ht="12.75">
      <c r="B88" s="406"/>
      <c r="C88" s="426">
        <v>825015</v>
      </c>
      <c r="D88" s="427" t="s">
        <v>628</v>
      </c>
      <c r="E88" s="414">
        <v>0</v>
      </c>
      <c r="F88" s="199">
        <f t="shared" si="22"/>
        <v>0</v>
      </c>
      <c r="G88" s="414">
        <v>0</v>
      </c>
      <c r="H88" s="199">
        <f t="shared" si="23"/>
        <v>0</v>
      </c>
      <c r="I88" s="414">
        <v>0</v>
      </c>
      <c r="J88" s="199">
        <f t="shared" si="24"/>
        <v>0</v>
      </c>
      <c r="K88" s="414">
        <v>0</v>
      </c>
      <c r="L88" s="199">
        <f t="shared" si="25"/>
        <v>0</v>
      </c>
      <c r="M88" s="414">
        <v>0</v>
      </c>
      <c r="N88" s="199">
        <f t="shared" si="26"/>
        <v>0</v>
      </c>
      <c r="O88" s="414">
        <v>0</v>
      </c>
      <c r="P88" s="199">
        <f t="shared" si="27"/>
        <v>0</v>
      </c>
      <c r="Q88" s="414">
        <v>0</v>
      </c>
      <c r="R88" s="199">
        <f t="shared" si="28"/>
        <v>0</v>
      </c>
      <c r="S88" s="414">
        <v>0</v>
      </c>
      <c r="T88" s="199">
        <f t="shared" si="29"/>
        <v>0</v>
      </c>
      <c r="U88" s="414">
        <v>0</v>
      </c>
      <c r="V88" s="199">
        <f t="shared" si="30"/>
        <v>0</v>
      </c>
      <c r="W88" s="414">
        <v>0</v>
      </c>
      <c r="X88" s="199">
        <f t="shared" si="31"/>
        <v>0</v>
      </c>
      <c r="Y88" s="414">
        <v>0</v>
      </c>
      <c r="Z88" s="199">
        <f t="shared" si="32"/>
        <v>0</v>
      </c>
      <c r="AA88" s="414">
        <v>0</v>
      </c>
      <c r="AB88" s="199">
        <f t="shared" si="20"/>
        <v>0</v>
      </c>
      <c r="AC88" s="414">
        <f t="shared" si="21"/>
        <v>0</v>
      </c>
      <c r="AD88" s="199">
        <f t="shared" si="33"/>
        <v>0</v>
      </c>
      <c r="AE88" s="409"/>
      <c r="AF88" s="659"/>
      <c r="AG88" s="196">
        <f>SUMIF('RL PT'!C:C,C88,'RL PT'!F:F)</f>
        <v>0</v>
      </c>
      <c r="AH88" s="415">
        <f t="shared" si="34"/>
        <v>0</v>
      </c>
    </row>
    <row r="89" spans="1:34" s="410" customFormat="1" ht="12.75">
      <c r="B89" s="406"/>
      <c r="C89" s="426">
        <v>825016</v>
      </c>
      <c r="D89" s="427" t="s">
        <v>266</v>
      </c>
      <c r="E89" s="414">
        <v>0</v>
      </c>
      <c r="F89" s="199">
        <f t="shared" si="22"/>
        <v>0</v>
      </c>
      <c r="G89" s="414">
        <v>3236000</v>
      </c>
      <c r="H89" s="199">
        <f t="shared" si="23"/>
        <v>1.7643432329216536E-3</v>
      </c>
      <c r="I89" s="414">
        <v>0</v>
      </c>
      <c r="J89" s="199">
        <f t="shared" si="24"/>
        <v>0</v>
      </c>
      <c r="K89" s="414">
        <v>0</v>
      </c>
      <c r="L89" s="199">
        <f t="shared" si="25"/>
        <v>0</v>
      </c>
      <c r="M89" s="414">
        <v>2200000</v>
      </c>
      <c r="N89" s="199">
        <f t="shared" si="26"/>
        <v>1.5201097196100024E-3</v>
      </c>
      <c r="O89" s="414">
        <v>0</v>
      </c>
      <c r="P89" s="199">
        <f t="shared" si="27"/>
        <v>0</v>
      </c>
      <c r="Q89" s="414">
        <v>3605250</v>
      </c>
      <c r="R89" s="199">
        <f t="shared" si="28"/>
        <v>5.2493787859511833E-3</v>
      </c>
      <c r="S89" s="414">
        <v>0</v>
      </c>
      <c r="T89" s="199">
        <f t="shared" si="29"/>
        <v>0</v>
      </c>
      <c r="U89" s="414">
        <v>0</v>
      </c>
      <c r="V89" s="199">
        <f t="shared" si="30"/>
        <v>0</v>
      </c>
      <c r="W89" s="414">
        <v>0</v>
      </c>
      <c r="X89" s="199">
        <f t="shared" si="31"/>
        <v>0</v>
      </c>
      <c r="Y89" s="414">
        <v>0</v>
      </c>
      <c r="Z89" s="199">
        <f t="shared" si="32"/>
        <v>0</v>
      </c>
      <c r="AA89" s="414">
        <v>0</v>
      </c>
      <c r="AB89" s="199">
        <f t="shared" si="20"/>
        <v>0</v>
      </c>
      <c r="AC89" s="414">
        <f t="shared" si="21"/>
        <v>9041250</v>
      </c>
      <c r="AD89" s="199">
        <f t="shared" si="33"/>
        <v>3.2404168710219183E-4</v>
      </c>
      <c r="AE89" s="409"/>
      <c r="AF89" s="659"/>
      <c r="AG89" s="196">
        <f>SUMIF('RL PT'!C:C,C89,'RL PT'!F:F)</f>
        <v>9041250</v>
      </c>
      <c r="AH89" s="415">
        <f t="shared" si="34"/>
        <v>0</v>
      </c>
    </row>
    <row r="90" spans="1:34" s="410" customFormat="1" ht="12.75">
      <c r="B90" s="406"/>
      <c r="C90" s="426">
        <v>825099</v>
      </c>
      <c r="D90" s="427" t="s">
        <v>629</v>
      </c>
      <c r="E90" s="414">
        <v>0</v>
      </c>
      <c r="F90" s="199">
        <f t="shared" si="22"/>
        <v>0</v>
      </c>
      <c r="G90" s="414">
        <v>0</v>
      </c>
      <c r="H90" s="199">
        <f t="shared" si="23"/>
        <v>0</v>
      </c>
      <c r="I90" s="414">
        <v>0</v>
      </c>
      <c r="J90" s="199">
        <f t="shared" si="24"/>
        <v>0</v>
      </c>
      <c r="K90" s="414">
        <v>0</v>
      </c>
      <c r="L90" s="199">
        <f t="shared" si="25"/>
        <v>0</v>
      </c>
      <c r="M90" s="414">
        <v>0</v>
      </c>
      <c r="N90" s="199">
        <f t="shared" si="26"/>
        <v>0</v>
      </c>
      <c r="O90" s="414">
        <v>0</v>
      </c>
      <c r="P90" s="199">
        <f t="shared" si="27"/>
        <v>0</v>
      </c>
      <c r="Q90" s="414">
        <v>0</v>
      </c>
      <c r="R90" s="199">
        <f t="shared" si="28"/>
        <v>0</v>
      </c>
      <c r="S90" s="414">
        <v>0</v>
      </c>
      <c r="T90" s="199">
        <f t="shared" si="29"/>
        <v>0</v>
      </c>
      <c r="U90" s="414">
        <v>0</v>
      </c>
      <c r="V90" s="199">
        <f t="shared" si="30"/>
        <v>0</v>
      </c>
      <c r="W90" s="414">
        <v>0</v>
      </c>
      <c r="X90" s="199">
        <f t="shared" si="31"/>
        <v>0</v>
      </c>
      <c r="Y90" s="414">
        <v>0</v>
      </c>
      <c r="Z90" s="199">
        <f t="shared" si="32"/>
        <v>0</v>
      </c>
      <c r="AA90" s="414">
        <v>0</v>
      </c>
      <c r="AB90" s="199">
        <f t="shared" si="20"/>
        <v>0</v>
      </c>
      <c r="AC90" s="414">
        <f t="shared" si="21"/>
        <v>0</v>
      </c>
      <c r="AD90" s="199">
        <f t="shared" si="33"/>
        <v>0</v>
      </c>
      <c r="AE90" s="409"/>
      <c r="AF90" s="659"/>
      <c r="AG90" s="196">
        <f>SUMIF('RL PT'!C:C,C90,'RL PT'!F:F)</f>
        <v>0</v>
      </c>
      <c r="AH90" s="415">
        <f t="shared" si="34"/>
        <v>0</v>
      </c>
    </row>
    <row r="91" spans="1:34" s="413" customFormat="1" ht="12.75">
      <c r="A91" s="410"/>
      <c r="B91" s="406"/>
      <c r="C91" s="426">
        <v>811007</v>
      </c>
      <c r="D91" s="427" t="s">
        <v>630</v>
      </c>
      <c r="E91" s="414">
        <v>0</v>
      </c>
      <c r="F91" s="199">
        <f t="shared" si="22"/>
        <v>0</v>
      </c>
      <c r="G91" s="414">
        <v>0</v>
      </c>
      <c r="H91" s="199">
        <f t="shared" si="23"/>
        <v>0</v>
      </c>
      <c r="I91" s="414">
        <v>0</v>
      </c>
      <c r="J91" s="199">
        <f t="shared" si="24"/>
        <v>0</v>
      </c>
      <c r="K91" s="414">
        <v>0</v>
      </c>
      <c r="L91" s="199">
        <f t="shared" si="25"/>
        <v>0</v>
      </c>
      <c r="M91" s="414">
        <v>0</v>
      </c>
      <c r="N91" s="199">
        <f t="shared" si="26"/>
        <v>0</v>
      </c>
      <c r="O91" s="414">
        <v>0</v>
      </c>
      <c r="P91" s="199">
        <f t="shared" si="27"/>
        <v>0</v>
      </c>
      <c r="Q91" s="414">
        <v>0</v>
      </c>
      <c r="R91" s="199">
        <f t="shared" si="28"/>
        <v>0</v>
      </c>
      <c r="S91" s="414">
        <v>0</v>
      </c>
      <c r="T91" s="199">
        <f t="shared" si="29"/>
        <v>0</v>
      </c>
      <c r="U91" s="414">
        <v>0</v>
      </c>
      <c r="V91" s="199">
        <f t="shared" si="30"/>
        <v>0</v>
      </c>
      <c r="W91" s="414">
        <v>0</v>
      </c>
      <c r="X91" s="199">
        <f t="shared" si="31"/>
        <v>0</v>
      </c>
      <c r="Y91" s="414">
        <v>0</v>
      </c>
      <c r="Z91" s="199">
        <f t="shared" si="32"/>
        <v>0</v>
      </c>
      <c r="AA91" s="414">
        <v>0</v>
      </c>
      <c r="AB91" s="199">
        <f t="shared" si="20"/>
        <v>0</v>
      </c>
      <c r="AC91" s="414">
        <f t="shared" si="21"/>
        <v>0</v>
      </c>
      <c r="AD91" s="199">
        <f t="shared" si="33"/>
        <v>0</v>
      </c>
      <c r="AE91" s="409"/>
      <c r="AF91" s="659"/>
      <c r="AG91" s="196">
        <f>SUMIF('RL PT'!C:C,C91,'RL PT'!F:F)</f>
        <v>0</v>
      </c>
      <c r="AH91" s="415">
        <f t="shared" si="34"/>
        <v>0</v>
      </c>
    </row>
    <row r="92" spans="1:34" s="421" customFormat="1">
      <c r="B92" s="416"/>
      <c r="C92" s="432" t="s">
        <v>697</v>
      </c>
      <c r="D92" s="418" t="str">
        <f>PROPER(C92)</f>
        <v>Jumlah Beban Usaha</v>
      </c>
      <c r="E92" s="628">
        <f>SUM(E44:E91)</f>
        <v>776273208.93117571</v>
      </c>
      <c r="F92" s="197">
        <f t="shared" si="22"/>
        <v>0.1442495610364854</v>
      </c>
      <c r="G92" s="628">
        <f t="shared" ref="G92" si="35">SUM(G44:G91)</f>
        <v>255931875.20159999</v>
      </c>
      <c r="H92" s="197">
        <f t="shared" si="23"/>
        <v>0.13954007172462674</v>
      </c>
      <c r="I92" s="628">
        <f t="shared" ref="I92" si="36">SUM(I44:I91)</f>
        <v>418855251.21786189</v>
      </c>
      <c r="J92" s="197">
        <f t="shared" si="24"/>
        <v>0.12497059733949953</v>
      </c>
      <c r="K92" s="628">
        <f t="shared" ref="K92" si="37">SUM(K44:K91)</f>
        <v>825483608.07247579</v>
      </c>
      <c r="L92" s="197">
        <f t="shared" si="25"/>
        <v>0.19490007063097811</v>
      </c>
      <c r="M92" s="628">
        <f t="shared" ref="M92" si="38">SUM(M44:M91)</f>
        <v>284848965.8375597</v>
      </c>
      <c r="N92" s="197">
        <f t="shared" si="26"/>
        <v>0.19681894617751455</v>
      </c>
      <c r="O92" s="628">
        <f t="shared" ref="O92" si="39">SUM(O44:O91)</f>
        <v>411697953.91030836</v>
      </c>
      <c r="P92" s="197">
        <f t="shared" si="27"/>
        <v>0.1463154318459883</v>
      </c>
      <c r="Q92" s="628">
        <f t="shared" ref="Q92" si="40">SUM(Q44:Q91)</f>
        <v>137826618.97</v>
      </c>
      <c r="R92" s="197">
        <f t="shared" si="28"/>
        <v>0.20068071000915191</v>
      </c>
      <c r="S92" s="628">
        <f t="shared" ref="S92" si="41">SUM(S44:S91)</f>
        <v>231791736.266</v>
      </c>
      <c r="T92" s="197">
        <f t="shared" si="29"/>
        <v>0.11674306940376121</v>
      </c>
      <c r="U92" s="628">
        <f t="shared" ref="U92" si="42">SUM(U44:U91)</f>
        <v>130299929.82273783</v>
      </c>
      <c r="V92" s="197">
        <f t="shared" si="30"/>
        <v>0.1543852747896311</v>
      </c>
      <c r="W92" s="628">
        <f t="shared" ref="W92" si="43">SUM(W44:W91)</f>
        <v>169976475.56480002</v>
      </c>
      <c r="X92" s="197">
        <f t="shared" si="31"/>
        <v>0.10798862171982443</v>
      </c>
      <c r="Y92" s="628">
        <f t="shared" ref="Y92" si="44">SUM(Y44:Y91)</f>
        <v>4017000</v>
      </c>
      <c r="Z92" s="197">
        <f t="shared" si="32"/>
        <v>1.0718994321795244E-3</v>
      </c>
      <c r="AA92" s="628">
        <f t="shared" ref="AA92" si="45">SUM(AA44:AA91)</f>
        <v>685670253.47160053</v>
      </c>
      <c r="AB92" s="197">
        <f t="shared" si="20"/>
        <v>0</v>
      </c>
      <c r="AC92" s="628">
        <f>+E92+I92+K92+M92+Q92+W92+O92+S92+Y92+G92+U92+AA92</f>
        <v>4332672877.266119</v>
      </c>
      <c r="AD92" s="197">
        <f t="shared" si="33"/>
        <v>0.15528457113908153</v>
      </c>
      <c r="AE92" s="420"/>
      <c r="AF92" s="659"/>
      <c r="AG92" s="196">
        <f>SUMIF('RL PT'!C:C,C92,'RL PT'!F:F)</f>
        <v>4332672877.266119</v>
      </c>
      <c r="AH92" s="415">
        <f t="shared" si="34"/>
        <v>0</v>
      </c>
    </row>
    <row r="93" spans="1:34" s="421" customFormat="1">
      <c r="B93" s="416"/>
      <c r="C93" s="417"/>
      <c r="D93" s="418"/>
      <c r="E93" s="631"/>
      <c r="F93" s="197"/>
      <c r="G93" s="631"/>
      <c r="H93" s="197"/>
      <c r="I93" s="631"/>
      <c r="J93" s="197"/>
      <c r="K93" s="631"/>
      <c r="L93" s="197"/>
      <c r="M93" s="631"/>
      <c r="N93" s="197"/>
      <c r="O93" s="631"/>
      <c r="P93" s="197"/>
      <c r="Q93" s="631"/>
      <c r="R93" s="197"/>
      <c r="S93" s="631"/>
      <c r="T93" s="197"/>
      <c r="U93" s="631"/>
      <c r="V93" s="197"/>
      <c r="W93" s="631"/>
      <c r="X93" s="197"/>
      <c r="Y93" s="631"/>
      <c r="Z93" s="197"/>
      <c r="AA93" s="631"/>
      <c r="AB93" s="197"/>
      <c r="AC93" s="631"/>
      <c r="AD93" s="197"/>
      <c r="AE93" s="420"/>
      <c r="AF93" s="659"/>
      <c r="AG93" s="196">
        <f>SUMIF('RL PT'!C:C,C93,'RL PT'!F:F)</f>
        <v>0</v>
      </c>
      <c r="AH93" s="415">
        <f t="shared" si="34"/>
        <v>0</v>
      </c>
    </row>
    <row r="94" spans="1:34" s="421" customFormat="1">
      <c r="B94" s="416"/>
      <c r="C94" s="432" t="s">
        <v>699</v>
      </c>
      <c r="D94" s="418" t="str">
        <f>PROPER(C94)</f>
        <v>Laba Usaha</v>
      </c>
      <c r="E94" s="628">
        <f>+E41-E92</f>
        <v>133112744.45064139</v>
      </c>
      <c r="F94" s="197">
        <f t="shared" si="22"/>
        <v>2.4735434296134878E-2</v>
      </c>
      <c r="G94" s="628">
        <f>+G41-G92</f>
        <v>144572483.98021814</v>
      </c>
      <c r="H94" s="197">
        <f t="shared" si="23"/>
        <v>7.8824315135096426E-2</v>
      </c>
      <c r="I94" s="628">
        <f>+I41-I92</f>
        <v>231988238.32759273</v>
      </c>
      <c r="J94" s="197">
        <f t="shared" si="24"/>
        <v>6.9216533958309609E-2</v>
      </c>
      <c r="K94" s="628">
        <f>+K41-K92</f>
        <v>-116592606.39065802</v>
      </c>
      <c r="L94" s="197">
        <f t="shared" si="25"/>
        <v>-2.7527993285838773E-2</v>
      </c>
      <c r="M94" s="628">
        <f>+M41-M92</f>
        <v>-31658751.913317442</v>
      </c>
      <c r="N94" s="197">
        <f t="shared" si="26"/>
        <v>-2.1874898406434366E-2</v>
      </c>
      <c r="O94" s="628">
        <f>+O41-O92</f>
        <v>104068478.85484278</v>
      </c>
      <c r="P94" s="197">
        <f t="shared" si="27"/>
        <v>3.6985426525871702E-2</v>
      </c>
      <c r="Q94" s="628">
        <f>+Q41-Q92</f>
        <v>-16055621.697272807</v>
      </c>
      <c r="R94" s="197">
        <f t="shared" si="28"/>
        <v>-2.3377585447034575E-2</v>
      </c>
      <c r="S94" s="628">
        <f>+S41-S92</f>
        <v>71250064.461272448</v>
      </c>
      <c r="T94" s="197">
        <f t="shared" si="29"/>
        <v>3.5885451976938723E-2</v>
      </c>
      <c r="U94" s="628">
        <f>+U41-U92</f>
        <v>-13416091.368192405</v>
      </c>
      <c r="V94" s="197">
        <f t="shared" si="30"/>
        <v>-1.589599438233728E-2</v>
      </c>
      <c r="W94" s="628">
        <f>+W41-W92</f>
        <v>65889048.980654597</v>
      </c>
      <c r="X94" s="197">
        <f t="shared" si="31"/>
        <v>4.1860307799701048E-2</v>
      </c>
      <c r="Y94" s="628">
        <f>+Y41-Y92</f>
        <v>558796656.09090829</v>
      </c>
      <c r="Z94" s="197">
        <f t="shared" si="32"/>
        <v>0.14910973820454607</v>
      </c>
      <c r="AA94" s="628">
        <f>+AA41-AA92</f>
        <v>-730282177.47160053</v>
      </c>
      <c r="AB94" s="197">
        <f>IFERROR(+AA94/$AA$30,0)</f>
        <v>0</v>
      </c>
      <c r="AC94" s="628">
        <f>+E94+I94+K94+M94+Q94+W94+O94+S94+Y94+G94+U94+AA94</f>
        <v>401672466.30508924</v>
      </c>
      <c r="AD94" s="197">
        <f t="shared" si="33"/>
        <v>1.4396087227319165E-2</v>
      </c>
      <c r="AE94" s="420"/>
      <c r="AF94" s="659"/>
      <c r="AG94" s="196">
        <f>SUMIF('RL PT'!C:C,C94,'RL PT'!F:F)</f>
        <v>401672466.30508995</v>
      </c>
      <c r="AH94" s="415">
        <f t="shared" si="34"/>
        <v>7.152557373046875E-7</v>
      </c>
    </row>
    <row r="95" spans="1:34" s="410" customFormat="1">
      <c r="B95" s="406"/>
      <c r="C95" s="433" t="s">
        <v>700</v>
      </c>
      <c r="D95" s="418"/>
      <c r="E95" s="631"/>
      <c r="F95" s="199"/>
      <c r="G95" s="631"/>
      <c r="H95" s="199"/>
      <c r="I95" s="631"/>
      <c r="J95" s="199"/>
      <c r="K95" s="631"/>
      <c r="L95" s="199"/>
      <c r="M95" s="631"/>
      <c r="N95" s="199"/>
      <c r="O95" s="631"/>
      <c r="P95" s="199"/>
      <c r="Q95" s="631"/>
      <c r="R95" s="199"/>
      <c r="S95" s="631"/>
      <c r="T95" s="199"/>
      <c r="U95" s="631"/>
      <c r="V95" s="199"/>
      <c r="W95" s="631"/>
      <c r="X95" s="199"/>
      <c r="Y95" s="631"/>
      <c r="Z95" s="199"/>
      <c r="AA95" s="631"/>
      <c r="AB95" s="199"/>
      <c r="AC95" s="631"/>
      <c r="AD95" s="199"/>
      <c r="AE95" s="409"/>
      <c r="AF95" s="659"/>
      <c r="AG95" s="196">
        <f>SUMIF('RL PT'!C:C,C95,'RL PT'!F:F)</f>
        <v>0</v>
      </c>
      <c r="AH95" s="415">
        <f t="shared" si="34"/>
        <v>0</v>
      </c>
    </row>
    <row r="96" spans="1:34" s="410" customFormat="1" ht="12.75">
      <c r="B96" s="406"/>
      <c r="C96" s="426">
        <v>910200</v>
      </c>
      <c r="D96" s="427" t="s">
        <v>601</v>
      </c>
      <c r="E96" s="414">
        <v>0</v>
      </c>
      <c r="F96" s="199">
        <f t="shared" si="22"/>
        <v>0</v>
      </c>
      <c r="G96" s="414">
        <v>0</v>
      </c>
      <c r="H96" s="199">
        <f t="shared" si="23"/>
        <v>0</v>
      </c>
      <c r="I96" s="414">
        <v>0</v>
      </c>
      <c r="J96" s="199">
        <f t="shared" si="24"/>
        <v>0</v>
      </c>
      <c r="K96" s="414">
        <v>0</v>
      </c>
      <c r="L96" s="199">
        <f t="shared" si="25"/>
        <v>0</v>
      </c>
      <c r="M96" s="414">
        <v>0</v>
      </c>
      <c r="N96" s="199">
        <f t="shared" si="26"/>
        <v>0</v>
      </c>
      <c r="O96" s="414">
        <v>0</v>
      </c>
      <c r="P96" s="199">
        <f t="shared" si="27"/>
        <v>0</v>
      </c>
      <c r="Q96" s="414">
        <v>0</v>
      </c>
      <c r="R96" s="199">
        <f t="shared" si="28"/>
        <v>0</v>
      </c>
      <c r="S96" s="414">
        <v>0</v>
      </c>
      <c r="T96" s="199">
        <f t="shared" si="29"/>
        <v>0</v>
      </c>
      <c r="U96" s="414">
        <v>697</v>
      </c>
      <c r="V96" s="199">
        <f t="shared" si="30"/>
        <v>8.2583725620391793E-7</v>
      </c>
      <c r="W96" s="414">
        <v>0</v>
      </c>
      <c r="X96" s="199">
        <f t="shared" si="31"/>
        <v>0</v>
      </c>
      <c r="Y96" s="414">
        <v>0</v>
      </c>
      <c r="Z96" s="199">
        <f t="shared" si="32"/>
        <v>0</v>
      </c>
      <c r="AA96" s="414">
        <v>0</v>
      </c>
      <c r="AB96" s="199">
        <f t="shared" ref="AB96:AB104" si="46">IFERROR(+AA96/$AA$30,0)</f>
        <v>0</v>
      </c>
      <c r="AC96" s="414">
        <f t="shared" ref="AC96:AC103" si="47">+E96+I96+K96+M96+Q96+W96+O96+S96+Y96+G96+U96+AA96</f>
        <v>697</v>
      </c>
      <c r="AD96" s="199">
        <f t="shared" si="33"/>
        <v>2.4980733406357272E-8</v>
      </c>
      <c r="AE96" s="409"/>
      <c r="AF96" s="659"/>
      <c r="AG96" s="196">
        <f>SUMIF('RL PT'!C:C,C96,'RL PT'!F:F)</f>
        <v>697</v>
      </c>
      <c r="AH96" s="415">
        <f t="shared" si="34"/>
        <v>0</v>
      </c>
    </row>
    <row r="97" spans="1:34" s="410" customFormat="1" ht="12.75">
      <c r="B97" s="406"/>
      <c r="C97" s="426">
        <v>910300</v>
      </c>
      <c r="D97" s="427" t="s">
        <v>618</v>
      </c>
      <c r="E97" s="414">
        <v>0</v>
      </c>
      <c r="F97" s="199">
        <f t="shared" ref="F97" si="48">+E97/$E$30</f>
        <v>0</v>
      </c>
      <c r="G97" s="414">
        <v>0</v>
      </c>
      <c r="H97" s="199">
        <f t="shared" ref="H97" si="49">+G97/$G$30</f>
        <v>0</v>
      </c>
      <c r="I97" s="414">
        <v>0</v>
      </c>
      <c r="J97" s="199">
        <f t="shared" ref="J97" si="50">+I97/$I$30</f>
        <v>0</v>
      </c>
      <c r="K97" s="414">
        <v>0</v>
      </c>
      <c r="L97" s="199">
        <f t="shared" ref="L97" si="51">+K97/$K$30</f>
        <v>0</v>
      </c>
      <c r="M97" s="414">
        <v>0</v>
      </c>
      <c r="N97" s="199">
        <f t="shared" ref="N97" si="52">+M97/$M$30</f>
        <v>0</v>
      </c>
      <c r="O97" s="414">
        <v>0</v>
      </c>
      <c r="P97" s="199">
        <f t="shared" ref="P97" si="53">+O97/$O$30</f>
        <v>0</v>
      </c>
      <c r="Q97" s="414">
        <v>0</v>
      </c>
      <c r="R97" s="199">
        <f t="shared" ref="R97" si="54">+Q97/$Q$30</f>
        <v>0</v>
      </c>
      <c r="S97" s="414">
        <v>0</v>
      </c>
      <c r="T97" s="199">
        <f t="shared" ref="T97" si="55">+S97/$S$30</f>
        <v>0</v>
      </c>
      <c r="U97" s="414">
        <v>0</v>
      </c>
      <c r="V97" s="199">
        <f t="shared" ref="V97" si="56">+U97/$U$30</f>
        <v>0</v>
      </c>
      <c r="W97" s="414">
        <v>0</v>
      </c>
      <c r="X97" s="199">
        <f t="shared" ref="X97" si="57">+W97/$W$30</f>
        <v>0</v>
      </c>
      <c r="Y97" s="414">
        <v>0</v>
      </c>
      <c r="Z97" s="199">
        <f t="shared" ref="Z97" si="58">+Y97/$Y$30</f>
        <v>0</v>
      </c>
      <c r="AA97" s="414">
        <v>0</v>
      </c>
      <c r="AB97" s="199">
        <f t="shared" ref="AB97" si="59">IFERROR(+AA97/$AA$30,0)</f>
        <v>0</v>
      </c>
      <c r="AC97" s="414">
        <f t="shared" ref="AC97" si="60">+E97+I97+K97+M97+Q97+W97+O97+S97+Y97+G97+U97+AA97</f>
        <v>0</v>
      </c>
      <c r="AD97" s="199">
        <f t="shared" ref="AD97" si="61">+AC97/$AC$30</f>
        <v>0</v>
      </c>
      <c r="AE97" s="409"/>
      <c r="AF97" s="659"/>
      <c r="AG97" s="196">
        <f>SUMIF('RL PT'!C:C,C97,'RL PT'!F:F)</f>
        <v>0</v>
      </c>
      <c r="AH97" s="415">
        <f t="shared" ref="AH97" si="62">+AG97-AC97</f>
        <v>0</v>
      </c>
    </row>
    <row r="98" spans="1:34" s="410" customFormat="1" ht="12.75">
      <c r="B98" s="406"/>
      <c r="C98" s="426">
        <v>910301</v>
      </c>
      <c r="D98" s="427" t="s">
        <v>747</v>
      </c>
      <c r="E98" s="414">
        <v>0</v>
      </c>
      <c r="F98" s="199">
        <f t="shared" si="22"/>
        <v>0</v>
      </c>
      <c r="G98" s="414">
        <v>0</v>
      </c>
      <c r="H98" s="199">
        <f t="shared" si="23"/>
        <v>0</v>
      </c>
      <c r="I98" s="414">
        <v>0</v>
      </c>
      <c r="J98" s="199">
        <f t="shared" si="24"/>
        <v>0</v>
      </c>
      <c r="K98" s="414">
        <v>0</v>
      </c>
      <c r="L98" s="199">
        <f t="shared" si="25"/>
        <v>0</v>
      </c>
      <c r="M98" s="414">
        <v>0</v>
      </c>
      <c r="N98" s="199">
        <f t="shared" si="26"/>
        <v>0</v>
      </c>
      <c r="O98" s="414">
        <v>0</v>
      </c>
      <c r="P98" s="199">
        <f t="shared" si="27"/>
        <v>0</v>
      </c>
      <c r="Q98" s="414">
        <v>0</v>
      </c>
      <c r="R98" s="199">
        <f t="shared" si="28"/>
        <v>0</v>
      </c>
      <c r="S98" s="414">
        <v>0</v>
      </c>
      <c r="T98" s="199">
        <f t="shared" si="29"/>
        <v>0</v>
      </c>
      <c r="U98" s="414">
        <v>0</v>
      </c>
      <c r="V98" s="199">
        <f t="shared" si="30"/>
        <v>0</v>
      </c>
      <c r="W98" s="414">
        <v>0</v>
      </c>
      <c r="X98" s="199">
        <f t="shared" si="31"/>
        <v>0</v>
      </c>
      <c r="Y98" s="414">
        <v>0</v>
      </c>
      <c r="Z98" s="199">
        <f t="shared" si="32"/>
        <v>0</v>
      </c>
      <c r="AA98" s="414">
        <v>0</v>
      </c>
      <c r="AB98" s="199">
        <f t="shared" si="46"/>
        <v>0</v>
      </c>
      <c r="AC98" s="414">
        <f t="shared" si="47"/>
        <v>0</v>
      </c>
      <c r="AD98" s="199">
        <f t="shared" si="33"/>
        <v>0</v>
      </c>
      <c r="AE98" s="409"/>
      <c r="AF98" s="659"/>
      <c r="AG98" s="196">
        <f>SUMIF('RL PT'!C:C,C98,'RL PT'!F:F)</f>
        <v>0</v>
      </c>
      <c r="AH98" s="415">
        <f t="shared" si="34"/>
        <v>0</v>
      </c>
    </row>
    <row r="99" spans="1:34" s="410" customFormat="1" ht="12.75">
      <c r="B99" s="406"/>
      <c r="C99" s="426">
        <v>910800</v>
      </c>
      <c r="D99" s="427" t="s">
        <v>617</v>
      </c>
      <c r="E99" s="414">
        <v>0</v>
      </c>
      <c r="F99" s="199">
        <f t="shared" si="22"/>
        <v>0</v>
      </c>
      <c r="G99" s="414">
        <v>0</v>
      </c>
      <c r="H99" s="199">
        <f t="shared" si="23"/>
        <v>0</v>
      </c>
      <c r="I99" s="414">
        <v>0</v>
      </c>
      <c r="J99" s="199">
        <f t="shared" si="24"/>
        <v>0</v>
      </c>
      <c r="K99" s="414">
        <v>0</v>
      </c>
      <c r="L99" s="199">
        <f t="shared" si="25"/>
        <v>0</v>
      </c>
      <c r="M99" s="414">
        <v>0</v>
      </c>
      <c r="N99" s="199">
        <f t="shared" si="26"/>
        <v>0</v>
      </c>
      <c r="O99" s="414">
        <v>0</v>
      </c>
      <c r="P99" s="199">
        <f t="shared" si="27"/>
        <v>0</v>
      </c>
      <c r="Q99" s="414">
        <v>0</v>
      </c>
      <c r="R99" s="199">
        <f t="shared" si="28"/>
        <v>0</v>
      </c>
      <c r="S99" s="414">
        <v>0</v>
      </c>
      <c r="T99" s="199">
        <f t="shared" si="29"/>
        <v>0</v>
      </c>
      <c r="U99" s="414">
        <v>0</v>
      </c>
      <c r="V99" s="199">
        <f t="shared" si="30"/>
        <v>0</v>
      </c>
      <c r="W99" s="414">
        <v>0</v>
      </c>
      <c r="X99" s="199">
        <f t="shared" si="31"/>
        <v>0</v>
      </c>
      <c r="Y99" s="414">
        <v>0</v>
      </c>
      <c r="Z99" s="199">
        <f t="shared" si="32"/>
        <v>0</v>
      </c>
      <c r="AA99" s="414">
        <v>0</v>
      </c>
      <c r="AB99" s="199">
        <f t="shared" si="46"/>
        <v>0</v>
      </c>
      <c r="AC99" s="414">
        <f t="shared" si="47"/>
        <v>0</v>
      </c>
      <c r="AD99" s="199">
        <f t="shared" si="33"/>
        <v>0</v>
      </c>
      <c r="AE99" s="409"/>
      <c r="AF99" s="659"/>
      <c r="AG99" s="196">
        <f>SUMIF('RL PT'!C:C,C99,'RL PT'!F:F)</f>
        <v>0</v>
      </c>
      <c r="AH99" s="415">
        <f t="shared" si="34"/>
        <v>0</v>
      </c>
    </row>
    <row r="100" spans="1:34" s="410" customFormat="1" ht="12.75">
      <c r="B100" s="406"/>
      <c r="C100" s="426">
        <v>919001</v>
      </c>
      <c r="D100" s="427" t="s">
        <v>272</v>
      </c>
      <c r="E100" s="414">
        <v>0.57999968528747559</v>
      </c>
      <c r="F100" s="199">
        <f t="shared" si="22"/>
        <v>1.0777738950853801E-10</v>
      </c>
      <c r="G100" s="414">
        <v>2.384185791015625E-7</v>
      </c>
      <c r="H100" s="199">
        <f t="shared" si="23"/>
        <v>1.2999141119920821E-16</v>
      </c>
      <c r="I100" s="414">
        <v>0</v>
      </c>
      <c r="J100" s="199">
        <f t="shared" si="24"/>
        <v>0</v>
      </c>
      <c r="K100" s="414">
        <v>3.3352989703416824E-8</v>
      </c>
      <c r="L100" s="199">
        <f t="shared" si="25"/>
        <v>7.8747778700646163E-18</v>
      </c>
      <c r="M100" s="414">
        <v>0</v>
      </c>
      <c r="N100" s="199">
        <f t="shared" si="26"/>
        <v>0</v>
      </c>
      <c r="O100" s="414">
        <v>-2.6077032089233398E-8</v>
      </c>
      <c r="P100" s="199">
        <f t="shared" si="27"/>
        <v>-9.2676491956263394E-18</v>
      </c>
      <c r="Q100" s="414">
        <v>0</v>
      </c>
      <c r="R100" s="199">
        <f t="shared" si="28"/>
        <v>0</v>
      </c>
      <c r="S100" s="414">
        <v>0</v>
      </c>
      <c r="T100" s="199">
        <f t="shared" si="29"/>
        <v>0</v>
      </c>
      <c r="U100" s="414">
        <v>0</v>
      </c>
      <c r="V100" s="199">
        <f t="shared" si="30"/>
        <v>0</v>
      </c>
      <c r="W100" s="414">
        <v>1.1443626135587692E-7</v>
      </c>
      <c r="X100" s="199">
        <f t="shared" si="31"/>
        <v>7.2703084927064474E-17</v>
      </c>
      <c r="Y100" s="414">
        <v>8.5856299847364426E-8</v>
      </c>
      <c r="Z100" s="199">
        <f t="shared" si="32"/>
        <v>2.2909962423556115E-17</v>
      </c>
      <c r="AA100" s="414">
        <v>-0.57519624277483672</v>
      </c>
      <c r="AB100" s="199">
        <f t="shared" si="46"/>
        <v>0</v>
      </c>
      <c r="AC100" s="414">
        <f t="shared" si="47"/>
        <v>4.8038884997367859E-3</v>
      </c>
      <c r="AD100" s="199">
        <f t="shared" si="33"/>
        <v>1.7217311036698745E-13</v>
      </c>
      <c r="AE100" s="409"/>
      <c r="AF100" s="659"/>
      <c r="AG100" s="196">
        <f>SUMIF('RL PT'!C:C,C100,'RL PT'!F:F)</f>
        <v>0.16056369990110403</v>
      </c>
      <c r="AH100" s="415">
        <f t="shared" si="34"/>
        <v>0.15575981140136724</v>
      </c>
    </row>
    <row r="101" spans="1:34" s="410" customFormat="1" ht="12.75">
      <c r="B101" s="406"/>
      <c r="C101" s="426">
        <v>919900</v>
      </c>
      <c r="D101" s="427" t="s">
        <v>465</v>
      </c>
      <c r="E101" s="414">
        <v>2183675</v>
      </c>
      <c r="F101" s="199">
        <f t="shared" si="22"/>
        <v>4.0577744610051922E-4</v>
      </c>
      <c r="G101" s="414">
        <v>80650</v>
      </c>
      <c r="H101" s="199">
        <f t="shared" si="23"/>
        <v>4.3972274949051718E-5</v>
      </c>
      <c r="I101" s="414">
        <v>183700</v>
      </c>
      <c r="J101" s="199">
        <f t="shared" si="24"/>
        <v>5.4809146273124408E-5</v>
      </c>
      <c r="K101" s="414">
        <v>950533</v>
      </c>
      <c r="L101" s="199">
        <f t="shared" si="25"/>
        <v>2.2442474571925136E-4</v>
      </c>
      <c r="M101" s="414">
        <v>47186</v>
      </c>
      <c r="N101" s="199">
        <f t="shared" si="26"/>
        <v>3.2603589649780716E-5</v>
      </c>
      <c r="O101" s="414">
        <v>440369.04545454553</v>
      </c>
      <c r="P101" s="199">
        <f t="shared" si="27"/>
        <v>1.5650499703800973E-4</v>
      </c>
      <c r="Q101" s="414">
        <v>14413</v>
      </c>
      <c r="R101" s="199">
        <f t="shared" si="28"/>
        <v>2.0985866844716568E-5</v>
      </c>
      <c r="S101" s="414">
        <v>158000</v>
      </c>
      <c r="T101" s="199">
        <f t="shared" si="29"/>
        <v>7.9577491686876436E-5</v>
      </c>
      <c r="U101" s="414">
        <v>149301</v>
      </c>
      <c r="V101" s="199">
        <f t="shared" si="30"/>
        <v>1.7689860572238329E-4</v>
      </c>
      <c r="W101" s="414">
        <v>118394</v>
      </c>
      <c r="X101" s="199">
        <f t="shared" si="31"/>
        <v>7.5217496052992338E-5</v>
      </c>
      <c r="Y101" s="414">
        <v>0</v>
      </c>
      <c r="Z101" s="199">
        <f t="shared" si="32"/>
        <v>0</v>
      </c>
      <c r="AA101" s="414">
        <v>0</v>
      </c>
      <c r="AB101" s="199">
        <f t="shared" si="46"/>
        <v>0</v>
      </c>
      <c r="AC101" s="414">
        <f t="shared" si="47"/>
        <v>4326221.0454545449</v>
      </c>
      <c r="AD101" s="199">
        <f t="shared" si="33"/>
        <v>1.5505333514128012E-4</v>
      </c>
      <c r="AE101" s="409"/>
      <c r="AF101" s="659"/>
      <c r="AG101" s="196">
        <f>SUMIF('RL PT'!C:C,C101,'RL PT'!F:F)</f>
        <v>4326221.0454545459</v>
      </c>
      <c r="AH101" s="415">
        <f t="shared" si="34"/>
        <v>0</v>
      </c>
    </row>
    <row r="102" spans="1:34" s="413" customFormat="1" ht="12.75">
      <c r="A102" s="410"/>
      <c r="B102" s="406"/>
      <c r="C102" s="426">
        <v>920100</v>
      </c>
      <c r="D102" s="427" t="s">
        <v>1133</v>
      </c>
      <c r="E102" s="414">
        <v>0</v>
      </c>
      <c r="F102" s="199">
        <f t="shared" si="22"/>
        <v>0</v>
      </c>
      <c r="G102" s="414">
        <v>0</v>
      </c>
      <c r="H102" s="199">
        <f t="shared" si="23"/>
        <v>0</v>
      </c>
      <c r="I102" s="414">
        <v>0</v>
      </c>
      <c r="J102" s="199">
        <f t="shared" si="24"/>
        <v>0</v>
      </c>
      <c r="K102" s="414">
        <v>0</v>
      </c>
      <c r="L102" s="199">
        <f t="shared" si="25"/>
        <v>0</v>
      </c>
      <c r="M102" s="414">
        <v>0</v>
      </c>
      <c r="N102" s="199">
        <f t="shared" si="26"/>
        <v>0</v>
      </c>
      <c r="O102" s="414">
        <v>0</v>
      </c>
      <c r="P102" s="199">
        <f t="shared" si="27"/>
        <v>0</v>
      </c>
      <c r="Q102" s="414">
        <v>0</v>
      </c>
      <c r="R102" s="199">
        <f t="shared" si="28"/>
        <v>0</v>
      </c>
      <c r="S102" s="414">
        <v>0</v>
      </c>
      <c r="T102" s="199">
        <f t="shared" si="29"/>
        <v>0</v>
      </c>
      <c r="U102" s="414">
        <v>0</v>
      </c>
      <c r="V102" s="199">
        <f t="shared" si="30"/>
        <v>0</v>
      </c>
      <c r="W102" s="414">
        <v>0</v>
      </c>
      <c r="X102" s="199">
        <f t="shared" si="31"/>
        <v>0</v>
      </c>
      <c r="Y102" s="414">
        <v>0</v>
      </c>
      <c r="Z102" s="199">
        <f t="shared" si="32"/>
        <v>0</v>
      </c>
      <c r="AA102" s="414">
        <v>-1980307.25847496</v>
      </c>
      <c r="AB102" s="199">
        <f t="shared" si="46"/>
        <v>0</v>
      </c>
      <c r="AC102" s="414">
        <f t="shared" si="47"/>
        <v>-1980307.25847496</v>
      </c>
      <c r="AD102" s="199">
        <f t="shared" si="33"/>
        <v>-7.0974932118561293E-5</v>
      </c>
      <c r="AE102" s="409"/>
      <c r="AF102" s="659"/>
      <c r="AG102" s="196">
        <f>SUMIF('RL PT'!C:C,C102,'RL PT'!F:F)</f>
        <v>-1980307.25847496</v>
      </c>
      <c r="AH102" s="415">
        <f t="shared" si="34"/>
        <v>0</v>
      </c>
    </row>
    <row r="103" spans="1:34" s="413" customFormat="1" ht="12.75">
      <c r="A103" s="410"/>
      <c r="B103" s="406"/>
      <c r="C103" s="426">
        <v>929900</v>
      </c>
      <c r="D103" s="427" t="s">
        <v>467</v>
      </c>
      <c r="E103" s="414">
        <v>-149863.636363636</v>
      </c>
      <c r="F103" s="199">
        <f t="shared" si="22"/>
        <v>-2.7848138402909374E-5</v>
      </c>
      <c r="G103" s="414">
        <v>-64227.272727272721</v>
      </c>
      <c r="H103" s="199">
        <f t="shared" si="23"/>
        <v>-3.5018218172242617E-5</v>
      </c>
      <c r="I103" s="414">
        <v>0</v>
      </c>
      <c r="J103" s="199">
        <f t="shared" si="24"/>
        <v>0</v>
      </c>
      <c r="K103" s="414">
        <v>0</v>
      </c>
      <c r="L103" s="199">
        <f t="shared" si="25"/>
        <v>0</v>
      </c>
      <c r="M103" s="414">
        <v>0</v>
      </c>
      <c r="N103" s="199">
        <f t="shared" si="26"/>
        <v>0</v>
      </c>
      <c r="O103" s="414">
        <v>0</v>
      </c>
      <c r="P103" s="199">
        <f t="shared" si="27"/>
        <v>0</v>
      </c>
      <c r="Q103" s="414">
        <v>0</v>
      </c>
      <c r="R103" s="199">
        <f t="shared" si="28"/>
        <v>0</v>
      </c>
      <c r="S103" s="414">
        <v>0</v>
      </c>
      <c r="T103" s="199">
        <f t="shared" si="29"/>
        <v>0</v>
      </c>
      <c r="U103" s="414">
        <v>0</v>
      </c>
      <c r="V103" s="199">
        <f t="shared" si="30"/>
        <v>0</v>
      </c>
      <c r="W103" s="414">
        <v>-235500</v>
      </c>
      <c r="X103" s="199">
        <f t="shared" si="31"/>
        <v>-1.4961670625605769E-4</v>
      </c>
      <c r="Y103" s="414">
        <v>0</v>
      </c>
      <c r="Z103" s="199">
        <f t="shared" si="32"/>
        <v>0</v>
      </c>
      <c r="AA103" s="414">
        <v>0</v>
      </c>
      <c r="AB103" s="199">
        <f t="shared" si="46"/>
        <v>0</v>
      </c>
      <c r="AC103" s="414">
        <f t="shared" si="47"/>
        <v>-449590.90909090871</v>
      </c>
      <c r="AD103" s="199">
        <f t="shared" si="33"/>
        <v>-1.6113501638338307E-5</v>
      </c>
      <c r="AE103" s="409"/>
      <c r="AF103" s="659"/>
      <c r="AG103" s="196">
        <f>SUMIF('RL PT'!C:C,C103,'RL PT'!F:F)</f>
        <v>-449590.90909090871</v>
      </c>
      <c r="AH103" s="415">
        <f t="shared" si="34"/>
        <v>0</v>
      </c>
    </row>
    <row r="104" spans="1:34" s="421" customFormat="1">
      <c r="B104" s="416"/>
      <c r="C104" s="432" t="s">
        <v>700</v>
      </c>
      <c r="D104" s="418"/>
      <c r="E104" s="628">
        <f>SUM(E96:E103)</f>
        <v>2033811.9436360493</v>
      </c>
      <c r="F104" s="201">
        <f t="shared" si="22"/>
        <v>3.779294154749994E-4</v>
      </c>
      <c r="G104" s="628">
        <f>SUM(G96:G103)</f>
        <v>16422.727272965698</v>
      </c>
      <c r="H104" s="201">
        <f t="shared" si="23"/>
        <v>8.9540567769390947E-6</v>
      </c>
      <c r="I104" s="628">
        <f>SUM(I96:I103)</f>
        <v>183700</v>
      </c>
      <c r="J104" s="201">
        <f t="shared" si="24"/>
        <v>5.4809146273124408E-5</v>
      </c>
      <c r="K104" s="628">
        <f>SUM(K96:K103)</f>
        <v>950533.00000003329</v>
      </c>
      <c r="L104" s="201">
        <f t="shared" si="25"/>
        <v>2.2442474571925922E-4</v>
      </c>
      <c r="M104" s="628">
        <f>SUM(M96:M103)</f>
        <v>47186</v>
      </c>
      <c r="N104" s="201">
        <f t="shared" si="26"/>
        <v>3.2603589649780716E-5</v>
      </c>
      <c r="O104" s="628">
        <f>SUM(O96:O103)</f>
        <v>440369.04545451945</v>
      </c>
      <c r="P104" s="201">
        <f t="shared" si="27"/>
        <v>1.5650499703800046E-4</v>
      </c>
      <c r="Q104" s="628">
        <f>SUM(Q96:Q103)</f>
        <v>14413</v>
      </c>
      <c r="R104" s="201">
        <f t="shared" si="28"/>
        <v>2.0985866844716568E-5</v>
      </c>
      <c r="S104" s="628">
        <f>SUM(S96:S103)</f>
        <v>158000</v>
      </c>
      <c r="T104" s="201">
        <f t="shared" si="29"/>
        <v>7.9577491686876436E-5</v>
      </c>
      <c r="U104" s="628">
        <f>SUM(U96:U103)</f>
        <v>149998</v>
      </c>
      <c r="V104" s="201">
        <f t="shared" si="30"/>
        <v>1.7772444297858722E-4</v>
      </c>
      <c r="W104" s="628">
        <f>SUM(W96:W103)</f>
        <v>-117105.99999988556</v>
      </c>
      <c r="X104" s="201">
        <f t="shared" si="31"/>
        <v>-7.4399210202992657E-5</v>
      </c>
      <c r="Y104" s="628">
        <f>SUM(Y96:Y103)</f>
        <v>8.5856299847364426E-8</v>
      </c>
      <c r="Z104" s="201">
        <f t="shared" si="32"/>
        <v>2.2909962423556115E-17</v>
      </c>
      <c r="AA104" s="628">
        <f>SUM(AA96:AA103)</f>
        <v>-1980307.8336712029</v>
      </c>
      <c r="AB104" s="201">
        <f t="shared" si="46"/>
        <v>0</v>
      </c>
      <c r="AC104" s="632">
        <f>+E104+I104+K104+M104+Q104+W104+O104+S104+Y104+G104+U104+AA104</f>
        <v>1897019.8826925652</v>
      </c>
      <c r="AD104" s="201">
        <f t="shared" si="33"/>
        <v>6.7989882289959993E-5</v>
      </c>
      <c r="AE104" s="420"/>
      <c r="AF104" s="659"/>
      <c r="AG104" s="196">
        <f>SUMIF('RL PT'!C:C,C104,'RL PT'!F:F)</f>
        <v>0</v>
      </c>
      <c r="AH104" s="415">
        <f t="shared" si="34"/>
        <v>-1897019.8826925652</v>
      </c>
    </row>
    <row r="105" spans="1:34" s="421" customFormat="1">
      <c r="A105" s="434"/>
      <c r="B105" s="435"/>
      <c r="C105" s="436"/>
      <c r="D105" s="437"/>
      <c r="E105" s="631"/>
      <c r="F105" s="202"/>
      <c r="G105" s="631"/>
      <c r="H105" s="202"/>
      <c r="I105" s="631"/>
      <c r="J105" s="202"/>
      <c r="K105" s="631"/>
      <c r="L105" s="202"/>
      <c r="M105" s="631"/>
      <c r="N105" s="202"/>
      <c r="O105" s="631"/>
      <c r="P105" s="202"/>
      <c r="Q105" s="631"/>
      <c r="R105" s="202"/>
      <c r="S105" s="631"/>
      <c r="T105" s="202"/>
      <c r="U105" s="631"/>
      <c r="V105" s="202"/>
      <c r="W105" s="631"/>
      <c r="X105" s="202"/>
      <c r="Y105" s="631"/>
      <c r="Z105" s="202"/>
      <c r="AA105" s="631"/>
      <c r="AB105" s="202"/>
      <c r="AC105" s="631"/>
      <c r="AD105" s="202"/>
      <c r="AE105" s="438"/>
      <c r="AF105" s="659"/>
      <c r="AG105" s="196">
        <f>SUMIF('RL PT'!C:C,C105,'RL PT'!F:F)</f>
        <v>0</v>
      </c>
      <c r="AH105" s="415">
        <f t="shared" si="34"/>
        <v>0</v>
      </c>
    </row>
    <row r="106" spans="1:34" s="421" customFormat="1">
      <c r="B106" s="416"/>
      <c r="C106" s="422" t="s">
        <v>702</v>
      </c>
      <c r="D106" s="418"/>
      <c r="E106" s="632">
        <f>+E94+E104</f>
        <v>135146556.39427745</v>
      </c>
      <c r="F106" s="201">
        <f t="shared" si="22"/>
        <v>2.5113363711609878E-2</v>
      </c>
      <c r="G106" s="632">
        <f>+G94+G104</f>
        <v>144588906.7074911</v>
      </c>
      <c r="H106" s="201">
        <f t="shared" si="23"/>
        <v>7.8833269191873362E-2</v>
      </c>
      <c r="I106" s="632">
        <f>+I94+I104</f>
        <v>232171938.32759273</v>
      </c>
      <c r="J106" s="201">
        <f t="shared" si="24"/>
        <v>6.9271343104582744E-2</v>
      </c>
      <c r="K106" s="632">
        <f>+K94+K104</f>
        <v>-115642073.39065799</v>
      </c>
      <c r="L106" s="201">
        <f t="shared" si="25"/>
        <v>-2.7303568540119515E-2</v>
      </c>
      <c r="M106" s="632">
        <f>+M94+M104</f>
        <v>-31611565.913317442</v>
      </c>
      <c r="N106" s="201">
        <f t="shared" si="26"/>
        <v>-2.1842294816784586E-2</v>
      </c>
      <c r="O106" s="632">
        <f>+O94+O104</f>
        <v>104508847.9002973</v>
      </c>
      <c r="P106" s="201">
        <f t="shared" si="27"/>
        <v>3.7141931522909698E-2</v>
      </c>
      <c r="Q106" s="632">
        <f>+Q94+Q104</f>
        <v>-16041208.697272807</v>
      </c>
      <c r="R106" s="201">
        <f t="shared" si="28"/>
        <v>-2.335659958018986E-2</v>
      </c>
      <c r="S106" s="632">
        <f>+S94+S104</f>
        <v>71408064.461272448</v>
      </c>
      <c r="T106" s="201">
        <f t="shared" si="29"/>
        <v>3.5965029468625599E-2</v>
      </c>
      <c r="U106" s="632">
        <f>+U94+U104</f>
        <v>-13266093.368192405</v>
      </c>
      <c r="V106" s="201">
        <f t="shared" si="30"/>
        <v>-1.5718269939358692E-2</v>
      </c>
      <c r="W106" s="632">
        <f>+W94+W104</f>
        <v>65771942.980654709</v>
      </c>
      <c r="X106" s="201">
        <f t="shared" si="31"/>
        <v>4.1785908589498051E-2</v>
      </c>
      <c r="Y106" s="632">
        <f>+Y94+Y104</f>
        <v>558796656.09090841</v>
      </c>
      <c r="Z106" s="201">
        <f t="shared" si="32"/>
        <v>0.14910973820454609</v>
      </c>
      <c r="AA106" s="632">
        <f>+AA94+AA104</f>
        <v>-732262485.30527174</v>
      </c>
      <c r="AB106" s="201">
        <f>IFERROR(+AA106/$AA$30,0)</f>
        <v>0</v>
      </c>
      <c r="AC106" s="632">
        <f>+E106+I106+K106+M106+Q106+W106+O106+S106+Y106+G106+U106+AA106</f>
        <v>403569486.18778169</v>
      </c>
      <c r="AD106" s="201">
        <f t="shared" si="33"/>
        <v>1.4464077109609123E-2</v>
      </c>
      <c r="AE106" s="420"/>
      <c r="AF106" s="659"/>
      <c r="AG106" s="196">
        <f>SUMIF('RL PT'!C:C,C106,'RL PT'!F:F)</f>
        <v>403569486.34354234</v>
      </c>
      <c r="AH106" s="415">
        <f t="shared" si="34"/>
        <v>0.15576064586639404</v>
      </c>
    </row>
    <row r="107" spans="1:34" s="421" customFormat="1">
      <c r="A107" s="434"/>
      <c r="B107" s="435"/>
      <c r="C107" s="436"/>
      <c r="D107" s="437"/>
      <c r="E107" s="631"/>
      <c r="F107" s="202"/>
      <c r="G107" s="631"/>
      <c r="H107" s="202"/>
      <c r="I107" s="631"/>
      <c r="J107" s="202"/>
      <c r="K107" s="631"/>
      <c r="L107" s="202"/>
      <c r="M107" s="631"/>
      <c r="N107" s="202"/>
      <c r="O107" s="631"/>
      <c r="P107" s="202"/>
      <c r="Q107" s="631"/>
      <c r="R107" s="202"/>
      <c r="S107" s="631"/>
      <c r="T107" s="202"/>
      <c r="U107" s="631"/>
      <c r="V107" s="202"/>
      <c r="W107" s="631"/>
      <c r="X107" s="202"/>
      <c r="Y107" s="631"/>
      <c r="Z107" s="202"/>
      <c r="AA107" s="631"/>
      <c r="AB107" s="202"/>
      <c r="AC107" s="631"/>
      <c r="AD107" s="202"/>
      <c r="AE107" s="438"/>
      <c r="AF107" s="659"/>
      <c r="AG107" s="196">
        <f>SUMIF('RL PT'!C:C,C107,'RL PT'!F:F)</f>
        <v>0</v>
      </c>
      <c r="AH107" s="415">
        <f t="shared" si="34"/>
        <v>0</v>
      </c>
    </row>
    <row r="108" spans="1:34" s="421" customFormat="1">
      <c r="B108" s="416"/>
      <c r="C108" s="423">
        <v>821008</v>
      </c>
      <c r="D108" s="440" t="s">
        <v>728</v>
      </c>
      <c r="E108" s="414">
        <v>0</v>
      </c>
      <c r="F108" s="201">
        <f t="shared" si="22"/>
        <v>0</v>
      </c>
      <c r="G108" s="414">
        <v>0</v>
      </c>
      <c r="H108" s="201">
        <f t="shared" si="23"/>
        <v>0</v>
      </c>
      <c r="I108" s="414">
        <v>0</v>
      </c>
      <c r="J108" s="201">
        <f t="shared" si="24"/>
        <v>0</v>
      </c>
      <c r="K108" s="414">
        <v>0</v>
      </c>
      <c r="L108" s="201">
        <f t="shared" si="25"/>
        <v>0</v>
      </c>
      <c r="M108" s="414">
        <v>0</v>
      </c>
      <c r="N108" s="201">
        <f t="shared" si="26"/>
        <v>0</v>
      </c>
      <c r="O108" s="414">
        <v>0</v>
      </c>
      <c r="P108" s="201">
        <f t="shared" si="27"/>
        <v>0</v>
      </c>
      <c r="Q108" s="414">
        <v>0</v>
      </c>
      <c r="R108" s="201">
        <f t="shared" si="28"/>
        <v>0</v>
      </c>
      <c r="S108" s="414">
        <v>0</v>
      </c>
      <c r="T108" s="201">
        <f t="shared" si="29"/>
        <v>0</v>
      </c>
      <c r="U108" s="414">
        <v>0</v>
      </c>
      <c r="V108" s="201">
        <f t="shared" si="30"/>
        <v>0</v>
      </c>
      <c r="W108" s="414">
        <v>0</v>
      </c>
      <c r="X108" s="201">
        <f t="shared" si="31"/>
        <v>0</v>
      </c>
      <c r="Y108" s="414">
        <v>0</v>
      </c>
      <c r="Z108" s="201">
        <f t="shared" si="32"/>
        <v>0</v>
      </c>
      <c r="AA108" s="414">
        <v>0</v>
      </c>
      <c r="AB108" s="201">
        <f>IFERROR(+AA108/$AA$30,0)</f>
        <v>0</v>
      </c>
      <c r="AC108" s="414">
        <f>+E108+I108+K108+M108+Q108+W108+O108+S108+Y108+G108+U108+AA108</f>
        <v>0</v>
      </c>
      <c r="AD108" s="201">
        <f t="shared" si="33"/>
        <v>0</v>
      </c>
      <c r="AE108" s="420"/>
      <c r="AF108" s="659"/>
      <c r="AG108" s="196">
        <f>SUMIF('RL PT'!C:C,C108,'RL PT'!F:F)</f>
        <v>0</v>
      </c>
      <c r="AH108" s="415">
        <f t="shared" si="34"/>
        <v>0</v>
      </c>
    </row>
    <row r="109" spans="1:34" s="421" customFormat="1">
      <c r="A109" s="434"/>
      <c r="B109" s="435"/>
      <c r="C109" s="436"/>
      <c r="D109" s="437"/>
      <c r="E109" s="631"/>
      <c r="F109" s="202"/>
      <c r="G109" s="631"/>
      <c r="H109" s="202"/>
      <c r="I109" s="631"/>
      <c r="J109" s="202"/>
      <c r="K109" s="631"/>
      <c r="L109" s="202"/>
      <c r="M109" s="631"/>
      <c r="N109" s="202"/>
      <c r="O109" s="631"/>
      <c r="P109" s="202"/>
      <c r="Q109" s="631"/>
      <c r="R109" s="202"/>
      <c r="S109" s="631"/>
      <c r="T109" s="202"/>
      <c r="U109" s="631"/>
      <c r="V109" s="202"/>
      <c r="W109" s="631"/>
      <c r="X109" s="202"/>
      <c r="Y109" s="631"/>
      <c r="Z109" s="202"/>
      <c r="AA109" s="631"/>
      <c r="AB109" s="202"/>
      <c r="AC109" s="631"/>
      <c r="AD109" s="202"/>
      <c r="AE109" s="438"/>
      <c r="AF109" s="659"/>
      <c r="AG109" s="196">
        <f>SUMIF('RL PT'!C:C,C109,'RL PT'!F:F)</f>
        <v>0</v>
      </c>
      <c r="AH109" s="415">
        <f t="shared" si="34"/>
        <v>0</v>
      </c>
    </row>
    <row r="110" spans="1:34" s="421" customFormat="1">
      <c r="B110" s="416"/>
      <c r="C110" s="441" t="s">
        <v>703</v>
      </c>
      <c r="D110" s="439"/>
      <c r="E110" s="632">
        <f t="shared" ref="E110" si="63">+E106-E108</f>
        <v>135146556.39427745</v>
      </c>
      <c r="F110" s="201">
        <f t="shared" si="22"/>
        <v>2.5113363711609878E-2</v>
      </c>
      <c r="G110" s="632">
        <f t="shared" ref="G110" si="64">+G106-G108</f>
        <v>144588906.7074911</v>
      </c>
      <c r="H110" s="201">
        <f t="shared" si="23"/>
        <v>7.8833269191873362E-2</v>
      </c>
      <c r="I110" s="632">
        <f t="shared" ref="I110" si="65">+I106-I108</f>
        <v>232171938.32759273</v>
      </c>
      <c r="J110" s="201">
        <f t="shared" si="24"/>
        <v>6.9271343104582744E-2</v>
      </c>
      <c r="K110" s="632">
        <f t="shared" ref="K110" si="66">+K106-K108</f>
        <v>-115642073.39065799</v>
      </c>
      <c r="L110" s="201">
        <f t="shared" si="25"/>
        <v>-2.7303568540119515E-2</v>
      </c>
      <c r="M110" s="632">
        <f t="shared" ref="M110" si="67">+M106-M108</f>
        <v>-31611565.913317442</v>
      </c>
      <c r="N110" s="201">
        <f t="shared" si="26"/>
        <v>-2.1842294816784586E-2</v>
      </c>
      <c r="O110" s="632">
        <f t="shared" ref="O110" si="68">+O106-O108</f>
        <v>104508847.9002973</v>
      </c>
      <c r="P110" s="201">
        <f t="shared" si="27"/>
        <v>3.7141931522909698E-2</v>
      </c>
      <c r="Q110" s="632">
        <f>+Q106-Q108</f>
        <v>-16041208.697272807</v>
      </c>
      <c r="R110" s="201">
        <f t="shared" si="28"/>
        <v>-2.335659958018986E-2</v>
      </c>
      <c r="S110" s="632">
        <f t="shared" ref="S110" si="69">+S106-S108</f>
        <v>71408064.461272448</v>
      </c>
      <c r="T110" s="201">
        <f t="shared" si="29"/>
        <v>3.5965029468625599E-2</v>
      </c>
      <c r="U110" s="632">
        <f>+U106-U108</f>
        <v>-13266093.368192405</v>
      </c>
      <c r="V110" s="201">
        <f t="shared" si="30"/>
        <v>-1.5718269939358692E-2</v>
      </c>
      <c r="W110" s="632">
        <f t="shared" ref="W110" si="70">+W106-W108</f>
        <v>65771942.980654709</v>
      </c>
      <c r="X110" s="201">
        <f t="shared" si="31"/>
        <v>4.1785908589498051E-2</v>
      </c>
      <c r="Y110" s="632">
        <f>+Y106-Y108</f>
        <v>558796656.09090841</v>
      </c>
      <c r="Z110" s="201">
        <f t="shared" si="32"/>
        <v>0.14910973820454609</v>
      </c>
      <c r="AA110" s="632">
        <f>+AA106-AA108</f>
        <v>-732262485.30527174</v>
      </c>
      <c r="AB110" s="201">
        <f>IFERROR(+AA110/$AA$30,0)</f>
        <v>0</v>
      </c>
      <c r="AC110" s="632">
        <f>+E110+I110+K110+M110+Q110+W110+O110+S110+Y110+G110+U110+AA110</f>
        <v>403569486.18778169</v>
      </c>
      <c r="AD110" s="201">
        <f t="shared" si="33"/>
        <v>1.4464077109609123E-2</v>
      </c>
      <c r="AE110" s="420"/>
      <c r="AF110" s="659"/>
      <c r="AG110" s="196">
        <f>SUMIF('RL PT'!C:C,C110,'RL PT'!F:F)</f>
        <v>403569486.34354234</v>
      </c>
      <c r="AH110" s="415">
        <f>+AG110-AC110</f>
        <v>0.15576064586639404</v>
      </c>
    </row>
    <row r="111" spans="1:34" s="410" customFormat="1" ht="13.5" thickBot="1">
      <c r="B111" s="442"/>
      <c r="C111" s="443"/>
      <c r="D111" s="444"/>
      <c r="E111" s="445"/>
      <c r="F111" s="204"/>
      <c r="G111" s="203"/>
      <c r="H111" s="204"/>
      <c r="I111" s="445"/>
      <c r="J111" s="204"/>
      <c r="K111" s="205"/>
      <c r="L111" s="204"/>
      <c r="M111" s="203"/>
      <c r="N111" s="204"/>
      <c r="O111" s="445"/>
      <c r="P111" s="204"/>
      <c r="Q111" s="203"/>
      <c r="R111" s="204"/>
      <c r="S111" s="203"/>
      <c r="T111" s="204"/>
      <c r="U111" s="446"/>
      <c r="V111" s="204"/>
      <c r="W111" s="203"/>
      <c r="X111" s="204"/>
      <c r="Y111" s="203"/>
      <c r="Z111" s="204"/>
      <c r="AA111" s="203"/>
      <c r="AB111" s="204"/>
      <c r="AC111" s="203"/>
      <c r="AD111" s="204"/>
      <c r="AE111" s="447"/>
      <c r="AF111" s="206"/>
      <c r="AG111" s="207"/>
    </row>
    <row r="112" spans="1:34" s="207" customFormat="1" ht="12.75">
      <c r="A112" s="410"/>
      <c r="B112" s="410"/>
      <c r="C112" s="448"/>
      <c r="D112" s="449"/>
      <c r="E112" s="210"/>
      <c r="F112" s="208"/>
      <c r="G112" s="450"/>
      <c r="H112" s="208"/>
      <c r="I112" s="210"/>
      <c r="J112" s="208"/>
      <c r="K112" s="209"/>
      <c r="L112" s="208"/>
      <c r="M112" s="450"/>
      <c r="N112" s="208"/>
      <c r="O112" s="210"/>
      <c r="P112" s="208"/>
      <c r="Q112" s="450"/>
      <c r="R112" s="208"/>
      <c r="S112" s="450"/>
      <c r="T112" s="208"/>
      <c r="U112" s="451"/>
      <c r="V112" s="208"/>
      <c r="W112" s="450"/>
      <c r="X112" s="208"/>
      <c r="Y112" s="450"/>
      <c r="Z112" s="208"/>
      <c r="AA112" s="450"/>
      <c r="AB112" s="208"/>
      <c r="AC112" s="495">
        <f>AC110-'RL PT'!F115</f>
        <v>-0.15576064586639404</v>
      </c>
      <c r="AD112" s="208"/>
      <c r="AE112" s="410"/>
      <c r="AF112" s="382"/>
    </row>
    <row r="113" spans="3:33">
      <c r="C113" s="452"/>
      <c r="D113" s="453"/>
      <c r="F113" s="211"/>
      <c r="H113" s="211"/>
      <c r="J113" s="211"/>
      <c r="L113" s="211"/>
      <c r="N113" s="211"/>
      <c r="P113" s="211"/>
      <c r="R113" s="211"/>
      <c r="T113" s="211"/>
      <c r="V113" s="211"/>
      <c r="X113" s="211"/>
      <c r="Z113" s="211"/>
      <c r="AA113" s="196"/>
      <c r="AB113" s="211"/>
      <c r="AC113" s="213"/>
      <c r="AD113" s="211"/>
      <c r="AG113" s="212"/>
    </row>
    <row r="114" spans="3:33">
      <c r="C114" s="452"/>
      <c r="D114" s="453"/>
      <c r="E114" s="652"/>
      <c r="F114" s="652"/>
      <c r="G114" s="652"/>
      <c r="H114" s="652"/>
      <c r="I114" s="652"/>
      <c r="J114" s="652"/>
      <c r="K114" s="652"/>
      <c r="L114" s="652"/>
      <c r="M114" s="652"/>
      <c r="N114" s="652"/>
      <c r="O114" s="652"/>
      <c r="P114" s="652"/>
      <c r="Q114" s="652"/>
      <c r="R114" s="652"/>
      <c r="S114" s="652"/>
      <c r="T114" s="652"/>
      <c r="U114" s="652"/>
      <c r="V114" s="652"/>
      <c r="W114" s="652"/>
      <c r="X114" s="652"/>
      <c r="Y114" s="652"/>
      <c r="Z114" s="211"/>
      <c r="AA114" s="656"/>
      <c r="AB114" s="211"/>
      <c r="AC114" s="213"/>
      <c r="AD114" s="211"/>
      <c r="AG114" s="212"/>
    </row>
    <row r="115" spans="3:33">
      <c r="C115" s="452"/>
      <c r="D115" s="453"/>
      <c r="F115" s="652"/>
      <c r="H115" s="652"/>
      <c r="J115" s="652"/>
      <c r="L115" s="652"/>
      <c r="N115" s="652"/>
      <c r="P115" s="652"/>
      <c r="R115" s="652"/>
      <c r="T115" s="652"/>
      <c r="V115" s="652"/>
      <c r="X115" s="652"/>
      <c r="Z115" s="652"/>
      <c r="AA115" s="657"/>
      <c r="AB115" s="652"/>
      <c r="AC115" s="652"/>
      <c r="AD115" s="211"/>
      <c r="AG115" s="212"/>
    </row>
    <row r="116" spans="3:33">
      <c r="C116" s="452"/>
      <c r="D116" s="453"/>
      <c r="F116" s="211"/>
      <c r="H116" s="211"/>
      <c r="J116" s="211"/>
      <c r="L116" s="211"/>
      <c r="N116" s="211"/>
      <c r="P116" s="211"/>
      <c r="R116" s="211"/>
      <c r="T116" s="211"/>
      <c r="V116" s="211"/>
      <c r="X116" s="211"/>
      <c r="Z116" s="211"/>
      <c r="AA116" s="656"/>
      <c r="AB116" s="211"/>
      <c r="AC116" s="213"/>
      <c r="AD116" s="211"/>
      <c r="AG116" s="212"/>
    </row>
    <row r="117" spans="3:33">
      <c r="C117" s="452"/>
      <c r="D117" s="453"/>
      <c r="F117" s="211"/>
      <c r="H117" s="211"/>
      <c r="J117" s="211"/>
      <c r="L117" s="211"/>
      <c r="N117" s="211"/>
      <c r="P117" s="211"/>
      <c r="R117" s="211"/>
      <c r="T117" s="211"/>
      <c r="V117" s="211"/>
      <c r="X117" s="211"/>
      <c r="Z117" s="211"/>
      <c r="AA117" s="450"/>
      <c r="AB117" s="211"/>
      <c r="AC117" s="213"/>
      <c r="AD117" s="211"/>
      <c r="AG117" s="212"/>
    </row>
    <row r="118" spans="3:33">
      <c r="C118" s="452"/>
      <c r="D118" s="453"/>
      <c r="F118" s="211"/>
      <c r="H118" s="211"/>
      <c r="J118" s="211"/>
      <c r="L118" s="211"/>
      <c r="N118" s="211"/>
      <c r="P118" s="211"/>
      <c r="R118" s="211"/>
      <c r="T118" s="211"/>
      <c r="V118" s="211"/>
      <c r="X118" s="211"/>
      <c r="Z118" s="211"/>
      <c r="AA118" s="209"/>
      <c r="AB118" s="211"/>
      <c r="AC118" s="213"/>
      <c r="AD118" s="211"/>
      <c r="AG118" s="212"/>
    </row>
    <row r="119" spans="3:33">
      <c r="C119" s="452"/>
      <c r="D119" s="453"/>
      <c r="F119" s="211"/>
      <c r="H119" s="211"/>
      <c r="J119" s="211"/>
      <c r="L119" s="211"/>
      <c r="N119" s="211"/>
      <c r="P119" s="211"/>
      <c r="R119" s="211"/>
      <c r="T119" s="211"/>
      <c r="V119" s="211"/>
      <c r="X119" s="211"/>
      <c r="Z119" s="211"/>
      <c r="AA119" s="450"/>
      <c r="AB119" s="211"/>
      <c r="AC119" s="213"/>
      <c r="AD119" s="211"/>
      <c r="AG119" s="212"/>
    </row>
    <row r="120" spans="3:33">
      <c r="C120" s="452"/>
      <c r="D120" s="453"/>
      <c r="F120" s="211"/>
      <c r="H120" s="211"/>
      <c r="J120" s="211"/>
      <c r="L120" s="211"/>
      <c r="N120" s="211"/>
      <c r="P120" s="211"/>
      <c r="R120" s="211"/>
      <c r="T120" s="211"/>
      <c r="V120" s="211"/>
      <c r="X120" s="211"/>
      <c r="Z120" s="211"/>
      <c r="AA120" s="450"/>
      <c r="AB120" s="211"/>
      <c r="AC120" s="213"/>
      <c r="AD120" s="211"/>
      <c r="AG120" s="212"/>
    </row>
    <row r="121" spans="3:33">
      <c r="C121" s="452"/>
      <c r="D121" s="453"/>
      <c r="F121" s="211"/>
      <c r="H121" s="211"/>
      <c r="J121" s="211"/>
      <c r="L121" s="211"/>
      <c r="N121" s="211"/>
      <c r="P121" s="211"/>
      <c r="R121" s="211"/>
      <c r="T121" s="211"/>
      <c r="V121" s="211"/>
      <c r="X121" s="211"/>
      <c r="Z121" s="211"/>
      <c r="AA121" s="450"/>
      <c r="AB121" s="211"/>
      <c r="AC121" s="213"/>
      <c r="AD121" s="211"/>
      <c r="AG121" s="212"/>
    </row>
    <row r="122" spans="3:33">
      <c r="C122" s="452"/>
      <c r="D122" s="453"/>
      <c r="F122" s="211"/>
      <c r="H122" s="211"/>
      <c r="J122" s="211"/>
      <c r="L122" s="211"/>
      <c r="N122" s="211"/>
      <c r="P122" s="211"/>
      <c r="R122" s="211"/>
      <c r="T122" s="211"/>
      <c r="V122" s="211"/>
      <c r="X122" s="211"/>
      <c r="Z122" s="211"/>
      <c r="AA122" s="210"/>
      <c r="AB122" s="211"/>
      <c r="AC122" s="213"/>
      <c r="AD122" s="211"/>
      <c r="AG122" s="212"/>
    </row>
    <row r="123" spans="3:33">
      <c r="F123" s="214"/>
      <c r="H123" s="214"/>
      <c r="J123" s="214"/>
      <c r="L123" s="214"/>
      <c r="N123" s="214"/>
      <c r="P123" s="214"/>
      <c r="R123" s="214"/>
      <c r="T123" s="214"/>
      <c r="V123" s="214"/>
      <c r="X123" s="214"/>
      <c r="Z123" s="214"/>
      <c r="AA123" s="210"/>
      <c r="AB123" s="214"/>
      <c r="AD123" s="214"/>
      <c r="AG123" s="212"/>
    </row>
    <row r="124" spans="3:33">
      <c r="F124" s="214"/>
      <c r="H124" s="214"/>
      <c r="J124" s="214"/>
      <c r="L124" s="214"/>
      <c r="N124" s="214"/>
      <c r="P124" s="214"/>
      <c r="R124" s="214"/>
      <c r="T124" s="214"/>
      <c r="V124" s="214"/>
      <c r="X124" s="214"/>
      <c r="Z124" s="214"/>
      <c r="AA124" s="210"/>
      <c r="AB124" s="214"/>
      <c r="AD124" s="214"/>
    </row>
    <row r="125" spans="3:33">
      <c r="AA125" s="210"/>
    </row>
    <row r="126" spans="3:33">
      <c r="AA126" s="210"/>
    </row>
    <row r="127" spans="3:33">
      <c r="AA127" s="210"/>
    </row>
    <row r="128" spans="3:33">
      <c r="AA128" s="210"/>
    </row>
    <row r="129" spans="27:27">
      <c r="AA129" s="656"/>
    </row>
    <row r="130" spans="27:27">
      <c r="AA130" s="450"/>
    </row>
    <row r="131" spans="27:27">
      <c r="AA131" s="450"/>
    </row>
    <row r="132" spans="27:27">
      <c r="AA132" s="450"/>
    </row>
    <row r="133" spans="27:27">
      <c r="AA133" s="450"/>
    </row>
    <row r="134" spans="27:27">
      <c r="AA134" s="656"/>
    </row>
    <row r="135" spans="27:27">
      <c r="AA135" s="450"/>
    </row>
    <row r="136" spans="27:27">
      <c r="AA136" s="450"/>
    </row>
    <row r="137" spans="27:27">
      <c r="AA137" s="450"/>
    </row>
  </sheetData>
  <mergeCells count="1">
    <mergeCell ref="C7:D8"/>
  </mergeCells>
  <pageMargins left="0.7" right="0.7" top="0.75" bottom="0.75" header="0.3" footer="0.3"/>
  <pageSetup paperSize="5"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624"/>
  <sheetViews>
    <sheetView zoomScale="85" zoomScaleNormal="85" workbookViewId="0">
      <pane xSplit="5" ySplit="7" topLeftCell="L1594" activePane="bottomRight" state="frozen"/>
      <selection pane="topRight" activeCell="F1" sqref="F1"/>
      <selection pane="bottomLeft" activeCell="A8" sqref="A8"/>
      <selection pane="bottomRight" activeCell="E1610" sqref="E1610"/>
    </sheetView>
  </sheetViews>
  <sheetFormatPr defaultRowHeight="15"/>
  <cols>
    <col min="1" max="1" width="13.7109375" style="43" customWidth="1"/>
    <col min="2" max="2" width="11.140625" style="2" customWidth="1"/>
    <col min="3" max="3" width="39" style="1" customWidth="1"/>
    <col min="4" max="4" width="4" style="2" customWidth="1"/>
    <col min="5" max="5" width="4.140625" style="2" customWidth="1"/>
    <col min="6" max="9" width="16.28515625" style="5" bestFit="1" customWidth="1"/>
    <col min="10" max="10" width="16.85546875" style="5" bestFit="1" customWidth="1"/>
    <col min="11" max="11" width="18" style="174" bestFit="1" customWidth="1"/>
    <col min="12" max="12" width="16.85546875" style="5" bestFit="1" customWidth="1"/>
    <col min="13" max="14" width="16" style="5" bestFit="1" customWidth="1"/>
    <col min="15" max="15" width="15.28515625" style="5" bestFit="1" customWidth="1"/>
    <col min="16" max="17" width="16" style="5" bestFit="1" customWidth="1"/>
    <col min="18" max="18" width="7.5703125" style="6" bestFit="1" customWidth="1"/>
    <col min="19" max="19" width="16.28515625" style="5" bestFit="1" customWidth="1"/>
    <col min="20" max="20" width="16" style="5" bestFit="1" customWidth="1"/>
    <col min="21" max="23" width="5.28515625" style="7" customWidth="1"/>
    <col min="24" max="24" width="16.7109375" style="8" bestFit="1" customWidth="1"/>
    <col min="25" max="16384" width="9.140625" style="8"/>
  </cols>
  <sheetData>
    <row r="1" spans="1:20">
      <c r="A1" s="9" t="s">
        <v>167</v>
      </c>
      <c r="B1" s="9"/>
      <c r="F1" s="3"/>
      <c r="G1" s="4"/>
    </row>
    <row r="2" spans="1:20" s="7" customFormat="1">
      <c r="A2" s="16" t="str">
        <f>+Neraca!A3</f>
        <v>PER 30 NOVEMBER 2021</v>
      </c>
      <c r="B2" s="16"/>
      <c r="C2" s="10"/>
      <c r="D2" s="11"/>
      <c r="E2" s="11"/>
      <c r="F2" s="12"/>
      <c r="G2" s="13"/>
      <c r="H2" s="14"/>
      <c r="I2" s="14"/>
      <c r="J2" s="5"/>
      <c r="K2" s="532"/>
      <c r="L2" s="14"/>
      <c r="M2" s="15"/>
      <c r="N2" s="14"/>
      <c r="O2" s="14"/>
      <c r="P2" s="14"/>
      <c r="Q2" s="14"/>
      <c r="R2" s="6"/>
      <c r="S2" s="14"/>
      <c r="T2" s="14"/>
    </row>
    <row r="3" spans="1:20" s="7" customFormat="1">
      <c r="A3" s="44"/>
      <c r="B3" s="16"/>
      <c r="C3" s="10"/>
      <c r="D3" s="11"/>
      <c r="E3" s="11"/>
      <c r="F3" s="12"/>
      <c r="G3" s="17"/>
      <c r="H3" s="14"/>
      <c r="I3" s="14"/>
      <c r="J3" s="14"/>
      <c r="K3" s="533"/>
      <c r="L3" s="14"/>
      <c r="M3" s="14"/>
      <c r="N3" s="14"/>
      <c r="O3" s="14"/>
      <c r="P3" s="14"/>
      <c r="Q3" s="14"/>
      <c r="R3" s="6"/>
      <c r="S3" s="14"/>
      <c r="T3" s="14"/>
    </row>
    <row r="4" spans="1:20" s="7" customFormat="1">
      <c r="A4" s="875" t="s">
        <v>168</v>
      </c>
      <c r="B4" s="151" t="s">
        <v>0</v>
      </c>
      <c r="C4" s="863" t="s">
        <v>1</v>
      </c>
      <c r="D4" s="865" t="s">
        <v>2</v>
      </c>
      <c r="E4" s="865" t="s">
        <v>3</v>
      </c>
      <c r="F4" s="152" t="s">
        <v>4</v>
      </c>
      <c r="G4" s="152"/>
      <c r="H4" s="152" t="s">
        <v>5</v>
      </c>
      <c r="I4" s="152"/>
      <c r="J4" s="152" t="s">
        <v>6</v>
      </c>
      <c r="K4" s="534"/>
      <c r="L4" s="152" t="s">
        <v>7</v>
      </c>
      <c r="M4" s="152"/>
      <c r="N4" s="152" t="s">
        <v>8</v>
      </c>
      <c r="O4" s="152"/>
      <c r="P4" s="152" t="s">
        <v>9</v>
      </c>
      <c r="Q4" s="152"/>
      <c r="R4" s="146"/>
      <c r="S4" s="152" t="s">
        <v>239</v>
      </c>
      <c r="T4" s="152"/>
    </row>
    <row r="5" spans="1:20" s="7" customFormat="1">
      <c r="A5" s="875"/>
      <c r="B5" s="151" t="s">
        <v>11</v>
      </c>
      <c r="C5" s="864"/>
      <c r="D5" s="865"/>
      <c r="E5" s="865"/>
      <c r="F5" s="153" t="s">
        <v>12</v>
      </c>
      <c r="G5" s="153" t="s">
        <v>13</v>
      </c>
      <c r="H5" s="153" t="s">
        <v>12</v>
      </c>
      <c r="I5" s="153" t="s">
        <v>13</v>
      </c>
      <c r="J5" s="153" t="s">
        <v>12</v>
      </c>
      <c r="K5" s="535" t="s">
        <v>13</v>
      </c>
      <c r="L5" s="153" t="s">
        <v>12</v>
      </c>
      <c r="M5" s="153" t="s">
        <v>13</v>
      </c>
      <c r="N5" s="153" t="s">
        <v>12</v>
      </c>
      <c r="O5" s="153" t="s">
        <v>13</v>
      </c>
      <c r="P5" s="153" t="s">
        <v>12</v>
      </c>
      <c r="Q5" s="153" t="s">
        <v>13</v>
      </c>
      <c r="R5" s="146"/>
      <c r="S5" s="153" t="s">
        <v>12</v>
      </c>
      <c r="T5" s="153" t="s">
        <v>13</v>
      </c>
    </row>
    <row r="6" spans="1:20" s="7" customFormat="1" ht="15" customHeight="1">
      <c r="A6" s="45" t="s">
        <v>303</v>
      </c>
      <c r="B6" s="160">
        <v>110101</v>
      </c>
      <c r="C6" s="158" t="s">
        <v>14</v>
      </c>
      <c r="D6" s="147" t="s">
        <v>15</v>
      </c>
      <c r="E6" s="147" t="s">
        <v>16</v>
      </c>
      <c r="F6" s="154">
        <v>187435382</v>
      </c>
      <c r="G6" s="154">
        <v>0</v>
      </c>
      <c r="H6" s="154">
        <v>2428775892.5</v>
      </c>
      <c r="I6" s="154">
        <v>2550168061.5</v>
      </c>
      <c r="J6" s="154">
        <v>0</v>
      </c>
      <c r="K6" s="154">
        <v>0</v>
      </c>
      <c r="L6" s="154">
        <v>66043213</v>
      </c>
      <c r="M6" s="154">
        <v>0</v>
      </c>
      <c r="N6" s="154">
        <v>0</v>
      </c>
      <c r="O6" s="154">
        <v>0</v>
      </c>
      <c r="P6" s="154">
        <v>66043213</v>
      </c>
      <c r="Q6" s="154">
        <v>0</v>
      </c>
      <c r="R6" s="155" t="b">
        <v>1</v>
      </c>
      <c r="S6" s="154">
        <v>66043213</v>
      </c>
      <c r="T6" s="154">
        <v>0</v>
      </c>
    </row>
    <row r="7" spans="1:20" s="7" customFormat="1" ht="15" customHeight="1">
      <c r="A7" s="45" t="s">
        <v>303</v>
      </c>
      <c r="B7" s="160">
        <v>110102</v>
      </c>
      <c r="C7" s="158" t="s">
        <v>17</v>
      </c>
      <c r="D7" s="147" t="s">
        <v>15</v>
      </c>
      <c r="E7" s="147" t="s">
        <v>16</v>
      </c>
      <c r="F7" s="154">
        <v>500000</v>
      </c>
      <c r="G7" s="154">
        <v>0</v>
      </c>
      <c r="H7" s="154">
        <v>91201324.5</v>
      </c>
      <c r="I7" s="154">
        <v>91201324.5</v>
      </c>
      <c r="J7" s="154">
        <v>0</v>
      </c>
      <c r="K7" s="154">
        <v>0</v>
      </c>
      <c r="L7" s="154">
        <v>500000</v>
      </c>
      <c r="M7" s="154">
        <v>0</v>
      </c>
      <c r="N7" s="154">
        <v>0</v>
      </c>
      <c r="O7" s="154">
        <v>0</v>
      </c>
      <c r="P7" s="154">
        <v>500000</v>
      </c>
      <c r="Q7" s="154">
        <v>0</v>
      </c>
      <c r="R7" s="155" t="b">
        <v>1</v>
      </c>
      <c r="S7" s="154">
        <v>500000</v>
      </c>
      <c r="T7" s="154">
        <v>0</v>
      </c>
    </row>
    <row r="8" spans="1:20" s="7" customFormat="1" ht="15" customHeight="1">
      <c r="A8" s="45" t="s">
        <v>303</v>
      </c>
      <c r="B8" s="160">
        <v>110200</v>
      </c>
      <c r="C8" s="158" t="s">
        <v>18</v>
      </c>
      <c r="D8" s="147" t="s">
        <v>15</v>
      </c>
      <c r="E8" s="147" t="s">
        <v>16</v>
      </c>
      <c r="F8" s="154">
        <v>0</v>
      </c>
      <c r="G8" s="154">
        <v>0</v>
      </c>
      <c r="H8" s="154">
        <v>0</v>
      </c>
      <c r="I8" s="154">
        <v>0</v>
      </c>
      <c r="J8" s="154">
        <v>0</v>
      </c>
      <c r="K8" s="154">
        <v>0</v>
      </c>
      <c r="L8" s="154">
        <v>0</v>
      </c>
      <c r="M8" s="154">
        <v>0</v>
      </c>
      <c r="N8" s="154">
        <v>0</v>
      </c>
      <c r="O8" s="154">
        <v>0</v>
      </c>
      <c r="P8" s="154">
        <v>0</v>
      </c>
      <c r="Q8" s="154">
        <v>0</v>
      </c>
      <c r="R8" s="155" t="b">
        <v>0</v>
      </c>
      <c r="S8" s="154">
        <v>0</v>
      </c>
      <c r="T8" s="154">
        <v>0</v>
      </c>
    </row>
    <row r="9" spans="1:20" s="7" customFormat="1" ht="15" customHeight="1">
      <c r="A9" s="45" t="s">
        <v>303</v>
      </c>
      <c r="B9" s="160">
        <v>110201</v>
      </c>
      <c r="C9" s="158" t="s">
        <v>19</v>
      </c>
      <c r="D9" s="147" t="s">
        <v>15</v>
      </c>
      <c r="E9" s="147" t="s">
        <v>16</v>
      </c>
      <c r="F9" s="154">
        <v>4567980.41</v>
      </c>
      <c r="G9" s="154">
        <v>0</v>
      </c>
      <c r="H9" s="154">
        <v>298420662</v>
      </c>
      <c r="I9" s="154">
        <v>297915000</v>
      </c>
      <c r="J9" s="154">
        <v>0</v>
      </c>
      <c r="K9" s="154">
        <v>2.6077032089233398E-8</v>
      </c>
      <c r="L9" s="154">
        <v>5073642.41</v>
      </c>
      <c r="M9" s="154">
        <v>0</v>
      </c>
      <c r="N9" s="154">
        <v>0</v>
      </c>
      <c r="O9" s="154">
        <v>0</v>
      </c>
      <c r="P9" s="154">
        <v>5073642.41</v>
      </c>
      <c r="Q9" s="154">
        <v>0</v>
      </c>
      <c r="R9" s="155" t="b">
        <v>1</v>
      </c>
      <c r="S9" s="154">
        <v>5073642.41</v>
      </c>
      <c r="T9" s="154">
        <v>0</v>
      </c>
    </row>
    <row r="10" spans="1:20" s="7" customFormat="1" ht="15" customHeight="1">
      <c r="A10" s="45" t="s">
        <v>303</v>
      </c>
      <c r="B10" s="160" t="s">
        <v>20</v>
      </c>
      <c r="C10" s="158" t="s">
        <v>21</v>
      </c>
      <c r="D10" s="147" t="s">
        <v>15</v>
      </c>
      <c r="E10" s="147" t="s">
        <v>16</v>
      </c>
      <c r="F10" s="154">
        <v>0</v>
      </c>
      <c r="G10" s="154">
        <v>0</v>
      </c>
      <c r="H10" s="154">
        <v>2553607116</v>
      </c>
      <c r="I10" s="154">
        <v>2553607116</v>
      </c>
      <c r="J10" s="154">
        <v>0</v>
      </c>
      <c r="K10" s="154">
        <v>0</v>
      </c>
      <c r="L10" s="154">
        <v>0</v>
      </c>
      <c r="M10" s="154">
        <v>0</v>
      </c>
      <c r="N10" s="154">
        <v>0</v>
      </c>
      <c r="O10" s="154">
        <v>0</v>
      </c>
      <c r="P10" s="154">
        <v>0</v>
      </c>
      <c r="Q10" s="154">
        <v>0</v>
      </c>
      <c r="R10" s="155" t="b">
        <v>1</v>
      </c>
      <c r="S10" s="154">
        <v>0</v>
      </c>
      <c r="T10" s="154">
        <v>0</v>
      </c>
    </row>
    <row r="11" spans="1:20" s="7" customFormat="1" ht="15" customHeight="1">
      <c r="A11" s="45" t="s">
        <v>303</v>
      </c>
      <c r="B11" s="160">
        <v>110202</v>
      </c>
      <c r="C11" s="158" t="s">
        <v>22</v>
      </c>
      <c r="D11" s="147" t="s">
        <v>15</v>
      </c>
      <c r="E11" s="147" t="s">
        <v>16</v>
      </c>
      <c r="F11" s="154">
        <v>0</v>
      </c>
      <c r="G11" s="154">
        <v>0</v>
      </c>
      <c r="H11" s="154">
        <v>0</v>
      </c>
      <c r="I11" s="154">
        <v>0</v>
      </c>
      <c r="J11" s="154">
        <v>0</v>
      </c>
      <c r="K11" s="154">
        <v>0</v>
      </c>
      <c r="L11" s="154">
        <v>0</v>
      </c>
      <c r="M11" s="154">
        <v>0</v>
      </c>
      <c r="N11" s="154">
        <v>0</v>
      </c>
      <c r="O11" s="154">
        <v>0</v>
      </c>
      <c r="P11" s="154">
        <v>0</v>
      </c>
      <c r="Q11" s="154">
        <v>0</v>
      </c>
      <c r="R11" s="155" t="b">
        <v>0</v>
      </c>
      <c r="S11" s="154">
        <v>0</v>
      </c>
      <c r="T11" s="154">
        <v>0</v>
      </c>
    </row>
    <row r="12" spans="1:20" s="7" customFormat="1" ht="15" customHeight="1">
      <c r="A12" s="45" t="s">
        <v>303</v>
      </c>
      <c r="B12" s="160">
        <v>110203</v>
      </c>
      <c r="C12" s="158" t="s">
        <v>23</v>
      </c>
      <c r="D12" s="147" t="s">
        <v>15</v>
      </c>
      <c r="E12" s="147" t="s">
        <v>16</v>
      </c>
      <c r="F12" s="154">
        <v>0</v>
      </c>
      <c r="G12" s="154">
        <v>0</v>
      </c>
      <c r="H12" s="154">
        <v>0</v>
      </c>
      <c r="I12" s="154">
        <v>0</v>
      </c>
      <c r="J12" s="154">
        <v>0</v>
      </c>
      <c r="K12" s="154">
        <v>0</v>
      </c>
      <c r="L12" s="154">
        <v>0</v>
      </c>
      <c r="M12" s="154">
        <v>0</v>
      </c>
      <c r="N12" s="154">
        <v>0</v>
      </c>
      <c r="O12" s="154">
        <v>0</v>
      </c>
      <c r="P12" s="154">
        <v>0</v>
      </c>
      <c r="Q12" s="154">
        <v>0</v>
      </c>
      <c r="R12" s="155" t="b">
        <v>0</v>
      </c>
      <c r="S12" s="154">
        <v>0</v>
      </c>
      <c r="T12" s="154">
        <v>0</v>
      </c>
    </row>
    <row r="13" spans="1:20" s="7" customFormat="1" ht="15" customHeight="1">
      <c r="A13" s="45" t="s">
        <v>303</v>
      </c>
      <c r="B13" s="160">
        <v>110204</v>
      </c>
      <c r="C13" s="158" t="s">
        <v>24</v>
      </c>
      <c r="D13" s="147" t="s">
        <v>15</v>
      </c>
      <c r="E13" s="147" t="s">
        <v>16</v>
      </c>
      <c r="F13" s="154">
        <v>0</v>
      </c>
      <c r="G13" s="154">
        <v>0</v>
      </c>
      <c r="H13" s="154">
        <v>0</v>
      </c>
      <c r="I13" s="154">
        <v>0</v>
      </c>
      <c r="J13" s="154">
        <v>0</v>
      </c>
      <c r="K13" s="154">
        <v>0</v>
      </c>
      <c r="L13" s="154">
        <v>0</v>
      </c>
      <c r="M13" s="154">
        <v>0</v>
      </c>
      <c r="N13" s="154">
        <v>0</v>
      </c>
      <c r="O13" s="154">
        <v>0</v>
      </c>
      <c r="P13" s="154">
        <v>0</v>
      </c>
      <c r="Q13" s="154">
        <v>0</v>
      </c>
      <c r="R13" s="155" t="b">
        <v>0</v>
      </c>
      <c r="S13" s="154">
        <v>0</v>
      </c>
      <c r="T13" s="154">
        <v>0</v>
      </c>
    </row>
    <row r="14" spans="1:20" s="7" customFormat="1" ht="15" customHeight="1">
      <c r="A14" s="45" t="s">
        <v>303</v>
      </c>
      <c r="B14" s="160">
        <v>110205</v>
      </c>
      <c r="C14" s="158" t="s">
        <v>25</v>
      </c>
      <c r="D14" s="147" t="s">
        <v>15</v>
      </c>
      <c r="E14" s="147" t="s">
        <v>16</v>
      </c>
      <c r="F14" s="154">
        <v>0</v>
      </c>
      <c r="G14" s="154">
        <v>0</v>
      </c>
      <c r="H14" s="154">
        <v>0</v>
      </c>
      <c r="I14" s="154">
        <v>0</v>
      </c>
      <c r="J14" s="154">
        <v>0</v>
      </c>
      <c r="K14" s="154">
        <v>0</v>
      </c>
      <c r="L14" s="154">
        <v>0</v>
      </c>
      <c r="M14" s="154">
        <v>0</v>
      </c>
      <c r="N14" s="154">
        <v>0</v>
      </c>
      <c r="O14" s="154">
        <v>0</v>
      </c>
      <c r="P14" s="154">
        <v>0</v>
      </c>
      <c r="Q14" s="154">
        <v>0</v>
      </c>
      <c r="R14" s="155" t="b">
        <v>0</v>
      </c>
      <c r="S14" s="154">
        <v>0</v>
      </c>
      <c r="T14" s="154">
        <v>0</v>
      </c>
    </row>
    <row r="15" spans="1:20" s="7" customFormat="1" ht="15" customHeight="1">
      <c r="A15" s="45" t="s">
        <v>303</v>
      </c>
      <c r="B15" s="160">
        <v>110210</v>
      </c>
      <c r="C15" s="158" t="s">
        <v>29</v>
      </c>
      <c r="D15" s="147" t="s">
        <v>15</v>
      </c>
      <c r="E15" s="147" t="s">
        <v>16</v>
      </c>
      <c r="F15" s="154">
        <v>0</v>
      </c>
      <c r="G15" s="154">
        <v>0</v>
      </c>
      <c r="H15" s="154">
        <v>3455910382</v>
      </c>
      <c r="I15" s="154">
        <v>271493709</v>
      </c>
      <c r="J15" s="154">
        <v>0</v>
      </c>
      <c r="K15" s="154">
        <v>3184416673</v>
      </c>
      <c r="L15" s="154">
        <v>0</v>
      </c>
      <c r="M15" s="154">
        <v>0</v>
      </c>
      <c r="N15" s="154">
        <v>0</v>
      </c>
      <c r="O15" s="154">
        <v>0</v>
      </c>
      <c r="P15" s="154">
        <v>0</v>
      </c>
      <c r="Q15" s="154">
        <v>0</v>
      </c>
      <c r="R15" s="155" t="b">
        <v>1</v>
      </c>
      <c r="S15" s="154">
        <v>0</v>
      </c>
      <c r="T15" s="154">
        <v>0</v>
      </c>
    </row>
    <row r="16" spans="1:20" s="7" customFormat="1" ht="15" customHeight="1">
      <c r="A16" s="45" t="s">
        <v>303</v>
      </c>
      <c r="B16" s="160">
        <v>110301</v>
      </c>
      <c r="C16" s="158" t="s">
        <v>31</v>
      </c>
      <c r="D16" s="147" t="s">
        <v>15</v>
      </c>
      <c r="E16" s="147" t="s">
        <v>16</v>
      </c>
      <c r="F16" s="154">
        <v>26001295542.599998</v>
      </c>
      <c r="G16" s="154">
        <v>0</v>
      </c>
      <c r="H16" s="154">
        <v>0</v>
      </c>
      <c r="I16" s="154">
        <v>0</v>
      </c>
      <c r="J16" s="154">
        <v>3184416673</v>
      </c>
      <c r="K16" s="154">
        <v>0</v>
      </c>
      <c r="L16" s="154">
        <v>29185712215.599998</v>
      </c>
      <c r="M16" s="154">
        <v>0</v>
      </c>
      <c r="N16" s="154">
        <v>0</v>
      </c>
      <c r="O16" s="154">
        <v>0</v>
      </c>
      <c r="P16" s="154">
        <v>29185712215.599998</v>
      </c>
      <c r="Q16" s="154">
        <v>0</v>
      </c>
      <c r="R16" s="155" t="b">
        <v>1</v>
      </c>
      <c r="S16" s="154">
        <v>29185712215.599998</v>
      </c>
      <c r="T16" s="154">
        <v>0</v>
      </c>
    </row>
    <row r="17" spans="1:20" s="7" customFormat="1" ht="15" customHeight="1">
      <c r="A17" s="45" t="s">
        <v>303</v>
      </c>
      <c r="B17" s="160">
        <v>110902</v>
      </c>
      <c r="C17" s="158" t="s">
        <v>32</v>
      </c>
      <c r="D17" s="147" t="s">
        <v>15</v>
      </c>
      <c r="E17" s="147" t="s">
        <v>16</v>
      </c>
      <c r="F17" s="154">
        <v>0</v>
      </c>
      <c r="G17" s="154">
        <v>0</v>
      </c>
      <c r="H17" s="154">
        <v>5683392828.5</v>
      </c>
      <c r="I17" s="154">
        <v>5683392828.5</v>
      </c>
      <c r="J17" s="154">
        <v>0</v>
      </c>
      <c r="K17" s="154">
        <v>0</v>
      </c>
      <c r="L17" s="154">
        <v>0</v>
      </c>
      <c r="M17" s="154">
        <v>0</v>
      </c>
      <c r="N17" s="154">
        <v>0</v>
      </c>
      <c r="O17" s="154">
        <v>0</v>
      </c>
      <c r="P17" s="154">
        <v>0</v>
      </c>
      <c r="Q17" s="154">
        <v>0</v>
      </c>
      <c r="R17" s="155" t="b">
        <v>1</v>
      </c>
      <c r="S17" s="154">
        <v>0</v>
      </c>
      <c r="T17" s="154">
        <v>0</v>
      </c>
    </row>
    <row r="18" spans="1:20" s="7" customFormat="1" ht="15" customHeight="1">
      <c r="A18" s="45" t="s">
        <v>303</v>
      </c>
      <c r="B18" s="160">
        <v>130120</v>
      </c>
      <c r="C18" s="158" t="s">
        <v>33</v>
      </c>
      <c r="D18" s="147" t="s">
        <v>15</v>
      </c>
      <c r="E18" s="147" t="s">
        <v>16</v>
      </c>
      <c r="F18" s="154">
        <v>578371371</v>
      </c>
      <c r="G18" s="154">
        <v>0</v>
      </c>
      <c r="H18" s="154">
        <v>592042</v>
      </c>
      <c r="I18" s="154">
        <v>818753661</v>
      </c>
      <c r="J18" s="154">
        <v>786583986</v>
      </c>
      <c r="K18" s="154">
        <v>0</v>
      </c>
      <c r="L18" s="154">
        <v>546793738</v>
      </c>
      <c r="M18" s="154">
        <v>0</v>
      </c>
      <c r="N18" s="154">
        <v>0</v>
      </c>
      <c r="O18" s="154">
        <v>0</v>
      </c>
      <c r="P18" s="154">
        <v>546793738</v>
      </c>
      <c r="Q18" s="154">
        <v>0</v>
      </c>
      <c r="R18" s="155" t="b">
        <v>1</v>
      </c>
      <c r="S18" s="154">
        <v>546793738</v>
      </c>
      <c r="T18" s="154">
        <v>0</v>
      </c>
    </row>
    <row r="19" spans="1:20" s="7" customFormat="1" ht="15" customHeight="1">
      <c r="A19" s="45" t="s">
        <v>303</v>
      </c>
      <c r="B19" s="160">
        <v>130121</v>
      </c>
      <c r="C19" s="158" t="s">
        <v>34</v>
      </c>
      <c r="D19" s="147" t="s">
        <v>15</v>
      </c>
      <c r="E19" s="147" t="s">
        <v>16</v>
      </c>
      <c r="F19" s="154">
        <v>0</v>
      </c>
      <c r="G19" s="154">
        <v>0</v>
      </c>
      <c r="H19" s="154">
        <v>0</v>
      </c>
      <c r="I19" s="154">
        <v>2328911432</v>
      </c>
      <c r="J19" s="154">
        <v>2328911432</v>
      </c>
      <c r="K19" s="154">
        <v>0</v>
      </c>
      <c r="L19" s="154">
        <v>0</v>
      </c>
      <c r="M19" s="154">
        <v>0</v>
      </c>
      <c r="N19" s="154">
        <v>0</v>
      </c>
      <c r="O19" s="154">
        <v>0</v>
      </c>
      <c r="P19" s="154">
        <v>0</v>
      </c>
      <c r="Q19" s="154">
        <v>0</v>
      </c>
      <c r="R19" s="155" t="b">
        <v>1</v>
      </c>
      <c r="S19" s="154">
        <v>0</v>
      </c>
      <c r="T19" s="154">
        <v>0</v>
      </c>
    </row>
    <row r="20" spans="1:20" s="7" customFormat="1" ht="15" customHeight="1">
      <c r="A20" s="45" t="s">
        <v>303</v>
      </c>
      <c r="B20" s="160">
        <v>311100</v>
      </c>
      <c r="C20" s="158" t="s">
        <v>58</v>
      </c>
      <c r="D20" s="147" t="s">
        <v>15</v>
      </c>
      <c r="E20" s="159" t="s">
        <v>16</v>
      </c>
      <c r="F20" s="154">
        <v>0</v>
      </c>
      <c r="G20" s="154">
        <v>0</v>
      </c>
      <c r="H20" s="154">
        <v>23669559</v>
      </c>
      <c r="I20" s="154">
        <v>0</v>
      </c>
      <c r="J20" s="154">
        <v>0</v>
      </c>
      <c r="K20" s="154">
        <v>23669559</v>
      </c>
      <c r="L20" s="154">
        <v>0</v>
      </c>
      <c r="M20" s="154">
        <v>0</v>
      </c>
      <c r="N20" s="154">
        <v>0</v>
      </c>
      <c r="O20" s="154">
        <v>0</v>
      </c>
      <c r="P20" s="154">
        <v>0</v>
      </c>
      <c r="Q20" s="154">
        <v>0</v>
      </c>
      <c r="R20" s="155" t="b">
        <v>1</v>
      </c>
      <c r="S20" s="154">
        <v>0</v>
      </c>
      <c r="T20" s="154">
        <v>0</v>
      </c>
    </row>
    <row r="21" spans="1:20" s="7" customFormat="1" ht="15" customHeight="1">
      <c r="A21" s="45" t="s">
        <v>303</v>
      </c>
      <c r="B21" s="160">
        <v>130130</v>
      </c>
      <c r="C21" s="158" t="s">
        <v>35</v>
      </c>
      <c r="D21" s="147" t="s">
        <v>15</v>
      </c>
      <c r="E21" s="147" t="s">
        <v>16</v>
      </c>
      <c r="F21" s="154">
        <v>145935776</v>
      </c>
      <c r="G21" s="154">
        <v>0</v>
      </c>
      <c r="H21" s="154">
        <v>1207787.5</v>
      </c>
      <c r="I21" s="154">
        <v>1985400</v>
      </c>
      <c r="J21" s="154">
        <v>79083322</v>
      </c>
      <c r="K21" s="154">
        <v>83450414</v>
      </c>
      <c r="L21" s="154">
        <v>140791071.5</v>
      </c>
      <c r="M21" s="154">
        <v>0</v>
      </c>
      <c r="N21" s="154">
        <v>0</v>
      </c>
      <c r="O21" s="154">
        <v>0</v>
      </c>
      <c r="P21" s="154">
        <v>140791071.5</v>
      </c>
      <c r="Q21" s="154">
        <v>0</v>
      </c>
      <c r="R21" s="155" t="b">
        <v>1</v>
      </c>
      <c r="S21" s="154">
        <v>140791071.5</v>
      </c>
      <c r="T21" s="154">
        <v>0</v>
      </c>
    </row>
    <row r="22" spans="1:20" s="7" customFormat="1" ht="15" customHeight="1">
      <c r="A22" s="45" t="s">
        <v>303</v>
      </c>
      <c r="B22" s="160">
        <v>130131</v>
      </c>
      <c r="C22" s="158" t="s">
        <v>36</v>
      </c>
      <c r="D22" s="147" t="s">
        <v>15</v>
      </c>
      <c r="E22" s="147" t="s">
        <v>16</v>
      </c>
      <c r="F22" s="154">
        <v>0</v>
      </c>
      <c r="G22" s="154">
        <v>0</v>
      </c>
      <c r="H22" s="154">
        <v>0</v>
      </c>
      <c r="I22" s="154">
        <v>0</v>
      </c>
      <c r="J22" s="154">
        <v>0</v>
      </c>
      <c r="K22" s="154">
        <v>0</v>
      </c>
      <c r="L22" s="154">
        <v>0</v>
      </c>
      <c r="M22" s="154">
        <v>0</v>
      </c>
      <c r="N22" s="154">
        <v>0</v>
      </c>
      <c r="O22" s="154">
        <v>0</v>
      </c>
      <c r="P22" s="154">
        <v>0</v>
      </c>
      <c r="Q22" s="154">
        <v>0</v>
      </c>
      <c r="R22" s="155" t="b">
        <v>0</v>
      </c>
      <c r="S22" s="154">
        <v>0</v>
      </c>
      <c r="T22" s="154">
        <v>0</v>
      </c>
    </row>
    <row r="23" spans="1:20" s="7" customFormat="1" ht="15" customHeight="1">
      <c r="A23" s="45" t="s">
        <v>303</v>
      </c>
      <c r="B23" s="160">
        <v>130501</v>
      </c>
      <c r="C23" s="158" t="s">
        <v>37</v>
      </c>
      <c r="D23" s="147" t="s">
        <v>15</v>
      </c>
      <c r="E23" s="147" t="s">
        <v>16</v>
      </c>
      <c r="F23" s="154">
        <v>3636000</v>
      </c>
      <c r="G23" s="154">
        <v>0</v>
      </c>
      <c r="H23" s="154">
        <v>10755000</v>
      </c>
      <c r="I23" s="154">
        <v>7631500</v>
      </c>
      <c r="J23" s="154">
        <v>0</v>
      </c>
      <c r="K23" s="154">
        <v>0</v>
      </c>
      <c r="L23" s="154">
        <v>6759500</v>
      </c>
      <c r="M23" s="154">
        <v>0</v>
      </c>
      <c r="N23" s="154">
        <v>0</v>
      </c>
      <c r="O23" s="154">
        <v>0</v>
      </c>
      <c r="P23" s="154">
        <v>6759500</v>
      </c>
      <c r="Q23" s="154">
        <v>0</v>
      </c>
      <c r="R23" s="155" t="b">
        <v>1</v>
      </c>
      <c r="S23" s="154">
        <v>6759500</v>
      </c>
      <c r="T23" s="154">
        <v>0</v>
      </c>
    </row>
    <row r="24" spans="1:20" s="7" customFormat="1" ht="15" customHeight="1">
      <c r="A24" s="45" t="s">
        <v>303</v>
      </c>
      <c r="B24" s="160">
        <v>130502</v>
      </c>
      <c r="C24" s="158" t="s">
        <v>38</v>
      </c>
      <c r="D24" s="147" t="s">
        <v>15</v>
      </c>
      <c r="E24" s="147" t="s">
        <v>16</v>
      </c>
      <c r="F24" s="154">
        <v>0</v>
      </c>
      <c r="G24" s="154">
        <v>0</v>
      </c>
      <c r="H24" s="154">
        <v>0</v>
      </c>
      <c r="I24" s="154">
        <v>0</v>
      </c>
      <c r="J24" s="154">
        <v>0</v>
      </c>
      <c r="K24" s="154">
        <v>0</v>
      </c>
      <c r="L24" s="154">
        <v>0</v>
      </c>
      <c r="M24" s="154">
        <v>0</v>
      </c>
      <c r="N24" s="154">
        <v>0</v>
      </c>
      <c r="O24" s="154">
        <v>0</v>
      </c>
      <c r="P24" s="154">
        <v>0</v>
      </c>
      <c r="Q24" s="154">
        <v>0</v>
      </c>
      <c r="R24" s="155" t="b">
        <v>0</v>
      </c>
      <c r="S24" s="154">
        <v>0</v>
      </c>
      <c r="T24" s="154">
        <v>0</v>
      </c>
    </row>
    <row r="25" spans="1:20" s="7" customFormat="1" ht="15" customHeight="1">
      <c r="A25" s="45" t="s">
        <v>303</v>
      </c>
      <c r="B25" s="160">
        <v>130504</v>
      </c>
      <c r="C25" s="158" t="s">
        <v>39</v>
      </c>
      <c r="D25" s="147" t="s">
        <v>15</v>
      </c>
      <c r="E25" s="147" t="s">
        <v>16</v>
      </c>
      <c r="F25" s="154">
        <v>851024026</v>
      </c>
      <c r="G25" s="154">
        <v>0</v>
      </c>
      <c r="H25" s="154">
        <v>0</v>
      </c>
      <c r="I25" s="154">
        <v>0</v>
      </c>
      <c r="J25" s="154">
        <v>0</v>
      </c>
      <c r="K25" s="154">
        <v>0</v>
      </c>
      <c r="L25" s="154">
        <v>851024026</v>
      </c>
      <c r="M25" s="154">
        <v>0</v>
      </c>
      <c r="N25" s="154">
        <v>0</v>
      </c>
      <c r="O25" s="154">
        <v>0</v>
      </c>
      <c r="P25" s="154">
        <v>851024026</v>
      </c>
      <c r="Q25" s="154">
        <v>0</v>
      </c>
      <c r="R25" s="155" t="b">
        <v>1</v>
      </c>
      <c r="S25" s="154">
        <v>851024026</v>
      </c>
      <c r="T25" s="154">
        <v>0</v>
      </c>
    </row>
    <row r="26" spans="1:20" s="7" customFormat="1" ht="15" customHeight="1">
      <c r="A26" s="45" t="s">
        <v>303</v>
      </c>
      <c r="B26" s="160">
        <v>140001</v>
      </c>
      <c r="C26" s="158" t="s">
        <v>240</v>
      </c>
      <c r="D26" s="147" t="s">
        <v>15</v>
      </c>
      <c r="E26" s="147" t="s">
        <v>16</v>
      </c>
      <c r="F26" s="154">
        <v>0</v>
      </c>
      <c r="G26" s="154">
        <v>0</v>
      </c>
      <c r="H26" s="154">
        <v>0</v>
      </c>
      <c r="I26" s="154">
        <v>0</v>
      </c>
      <c r="J26" s="154">
        <v>0</v>
      </c>
      <c r="K26" s="154">
        <v>0</v>
      </c>
      <c r="L26" s="154">
        <v>0</v>
      </c>
      <c r="M26" s="154">
        <v>0</v>
      </c>
      <c r="N26" s="154">
        <v>0</v>
      </c>
      <c r="O26" s="154">
        <v>0</v>
      </c>
      <c r="P26" s="154">
        <v>0</v>
      </c>
      <c r="Q26" s="154">
        <v>0</v>
      </c>
      <c r="R26" s="155" t="b">
        <v>0</v>
      </c>
      <c r="S26" s="154">
        <v>0</v>
      </c>
      <c r="T26" s="154">
        <v>0</v>
      </c>
    </row>
    <row r="27" spans="1:20" s="7" customFormat="1" ht="15" customHeight="1">
      <c r="A27" s="45" t="s">
        <v>303</v>
      </c>
      <c r="B27" s="160">
        <v>140101</v>
      </c>
      <c r="C27" s="158" t="s">
        <v>41</v>
      </c>
      <c r="D27" s="147" t="s">
        <v>15</v>
      </c>
      <c r="E27" s="147" t="s">
        <v>16</v>
      </c>
      <c r="F27" s="154">
        <v>0</v>
      </c>
      <c r="G27" s="154">
        <v>0</v>
      </c>
      <c r="H27" s="154">
        <v>0</v>
      </c>
      <c r="I27" s="154">
        <v>0</v>
      </c>
      <c r="J27" s="154">
        <v>0</v>
      </c>
      <c r="K27" s="154">
        <v>0</v>
      </c>
      <c r="L27" s="154">
        <v>0</v>
      </c>
      <c r="M27" s="154">
        <v>0</v>
      </c>
      <c r="N27" s="154">
        <v>0</v>
      </c>
      <c r="O27" s="154">
        <v>0</v>
      </c>
      <c r="P27" s="154">
        <v>0</v>
      </c>
      <c r="Q27" s="154">
        <v>0</v>
      </c>
      <c r="R27" s="155" t="b">
        <v>0</v>
      </c>
      <c r="S27" s="154">
        <v>0</v>
      </c>
      <c r="T27" s="154">
        <v>0</v>
      </c>
    </row>
    <row r="28" spans="1:20" s="7" customFormat="1" ht="15" customHeight="1">
      <c r="A28" s="45" t="s">
        <v>303</v>
      </c>
      <c r="B28" s="160">
        <v>140301</v>
      </c>
      <c r="C28" s="158" t="s">
        <v>299</v>
      </c>
      <c r="D28" s="147" t="s">
        <v>15</v>
      </c>
      <c r="E28" s="147" t="s">
        <v>16</v>
      </c>
      <c r="F28" s="154">
        <v>25690937.833333328</v>
      </c>
      <c r="G28" s="154">
        <v>0</v>
      </c>
      <c r="H28" s="154">
        <v>0</v>
      </c>
      <c r="I28" s="154">
        <v>0</v>
      </c>
      <c r="J28" s="154">
        <v>0</v>
      </c>
      <c r="K28" s="154">
        <v>12845468.916666666</v>
      </c>
      <c r="L28" s="154">
        <v>12845468.916666662</v>
      </c>
      <c r="M28" s="154">
        <v>0</v>
      </c>
      <c r="N28" s="154">
        <v>0</v>
      </c>
      <c r="O28" s="154">
        <v>0</v>
      </c>
      <c r="P28" s="154">
        <v>12845468.916666662</v>
      </c>
      <c r="Q28" s="154">
        <v>0</v>
      </c>
      <c r="R28" s="155" t="b">
        <v>1</v>
      </c>
      <c r="S28" s="154">
        <v>12845468.916666662</v>
      </c>
      <c r="T28" s="154">
        <v>0</v>
      </c>
    </row>
    <row r="29" spans="1:20" s="7" customFormat="1" ht="15" customHeight="1">
      <c r="A29" s="45" t="s">
        <v>303</v>
      </c>
      <c r="B29" s="160">
        <v>150101</v>
      </c>
      <c r="C29" s="158" t="s">
        <v>42</v>
      </c>
      <c r="D29" s="147" t="s">
        <v>15</v>
      </c>
      <c r="E29" s="147" t="s">
        <v>16</v>
      </c>
      <c r="F29" s="154">
        <v>0</v>
      </c>
      <c r="G29" s="154">
        <v>0</v>
      </c>
      <c r="H29" s="154">
        <v>0</v>
      </c>
      <c r="I29" s="154">
        <v>0</v>
      </c>
      <c r="J29" s="154">
        <v>200535670.05886197</v>
      </c>
      <c r="K29" s="154">
        <v>200535670.05886197</v>
      </c>
      <c r="L29" s="154">
        <v>0</v>
      </c>
      <c r="M29" s="154">
        <v>0</v>
      </c>
      <c r="N29" s="154">
        <v>0</v>
      </c>
      <c r="O29" s="154">
        <v>0</v>
      </c>
      <c r="P29" s="154">
        <v>0</v>
      </c>
      <c r="Q29" s="154">
        <v>0</v>
      </c>
      <c r="R29" s="155" t="b">
        <v>1</v>
      </c>
      <c r="S29" s="154">
        <v>0</v>
      </c>
      <c r="T29" s="154">
        <v>0</v>
      </c>
    </row>
    <row r="30" spans="1:20" s="7" customFormat="1" ht="15" customHeight="1">
      <c r="A30" s="45" t="s">
        <v>303</v>
      </c>
      <c r="B30" s="160">
        <v>160101</v>
      </c>
      <c r="C30" s="158" t="s">
        <v>189</v>
      </c>
      <c r="D30" s="147" t="s">
        <v>15</v>
      </c>
      <c r="E30" s="147" t="s">
        <v>16</v>
      </c>
      <c r="F30" s="154">
        <v>1644925148.3712122</v>
      </c>
      <c r="G30" s="154">
        <v>0</v>
      </c>
      <c r="H30" s="154">
        <v>0</v>
      </c>
      <c r="I30" s="154">
        <v>0</v>
      </c>
      <c r="J30" s="154">
        <v>1490540294.5454547</v>
      </c>
      <c r="K30" s="154">
        <v>1644925148.371212</v>
      </c>
      <c r="L30" s="154">
        <v>1490540294.545455</v>
      </c>
      <c r="M30" s="154">
        <v>0</v>
      </c>
      <c r="N30" s="154">
        <v>0</v>
      </c>
      <c r="O30" s="154">
        <v>0</v>
      </c>
      <c r="P30" s="154">
        <v>1490540294.545455</v>
      </c>
      <c r="Q30" s="154">
        <v>0</v>
      </c>
      <c r="R30" s="155" t="b">
        <v>1</v>
      </c>
      <c r="S30" s="154">
        <v>1490540294.545455</v>
      </c>
      <c r="T30" s="154">
        <v>0</v>
      </c>
    </row>
    <row r="31" spans="1:20" s="7" customFormat="1" ht="15" customHeight="1">
      <c r="A31" s="45" t="s">
        <v>303</v>
      </c>
      <c r="B31" s="160">
        <v>161101</v>
      </c>
      <c r="C31" s="158" t="s">
        <v>170</v>
      </c>
      <c r="D31" s="147" t="s">
        <v>15</v>
      </c>
      <c r="E31" s="147" t="s">
        <v>16</v>
      </c>
      <c r="F31" s="154">
        <v>-2.384185791015625E-7</v>
      </c>
      <c r="G31" s="154">
        <v>0</v>
      </c>
      <c r="H31" s="154">
        <v>0</v>
      </c>
      <c r="I31" s="154">
        <v>0</v>
      </c>
      <c r="J31" s="154">
        <v>409649172.72727269</v>
      </c>
      <c r="K31" s="154">
        <v>409649172.72727269</v>
      </c>
      <c r="L31" s="154">
        <v>-2.384185791015625E-7</v>
      </c>
      <c r="M31" s="154">
        <v>0</v>
      </c>
      <c r="N31" s="154">
        <v>0</v>
      </c>
      <c r="O31" s="154">
        <v>0</v>
      </c>
      <c r="P31" s="154">
        <v>-2.384185791015625E-7</v>
      </c>
      <c r="Q31" s="154">
        <v>0</v>
      </c>
      <c r="R31" s="155" t="b">
        <v>1</v>
      </c>
      <c r="S31" s="154">
        <v>-2.384185791015625E-7</v>
      </c>
      <c r="T31" s="154">
        <v>0</v>
      </c>
    </row>
    <row r="32" spans="1:20" s="7" customFormat="1" ht="15" customHeight="1">
      <c r="A32" s="45" t="s">
        <v>303</v>
      </c>
      <c r="B32" s="160">
        <v>211001</v>
      </c>
      <c r="C32" s="158" t="s">
        <v>241</v>
      </c>
      <c r="D32" s="147" t="s">
        <v>15</v>
      </c>
      <c r="E32" s="147" t="s">
        <v>47</v>
      </c>
      <c r="F32" s="154">
        <v>0</v>
      </c>
      <c r="G32" s="154">
        <v>21446002320.758518</v>
      </c>
      <c r="H32" s="154">
        <v>1957224</v>
      </c>
      <c r="I32" s="154">
        <v>0</v>
      </c>
      <c r="J32" s="154">
        <v>85817577.5</v>
      </c>
      <c r="K32" s="154">
        <v>2221802370.6474814</v>
      </c>
      <c r="L32" s="154">
        <v>0</v>
      </c>
      <c r="M32" s="154">
        <v>23580029889.905998</v>
      </c>
      <c r="N32" s="154">
        <v>0</v>
      </c>
      <c r="O32" s="154">
        <v>0</v>
      </c>
      <c r="P32" s="154">
        <v>0</v>
      </c>
      <c r="Q32" s="154">
        <v>23580029889.905998</v>
      </c>
      <c r="R32" s="155" t="b">
        <v>1</v>
      </c>
      <c r="S32" s="154">
        <v>0</v>
      </c>
      <c r="T32" s="154">
        <v>23580029889.905998</v>
      </c>
    </row>
    <row r="33" spans="1:20" s="7" customFormat="1" ht="15" customHeight="1">
      <c r="A33" s="45" t="s">
        <v>303</v>
      </c>
      <c r="B33" s="160">
        <v>211002</v>
      </c>
      <c r="C33" s="158" t="s">
        <v>242</v>
      </c>
      <c r="D33" s="147" t="s">
        <v>15</v>
      </c>
      <c r="E33" s="147" t="s">
        <v>47</v>
      </c>
      <c r="F33" s="154">
        <v>0</v>
      </c>
      <c r="G33" s="154">
        <v>-46420430.303031266</v>
      </c>
      <c r="H33" s="154">
        <v>0</v>
      </c>
      <c r="I33" s="154">
        <v>0</v>
      </c>
      <c r="J33" s="154">
        <v>454830820</v>
      </c>
      <c r="K33" s="154">
        <v>409649172.72727269</v>
      </c>
      <c r="L33" s="154">
        <v>0</v>
      </c>
      <c r="M33" s="154">
        <v>-91602077.575758576</v>
      </c>
      <c r="N33" s="154">
        <v>0</v>
      </c>
      <c r="O33" s="154">
        <v>0</v>
      </c>
      <c r="P33" s="154">
        <v>0</v>
      </c>
      <c r="Q33" s="154">
        <v>-91602077.575758576</v>
      </c>
      <c r="R33" s="155" t="b">
        <v>1</v>
      </c>
      <c r="S33" s="154">
        <v>0</v>
      </c>
      <c r="T33" s="154">
        <v>-91602077.575758576</v>
      </c>
    </row>
    <row r="34" spans="1:20" s="7" customFormat="1" ht="15" customHeight="1">
      <c r="A34" s="45" t="s">
        <v>303</v>
      </c>
      <c r="B34" s="160">
        <v>211011</v>
      </c>
      <c r="C34" s="158" t="s">
        <v>304</v>
      </c>
      <c r="D34" s="147" t="s">
        <v>15</v>
      </c>
      <c r="E34" s="147" t="s">
        <v>47</v>
      </c>
      <c r="F34" s="154">
        <v>0</v>
      </c>
      <c r="G34" s="154">
        <v>298652096.672149</v>
      </c>
      <c r="H34" s="154">
        <v>0</v>
      </c>
      <c r="I34" s="154">
        <v>0</v>
      </c>
      <c r="J34" s="154">
        <v>0</v>
      </c>
      <c r="K34" s="536">
        <v>59813383.200000003</v>
      </c>
      <c r="L34" s="154">
        <v>0</v>
      </c>
      <c r="M34" s="154">
        <v>358465479.87214899</v>
      </c>
      <c r="N34" s="154">
        <v>0</v>
      </c>
      <c r="O34" s="154">
        <v>0</v>
      </c>
      <c r="P34" s="154">
        <v>0</v>
      </c>
      <c r="Q34" s="154">
        <v>358465479.87214899</v>
      </c>
      <c r="R34" s="155" t="b">
        <v>1</v>
      </c>
      <c r="S34" s="154">
        <v>0</v>
      </c>
      <c r="T34" s="154">
        <v>358465479.87214899</v>
      </c>
    </row>
    <row r="35" spans="1:20" s="7" customFormat="1" ht="15" customHeight="1">
      <c r="A35" s="45" t="s">
        <v>303</v>
      </c>
      <c r="B35" s="160">
        <v>211012</v>
      </c>
      <c r="C35" s="158" t="s">
        <v>305</v>
      </c>
      <c r="D35" s="147" t="s">
        <v>15</v>
      </c>
      <c r="E35" s="147" t="s">
        <v>47</v>
      </c>
      <c r="F35" s="154">
        <v>0</v>
      </c>
      <c r="G35" s="154">
        <v>127153009.53826155</v>
      </c>
      <c r="H35" s="154">
        <v>0</v>
      </c>
      <c r="I35" s="154">
        <v>0</v>
      </c>
      <c r="J35" s="154">
        <v>0</v>
      </c>
      <c r="K35" s="154">
        <v>26902116</v>
      </c>
      <c r="L35" s="154">
        <v>0</v>
      </c>
      <c r="M35" s="154">
        <v>154055125.53826153</v>
      </c>
      <c r="N35" s="154">
        <v>0</v>
      </c>
      <c r="O35" s="154">
        <v>0</v>
      </c>
      <c r="P35" s="154">
        <v>0</v>
      </c>
      <c r="Q35" s="154">
        <v>154055125.53826153</v>
      </c>
      <c r="R35" s="155" t="b">
        <v>1</v>
      </c>
      <c r="S35" s="154">
        <v>0</v>
      </c>
      <c r="T35" s="154">
        <v>154055125.53826153</v>
      </c>
    </row>
    <row r="36" spans="1:20" s="7" customFormat="1" ht="15" customHeight="1">
      <c r="A36" s="45" t="s">
        <v>303</v>
      </c>
      <c r="B36" s="160">
        <v>211013</v>
      </c>
      <c r="C36" s="158" t="s">
        <v>306</v>
      </c>
      <c r="D36" s="147" t="s">
        <v>15</v>
      </c>
      <c r="E36" s="147" t="s">
        <v>47</v>
      </c>
      <c r="F36" s="154">
        <v>0</v>
      </c>
      <c r="G36" s="154">
        <v>26793218.635944698</v>
      </c>
      <c r="H36" s="154">
        <v>0</v>
      </c>
      <c r="I36" s="154">
        <v>0</v>
      </c>
      <c r="J36" s="154">
        <v>0</v>
      </c>
      <c r="K36" s="154">
        <v>5362223</v>
      </c>
      <c r="L36" s="154">
        <v>0</v>
      </c>
      <c r="M36" s="154">
        <v>32155441.635944698</v>
      </c>
      <c r="N36" s="154">
        <v>0</v>
      </c>
      <c r="O36" s="154">
        <v>0</v>
      </c>
      <c r="P36" s="154">
        <v>0</v>
      </c>
      <c r="Q36" s="154">
        <v>32155441.635944698</v>
      </c>
      <c r="R36" s="155" t="b">
        <v>1</v>
      </c>
      <c r="S36" s="154">
        <v>0</v>
      </c>
      <c r="T36" s="154">
        <v>32155441.635944698</v>
      </c>
    </row>
    <row r="37" spans="1:20" s="7" customFormat="1" ht="15" customHeight="1">
      <c r="A37" s="45" t="s">
        <v>303</v>
      </c>
      <c r="B37" s="160">
        <v>211014</v>
      </c>
      <c r="C37" s="158" t="s">
        <v>307</v>
      </c>
      <c r="D37" s="147" t="s">
        <v>15</v>
      </c>
      <c r="E37" s="147" t="s">
        <v>47</v>
      </c>
      <c r="F37" s="154">
        <v>0</v>
      </c>
      <c r="G37" s="154">
        <v>63538090</v>
      </c>
      <c r="H37" s="154">
        <v>0</v>
      </c>
      <c r="I37" s="154">
        <v>0</v>
      </c>
      <c r="J37" s="154">
        <v>0</v>
      </c>
      <c r="K37" s="154">
        <v>12707618</v>
      </c>
      <c r="L37" s="154">
        <v>0</v>
      </c>
      <c r="M37" s="154">
        <v>76245708</v>
      </c>
      <c r="N37" s="154">
        <v>0</v>
      </c>
      <c r="O37" s="154">
        <v>0</v>
      </c>
      <c r="P37" s="154">
        <v>0</v>
      </c>
      <c r="Q37" s="154">
        <v>76245708</v>
      </c>
      <c r="R37" s="155" t="b">
        <v>1</v>
      </c>
      <c r="S37" s="154">
        <v>0</v>
      </c>
      <c r="T37" s="154">
        <v>76245708</v>
      </c>
    </row>
    <row r="38" spans="1:20" s="7" customFormat="1" ht="15" customHeight="1">
      <c r="A38" s="45" t="s">
        <v>303</v>
      </c>
      <c r="B38" s="160">
        <v>211101</v>
      </c>
      <c r="C38" s="158" t="s">
        <v>244</v>
      </c>
      <c r="D38" s="147" t="s">
        <v>15</v>
      </c>
      <c r="E38" s="147" t="s">
        <v>47</v>
      </c>
      <c r="F38" s="154">
        <v>0</v>
      </c>
      <c r="G38" s="154">
        <v>1299701688.3736539</v>
      </c>
      <c r="H38" s="154">
        <v>0</v>
      </c>
      <c r="I38" s="154">
        <v>0</v>
      </c>
      <c r="J38" s="154">
        <v>0</v>
      </c>
      <c r="K38" s="536">
        <v>92833900</v>
      </c>
      <c r="L38" s="154">
        <v>0</v>
      </c>
      <c r="M38" s="154">
        <v>1392535588.3736539</v>
      </c>
      <c r="N38" s="154">
        <v>0</v>
      </c>
      <c r="O38" s="154">
        <v>0</v>
      </c>
      <c r="P38" s="154">
        <v>0</v>
      </c>
      <c r="Q38" s="154">
        <v>1392535588.3736539</v>
      </c>
      <c r="R38" s="155" t="b">
        <v>1</v>
      </c>
      <c r="S38" s="154">
        <v>0</v>
      </c>
      <c r="T38" s="154">
        <v>1392535588.3736539</v>
      </c>
    </row>
    <row r="39" spans="1:20" s="7" customFormat="1" ht="15" customHeight="1">
      <c r="A39" s="45" t="s">
        <v>303</v>
      </c>
      <c r="B39" s="150">
        <v>211102</v>
      </c>
      <c r="C39" s="147" t="s">
        <v>245</v>
      </c>
      <c r="D39" s="147" t="s">
        <v>15</v>
      </c>
      <c r="E39" s="147" t="s">
        <v>47</v>
      </c>
      <c r="F39" s="154">
        <v>0</v>
      </c>
      <c r="G39" s="154">
        <v>9390073</v>
      </c>
      <c r="H39" s="154">
        <v>47727717</v>
      </c>
      <c r="I39" s="154">
        <v>43111086</v>
      </c>
      <c r="J39" s="154">
        <v>0</v>
      </c>
      <c r="K39" s="154">
        <v>0</v>
      </c>
      <c r="L39" s="154">
        <v>0</v>
      </c>
      <c r="M39" s="154">
        <v>4773442</v>
      </c>
      <c r="N39" s="154">
        <v>0</v>
      </c>
      <c r="O39" s="154">
        <v>0</v>
      </c>
      <c r="P39" s="154">
        <v>0</v>
      </c>
      <c r="Q39" s="154">
        <v>4773442</v>
      </c>
      <c r="R39" s="155" t="b">
        <v>1</v>
      </c>
      <c r="S39" s="154">
        <v>0</v>
      </c>
      <c r="T39" s="154">
        <v>4773442</v>
      </c>
    </row>
    <row r="40" spans="1:20" s="7" customFormat="1" ht="15" customHeight="1">
      <c r="A40" s="45" t="s">
        <v>303</v>
      </c>
      <c r="B40" s="150">
        <v>211103</v>
      </c>
      <c r="C40" s="147" t="s">
        <v>246</v>
      </c>
      <c r="D40" s="147" t="s">
        <v>15</v>
      </c>
      <c r="E40" s="147" t="s">
        <v>47</v>
      </c>
      <c r="F40" s="154">
        <v>0</v>
      </c>
      <c r="G40" s="154">
        <v>78933574</v>
      </c>
      <c r="H40" s="154">
        <v>0</v>
      </c>
      <c r="I40" s="154">
        <v>0</v>
      </c>
      <c r="J40" s="154">
        <v>0</v>
      </c>
      <c r="K40" s="154">
        <v>7502327</v>
      </c>
      <c r="L40" s="154">
        <v>0</v>
      </c>
      <c r="M40" s="154">
        <v>86435901</v>
      </c>
      <c r="N40" s="154">
        <v>0</v>
      </c>
      <c r="O40" s="154">
        <v>0</v>
      </c>
      <c r="P40" s="154">
        <v>0</v>
      </c>
      <c r="Q40" s="154">
        <v>86435901</v>
      </c>
      <c r="R40" s="155" t="b">
        <v>1</v>
      </c>
      <c r="S40" s="154">
        <v>0</v>
      </c>
      <c r="T40" s="154">
        <v>86435901</v>
      </c>
    </row>
    <row r="41" spans="1:20" s="7" customFormat="1" ht="15" customHeight="1">
      <c r="A41" s="45" t="s">
        <v>303</v>
      </c>
      <c r="B41" s="150">
        <v>211104</v>
      </c>
      <c r="C41" s="147" t="s">
        <v>243</v>
      </c>
      <c r="D41" s="147" t="s">
        <v>15</v>
      </c>
      <c r="E41" s="147" t="s">
        <v>47</v>
      </c>
      <c r="F41" s="154">
        <v>0</v>
      </c>
      <c r="G41" s="154">
        <v>2581814905</v>
      </c>
      <c r="H41" s="154">
        <v>0</v>
      </c>
      <c r="I41" s="154">
        <v>0</v>
      </c>
      <c r="J41" s="154">
        <v>0</v>
      </c>
      <c r="K41" s="154">
        <v>241915440</v>
      </c>
      <c r="L41" s="154">
        <v>0</v>
      </c>
      <c r="M41" s="154">
        <v>2823730345</v>
      </c>
      <c r="N41" s="154">
        <v>0</v>
      </c>
      <c r="O41" s="154">
        <v>0</v>
      </c>
      <c r="P41" s="154">
        <v>0</v>
      </c>
      <c r="Q41" s="154">
        <v>2823730345</v>
      </c>
      <c r="R41" s="155" t="b">
        <v>1</v>
      </c>
      <c r="S41" s="154">
        <v>0</v>
      </c>
      <c r="T41" s="154">
        <v>2823730345</v>
      </c>
    </row>
    <row r="42" spans="1:20" s="7" customFormat="1" ht="15" customHeight="1">
      <c r="A42" s="45" t="s">
        <v>303</v>
      </c>
      <c r="B42" s="150">
        <v>211201</v>
      </c>
      <c r="C42" s="147" t="s">
        <v>52</v>
      </c>
      <c r="D42" s="147" t="s">
        <v>15</v>
      </c>
      <c r="E42" s="147" t="s">
        <v>47</v>
      </c>
      <c r="F42" s="154">
        <v>0</v>
      </c>
      <c r="G42" s="154">
        <v>1132404682.4285715</v>
      </c>
      <c r="H42" s="154">
        <v>0</v>
      </c>
      <c r="I42" s="154">
        <v>0</v>
      </c>
      <c r="J42" s="154">
        <v>0</v>
      </c>
      <c r="K42" s="368">
        <v>122325701</v>
      </c>
      <c r="L42" s="154">
        <v>0</v>
      </c>
      <c r="M42" s="154">
        <v>1254730383.4285715</v>
      </c>
      <c r="N42" s="154">
        <v>0</v>
      </c>
      <c r="O42" s="154">
        <v>0</v>
      </c>
      <c r="P42" s="154">
        <v>0</v>
      </c>
      <c r="Q42" s="154">
        <v>1254730383.4285715</v>
      </c>
      <c r="R42" s="155" t="b">
        <v>1</v>
      </c>
      <c r="S42" s="154">
        <v>0</v>
      </c>
      <c r="T42" s="154">
        <v>1254730383.4285715</v>
      </c>
    </row>
    <row r="43" spans="1:20" s="7" customFormat="1" ht="15" customHeight="1">
      <c r="A43" s="45" t="s">
        <v>303</v>
      </c>
      <c r="B43" s="150">
        <v>211202</v>
      </c>
      <c r="C43" s="147" t="s">
        <v>247</v>
      </c>
      <c r="D43" s="147" t="s">
        <v>15</v>
      </c>
      <c r="E43" s="147" t="s">
        <v>47</v>
      </c>
      <c r="F43" s="154">
        <v>0</v>
      </c>
      <c r="G43" s="154">
        <v>83350712.389500022</v>
      </c>
      <c r="H43" s="154">
        <v>0</v>
      </c>
      <c r="I43" s="154">
        <v>0</v>
      </c>
      <c r="J43" s="154">
        <v>0</v>
      </c>
      <c r="K43" s="536">
        <v>12764867.312800001</v>
      </c>
      <c r="L43" s="154">
        <v>0</v>
      </c>
      <c r="M43" s="154">
        <v>96115579.702300027</v>
      </c>
      <c r="N43" s="154">
        <v>0</v>
      </c>
      <c r="O43" s="154">
        <v>0</v>
      </c>
      <c r="P43" s="154">
        <v>0</v>
      </c>
      <c r="Q43" s="154">
        <v>96115579.702300027</v>
      </c>
      <c r="R43" s="155" t="b">
        <v>1</v>
      </c>
      <c r="S43" s="154">
        <v>0</v>
      </c>
      <c r="T43" s="154">
        <v>96115579.702300027</v>
      </c>
    </row>
    <row r="44" spans="1:20" s="7" customFormat="1">
      <c r="A44" s="45" t="s">
        <v>303</v>
      </c>
      <c r="B44" s="150">
        <v>211203</v>
      </c>
      <c r="C44" s="147" t="s">
        <v>53</v>
      </c>
      <c r="D44" s="147" t="s">
        <v>15</v>
      </c>
      <c r="E44" s="147" t="s">
        <v>47</v>
      </c>
      <c r="F44" s="154">
        <v>0</v>
      </c>
      <c r="G44" s="154">
        <v>0</v>
      </c>
      <c r="H44" s="154">
        <v>0</v>
      </c>
      <c r="I44" s="154">
        <v>0</v>
      </c>
      <c r="J44" s="154">
        <v>0</v>
      </c>
      <c r="K44" s="154">
        <v>0</v>
      </c>
      <c r="L44" s="154">
        <v>0</v>
      </c>
      <c r="M44" s="154">
        <v>0</v>
      </c>
      <c r="N44" s="154">
        <v>0</v>
      </c>
      <c r="O44" s="154">
        <v>0</v>
      </c>
      <c r="P44" s="154">
        <v>0</v>
      </c>
      <c r="Q44" s="154">
        <v>0</v>
      </c>
      <c r="R44" s="155" t="b">
        <v>0</v>
      </c>
      <c r="S44" s="154">
        <v>0</v>
      </c>
      <c r="T44" s="154">
        <v>0</v>
      </c>
    </row>
    <row r="45" spans="1:20" s="7" customFormat="1" ht="15" customHeight="1">
      <c r="A45" s="45" t="s">
        <v>303</v>
      </c>
      <c r="B45" s="150">
        <v>211301</v>
      </c>
      <c r="C45" s="147" t="s">
        <v>248</v>
      </c>
      <c r="D45" s="147" t="s">
        <v>15</v>
      </c>
      <c r="E45" s="147" t="s">
        <v>47</v>
      </c>
      <c r="F45" s="154">
        <v>0</v>
      </c>
      <c r="G45" s="154">
        <v>0</v>
      </c>
      <c r="H45" s="154">
        <v>0</v>
      </c>
      <c r="I45" s="154">
        <v>0</v>
      </c>
      <c r="J45" s="154">
        <v>0</v>
      </c>
      <c r="K45" s="154">
        <v>0</v>
      </c>
      <c r="L45" s="154">
        <v>0</v>
      </c>
      <c r="M45" s="154">
        <v>0</v>
      </c>
      <c r="N45" s="154">
        <v>0</v>
      </c>
      <c r="O45" s="154">
        <v>0</v>
      </c>
      <c r="P45" s="154">
        <v>0</v>
      </c>
      <c r="Q45" s="154">
        <v>0</v>
      </c>
      <c r="R45" s="155" t="b">
        <v>0</v>
      </c>
      <c r="S45" s="154">
        <v>0</v>
      </c>
      <c r="T45" s="154">
        <v>0</v>
      </c>
    </row>
    <row r="46" spans="1:20" s="7" customFormat="1" ht="15" customHeight="1">
      <c r="A46" s="45" t="s">
        <v>303</v>
      </c>
      <c r="B46" s="150">
        <v>212001</v>
      </c>
      <c r="C46" s="147" t="s">
        <v>249</v>
      </c>
      <c r="D46" s="147" t="s">
        <v>15</v>
      </c>
      <c r="E46" s="147" t="s">
        <v>47</v>
      </c>
      <c r="F46" s="154">
        <v>0</v>
      </c>
      <c r="G46" s="154">
        <v>637455981.93448722</v>
      </c>
      <c r="H46" s="154">
        <v>0</v>
      </c>
      <c r="I46" s="154">
        <v>0</v>
      </c>
      <c r="J46" s="154">
        <v>0</v>
      </c>
      <c r="K46" s="154">
        <v>84709710.032047123</v>
      </c>
      <c r="L46" s="154">
        <v>0</v>
      </c>
      <c r="M46" s="154">
        <v>722165691.96653438</v>
      </c>
      <c r="N46" s="154">
        <v>0</v>
      </c>
      <c r="O46" s="154">
        <v>0</v>
      </c>
      <c r="P46" s="154">
        <v>0</v>
      </c>
      <c r="Q46" s="154">
        <v>722165691.96653438</v>
      </c>
      <c r="R46" s="155" t="b">
        <v>1</v>
      </c>
      <c r="S46" s="154">
        <v>0</v>
      </c>
      <c r="T46" s="154">
        <v>722165691.96653438</v>
      </c>
    </row>
    <row r="47" spans="1:20" s="7" customFormat="1" ht="15" customHeight="1">
      <c r="A47" s="45" t="s">
        <v>303</v>
      </c>
      <c r="B47" s="150">
        <v>213001</v>
      </c>
      <c r="C47" s="147" t="s">
        <v>56</v>
      </c>
      <c r="D47" s="147" t="s">
        <v>15</v>
      </c>
      <c r="E47" s="147" t="s">
        <v>47</v>
      </c>
      <c r="F47" s="154">
        <v>0</v>
      </c>
      <c r="G47" s="154">
        <v>0</v>
      </c>
      <c r="H47" s="154">
        <v>0</v>
      </c>
      <c r="I47" s="154">
        <v>0</v>
      </c>
      <c r="J47" s="154">
        <v>285245380.09090912</v>
      </c>
      <c r="K47" s="154">
        <v>285245380.09090912</v>
      </c>
      <c r="L47" s="154">
        <v>0</v>
      </c>
      <c r="M47" s="154">
        <v>0</v>
      </c>
      <c r="N47" s="154">
        <v>0</v>
      </c>
      <c r="O47" s="154">
        <v>0</v>
      </c>
      <c r="P47" s="154">
        <v>0</v>
      </c>
      <c r="Q47" s="154">
        <v>0</v>
      </c>
      <c r="R47" s="155" t="b">
        <v>1</v>
      </c>
      <c r="S47" s="154">
        <v>0</v>
      </c>
      <c r="T47" s="154">
        <v>0</v>
      </c>
    </row>
    <row r="48" spans="1:20" s="7" customFormat="1" ht="15" customHeight="1">
      <c r="A48" s="45" t="s">
        <v>303</v>
      </c>
      <c r="B48" s="150">
        <v>214001</v>
      </c>
      <c r="C48" s="147" t="s">
        <v>250</v>
      </c>
      <c r="D48" s="147" t="s">
        <v>15</v>
      </c>
      <c r="E48" s="147" t="s">
        <v>47</v>
      </c>
      <c r="F48" s="154">
        <v>0</v>
      </c>
      <c r="G48" s="154">
        <v>0</v>
      </c>
      <c r="H48" s="154">
        <v>0</v>
      </c>
      <c r="I48" s="154">
        <v>0</v>
      </c>
      <c r="J48" s="154">
        <v>0</v>
      </c>
      <c r="K48" s="154">
        <v>0</v>
      </c>
      <c r="L48" s="154">
        <v>0</v>
      </c>
      <c r="M48" s="154">
        <v>0</v>
      </c>
      <c r="N48" s="154">
        <v>0</v>
      </c>
      <c r="O48" s="154">
        <v>0</v>
      </c>
      <c r="P48" s="154">
        <v>0</v>
      </c>
      <c r="Q48" s="154">
        <v>0</v>
      </c>
      <c r="R48" s="155" t="b">
        <v>0</v>
      </c>
      <c r="S48" s="154">
        <v>0</v>
      </c>
      <c r="T48" s="154">
        <v>0</v>
      </c>
    </row>
    <row r="49" spans="1:23" s="7" customFormat="1" ht="15" customHeight="1">
      <c r="A49" s="45" t="s">
        <v>303</v>
      </c>
      <c r="B49" s="150">
        <v>214002</v>
      </c>
      <c r="C49" s="147" t="s">
        <v>359</v>
      </c>
      <c r="D49" s="147" t="s">
        <v>15</v>
      </c>
      <c r="E49" s="147" t="s">
        <v>47</v>
      </c>
      <c r="F49" s="154">
        <v>0</v>
      </c>
      <c r="G49" s="154">
        <v>203656.25599999999</v>
      </c>
      <c r="H49" s="154">
        <v>0</v>
      </c>
      <c r="I49" s="154">
        <v>0</v>
      </c>
      <c r="J49" s="154">
        <v>0</v>
      </c>
      <c r="K49" s="154">
        <v>53228.439999999988</v>
      </c>
      <c r="L49" s="154">
        <v>0</v>
      </c>
      <c r="M49" s="154">
        <v>256884.696</v>
      </c>
      <c r="N49" s="154">
        <v>0</v>
      </c>
      <c r="O49" s="154">
        <v>0</v>
      </c>
      <c r="P49" s="154">
        <v>0</v>
      </c>
      <c r="Q49" s="154">
        <v>256884.696</v>
      </c>
      <c r="R49" s="155" t="b">
        <v>1</v>
      </c>
      <c r="S49" s="154">
        <v>0</v>
      </c>
      <c r="T49" s="154">
        <v>256884.696</v>
      </c>
    </row>
    <row r="50" spans="1:23" s="7" customFormat="1" ht="15" customHeight="1">
      <c r="A50" s="45" t="s">
        <v>303</v>
      </c>
      <c r="B50" s="150">
        <v>311110</v>
      </c>
      <c r="C50" s="147" t="s">
        <v>60</v>
      </c>
      <c r="D50" s="147" t="s">
        <v>15</v>
      </c>
      <c r="E50" s="147" t="s">
        <v>47</v>
      </c>
      <c r="F50" s="154">
        <v>0</v>
      </c>
      <c r="G50" s="154">
        <v>571803</v>
      </c>
      <c r="H50" s="154">
        <v>175</v>
      </c>
      <c r="I50" s="154">
        <v>40700</v>
      </c>
      <c r="J50" s="154">
        <v>0</v>
      </c>
      <c r="K50" s="154">
        <v>0</v>
      </c>
      <c r="L50" s="154">
        <v>0</v>
      </c>
      <c r="M50" s="154">
        <v>612328</v>
      </c>
      <c r="N50" s="154">
        <v>0</v>
      </c>
      <c r="O50" s="154">
        <v>0</v>
      </c>
      <c r="P50" s="154">
        <v>0</v>
      </c>
      <c r="Q50" s="154">
        <v>612328</v>
      </c>
      <c r="R50" s="155" t="b">
        <v>1</v>
      </c>
      <c r="S50" s="154">
        <v>0</v>
      </c>
      <c r="T50" s="154">
        <v>612328</v>
      </c>
      <c r="V50" s="30"/>
      <c r="W50" s="30"/>
    </row>
    <row r="51" spans="1:23" s="7" customFormat="1" ht="15" customHeight="1">
      <c r="A51" s="45" t="s">
        <v>303</v>
      </c>
      <c r="B51" s="150">
        <v>311111</v>
      </c>
      <c r="C51" s="147" t="s">
        <v>61</v>
      </c>
      <c r="D51" s="147" t="s">
        <v>15</v>
      </c>
      <c r="E51" s="147" t="s">
        <v>47</v>
      </c>
      <c r="F51" s="154">
        <v>0</v>
      </c>
      <c r="G51" s="154">
        <v>26048</v>
      </c>
      <c r="H51" s="154">
        <v>0</v>
      </c>
      <c r="I51" s="154">
        <v>0</v>
      </c>
      <c r="J51" s="154">
        <v>0</v>
      </c>
      <c r="K51" s="154">
        <v>26119.997676282052</v>
      </c>
      <c r="L51" s="154">
        <v>0</v>
      </c>
      <c r="M51" s="154">
        <v>52167.997676282052</v>
      </c>
      <c r="N51" s="154">
        <v>0</v>
      </c>
      <c r="O51" s="154">
        <v>0</v>
      </c>
      <c r="P51" s="154">
        <v>0</v>
      </c>
      <c r="Q51" s="154">
        <v>52167.997676282052</v>
      </c>
      <c r="R51" s="155" t="b">
        <v>1</v>
      </c>
      <c r="S51" s="154">
        <v>0</v>
      </c>
      <c r="T51" s="154">
        <v>52167.997676282052</v>
      </c>
    </row>
    <row r="52" spans="1:23" s="7" customFormat="1" ht="15" customHeight="1">
      <c r="A52" s="45" t="s">
        <v>303</v>
      </c>
      <c r="B52" s="150">
        <v>311112</v>
      </c>
      <c r="C52" s="147" t="s">
        <v>62</v>
      </c>
      <c r="D52" s="147" t="s">
        <v>15</v>
      </c>
      <c r="E52" s="147" t="s">
        <v>47</v>
      </c>
      <c r="F52" s="154">
        <v>0</v>
      </c>
      <c r="G52" s="154">
        <v>6328800</v>
      </c>
      <c r="H52" s="154">
        <v>0</v>
      </c>
      <c r="I52" s="154">
        <v>0</v>
      </c>
      <c r="J52" s="154">
        <v>0</v>
      </c>
      <c r="K52" s="154">
        <v>1356000</v>
      </c>
      <c r="L52" s="154">
        <v>0</v>
      </c>
      <c r="M52" s="154">
        <v>7684800</v>
      </c>
      <c r="N52" s="154">
        <v>0</v>
      </c>
      <c r="O52" s="154">
        <v>0</v>
      </c>
      <c r="P52" s="154">
        <v>0</v>
      </c>
      <c r="Q52" s="154">
        <v>7684800</v>
      </c>
      <c r="R52" s="155" t="b">
        <v>1</v>
      </c>
      <c r="S52" s="154">
        <v>0</v>
      </c>
      <c r="T52" s="154">
        <v>7684800</v>
      </c>
      <c r="U52" s="31"/>
      <c r="V52" s="31"/>
      <c r="W52" s="31"/>
    </row>
    <row r="53" spans="1:23" s="7" customFormat="1" ht="15" customHeight="1">
      <c r="A53" s="45" t="s">
        <v>303</v>
      </c>
      <c r="B53" s="150">
        <v>311113</v>
      </c>
      <c r="C53" s="147" t="s">
        <v>63</v>
      </c>
      <c r="D53" s="147" t="s">
        <v>15</v>
      </c>
      <c r="E53" s="147" t="s">
        <v>47</v>
      </c>
      <c r="F53" s="154">
        <v>0</v>
      </c>
      <c r="G53" s="154">
        <v>31074247</v>
      </c>
      <c r="H53" s="154">
        <v>0</v>
      </c>
      <c r="I53" s="154">
        <v>0</v>
      </c>
      <c r="J53" s="154">
        <v>0</v>
      </c>
      <c r="K53" s="154">
        <v>5649708</v>
      </c>
      <c r="L53" s="154">
        <v>0</v>
      </c>
      <c r="M53" s="154">
        <v>36723955</v>
      </c>
      <c r="N53" s="154">
        <v>0</v>
      </c>
      <c r="O53" s="154">
        <v>0</v>
      </c>
      <c r="P53" s="154">
        <v>0</v>
      </c>
      <c r="Q53" s="154">
        <v>36723955</v>
      </c>
      <c r="R53" s="155" t="b">
        <v>1</v>
      </c>
      <c r="S53" s="154">
        <v>0</v>
      </c>
      <c r="T53" s="154">
        <v>36723955</v>
      </c>
    </row>
    <row r="54" spans="1:23" s="7" customFormat="1" ht="15" customHeight="1">
      <c r="A54" s="45" t="s">
        <v>303</v>
      </c>
      <c r="B54" s="160">
        <v>311114</v>
      </c>
      <c r="C54" s="158" t="s">
        <v>64</v>
      </c>
      <c r="D54" s="147" t="s">
        <v>15</v>
      </c>
      <c r="E54" s="147" t="s">
        <v>47</v>
      </c>
      <c r="F54" s="154">
        <v>0</v>
      </c>
      <c r="G54" s="154">
        <v>3870630.2624999988</v>
      </c>
      <c r="H54" s="154">
        <v>0</v>
      </c>
      <c r="I54" s="154">
        <v>0</v>
      </c>
      <c r="J54" s="154">
        <v>3569773.9900000012</v>
      </c>
      <c r="K54" s="154">
        <v>3569773.9900000012</v>
      </c>
      <c r="L54" s="154">
        <v>0</v>
      </c>
      <c r="M54" s="154">
        <v>3870630.2624999983</v>
      </c>
      <c r="N54" s="154">
        <v>0</v>
      </c>
      <c r="O54" s="154">
        <v>0</v>
      </c>
      <c r="P54" s="154">
        <v>0</v>
      </c>
      <c r="Q54" s="154">
        <v>3870630.2624999983</v>
      </c>
      <c r="R54" s="155" t="b">
        <v>1</v>
      </c>
      <c r="S54" s="154">
        <v>0</v>
      </c>
      <c r="T54" s="154">
        <v>3870630.2624999983</v>
      </c>
    </row>
    <row r="55" spans="1:23" s="7" customFormat="1" ht="15" customHeight="1">
      <c r="A55" s="45" t="s">
        <v>303</v>
      </c>
      <c r="B55" s="150">
        <v>311115</v>
      </c>
      <c r="C55" s="147" t="s">
        <v>65</v>
      </c>
      <c r="D55" s="147" t="s">
        <v>15</v>
      </c>
      <c r="E55" s="147" t="s">
        <v>47</v>
      </c>
      <c r="F55" s="154">
        <v>0</v>
      </c>
      <c r="G55" s="154">
        <v>0</v>
      </c>
      <c r="H55" s="154">
        <v>0</v>
      </c>
      <c r="I55" s="154">
        <v>0</v>
      </c>
      <c r="J55" s="154">
        <v>0</v>
      </c>
      <c r="K55" s="154">
        <v>0</v>
      </c>
      <c r="L55" s="154">
        <v>0</v>
      </c>
      <c r="M55" s="154">
        <v>0</v>
      </c>
      <c r="N55" s="154">
        <v>0</v>
      </c>
      <c r="O55" s="154">
        <v>0</v>
      </c>
      <c r="P55" s="154">
        <v>0</v>
      </c>
      <c r="Q55" s="154">
        <v>0</v>
      </c>
      <c r="R55" s="155" t="b">
        <v>0</v>
      </c>
      <c r="S55" s="154">
        <v>0</v>
      </c>
      <c r="T55" s="154">
        <v>0</v>
      </c>
    </row>
    <row r="56" spans="1:23" s="7" customFormat="1" ht="15" customHeight="1">
      <c r="A56" s="45" t="s">
        <v>303</v>
      </c>
      <c r="B56" s="150">
        <v>311118</v>
      </c>
      <c r="C56" s="147" t="s">
        <v>331</v>
      </c>
      <c r="D56" s="147" t="s">
        <v>15</v>
      </c>
      <c r="E56" s="147" t="s">
        <v>47</v>
      </c>
      <c r="F56" s="154">
        <v>0</v>
      </c>
      <c r="G56" s="154">
        <v>0</v>
      </c>
      <c r="H56" s="154">
        <v>0</v>
      </c>
      <c r="I56" s="154">
        <v>0</v>
      </c>
      <c r="J56" s="154">
        <v>0</v>
      </c>
      <c r="K56" s="154">
        <v>0</v>
      </c>
      <c r="L56" s="154">
        <v>0</v>
      </c>
      <c r="M56" s="154">
        <v>0</v>
      </c>
      <c r="N56" s="154">
        <v>0</v>
      </c>
      <c r="O56" s="154">
        <v>0</v>
      </c>
      <c r="P56" s="154">
        <v>0</v>
      </c>
      <c r="Q56" s="154">
        <v>0</v>
      </c>
      <c r="R56" s="155" t="b">
        <v>0</v>
      </c>
      <c r="S56" s="154">
        <v>0</v>
      </c>
      <c r="T56" s="154">
        <v>0</v>
      </c>
    </row>
    <row r="57" spans="1:23" s="7" customFormat="1" ht="15" customHeight="1">
      <c r="A57" s="45" t="s">
        <v>303</v>
      </c>
      <c r="B57" s="150">
        <v>311001</v>
      </c>
      <c r="C57" s="147" t="s">
        <v>57</v>
      </c>
      <c r="D57" s="147" t="s">
        <v>15</v>
      </c>
      <c r="E57" s="147" t="s">
        <v>47</v>
      </c>
      <c r="F57" s="154">
        <v>0</v>
      </c>
      <c r="G57" s="154">
        <v>0</v>
      </c>
      <c r="H57" s="154">
        <v>0</v>
      </c>
      <c r="I57" s="154">
        <v>0</v>
      </c>
      <c r="J57" s="154">
        <v>0</v>
      </c>
      <c r="K57" s="154">
        <v>0</v>
      </c>
      <c r="L57" s="154">
        <v>0</v>
      </c>
      <c r="M57" s="154">
        <v>0</v>
      </c>
      <c r="N57" s="154">
        <v>0</v>
      </c>
      <c r="O57" s="154">
        <v>0</v>
      </c>
      <c r="P57" s="154">
        <v>0</v>
      </c>
      <c r="Q57" s="154">
        <v>0</v>
      </c>
      <c r="R57" s="155" t="b">
        <v>0</v>
      </c>
      <c r="S57" s="154">
        <v>0</v>
      </c>
      <c r="T57" s="154">
        <v>0</v>
      </c>
    </row>
    <row r="58" spans="1:23" s="7" customFormat="1" ht="15" customHeight="1">
      <c r="A58" s="45" t="s">
        <v>303</v>
      </c>
      <c r="B58" s="160">
        <v>311101</v>
      </c>
      <c r="C58" s="158" t="s">
        <v>59</v>
      </c>
      <c r="D58" s="147" t="s">
        <v>15</v>
      </c>
      <c r="E58" s="147" t="s">
        <v>47</v>
      </c>
      <c r="F58" s="154">
        <v>0</v>
      </c>
      <c r="G58" s="154">
        <v>1582317222.6548772</v>
      </c>
      <c r="H58" s="154">
        <v>0</v>
      </c>
      <c r="I58" s="154">
        <v>0</v>
      </c>
      <c r="J58" s="154">
        <v>0</v>
      </c>
      <c r="K58" s="154">
        <v>80219835.063121796</v>
      </c>
      <c r="L58" s="154">
        <v>0</v>
      </c>
      <c r="M58" s="154">
        <v>1662537057.717999</v>
      </c>
      <c r="N58" s="154">
        <v>0</v>
      </c>
      <c r="O58" s="154">
        <v>0</v>
      </c>
      <c r="P58" s="154">
        <v>0</v>
      </c>
      <c r="Q58" s="154">
        <v>1662537057.717999</v>
      </c>
      <c r="R58" s="155" t="b">
        <v>1</v>
      </c>
      <c r="S58" s="154">
        <v>0</v>
      </c>
      <c r="T58" s="154">
        <v>1662537057.717999</v>
      </c>
    </row>
    <row r="59" spans="1:23" s="7" customFormat="1" ht="15" customHeight="1">
      <c r="A59" s="45" t="s">
        <v>303</v>
      </c>
      <c r="B59" s="160">
        <v>311201</v>
      </c>
      <c r="C59" s="158" t="s">
        <v>209</v>
      </c>
      <c r="D59" s="147" t="s">
        <v>15</v>
      </c>
      <c r="E59" s="147" t="s">
        <v>47</v>
      </c>
      <c r="F59" s="154">
        <v>0</v>
      </c>
      <c r="G59" s="154">
        <v>0</v>
      </c>
      <c r="H59" s="154">
        <v>0</v>
      </c>
      <c r="I59" s="154">
        <v>0</v>
      </c>
      <c r="J59" s="154">
        <v>0</v>
      </c>
      <c r="K59" s="154">
        <v>0</v>
      </c>
      <c r="L59" s="154">
        <v>0</v>
      </c>
      <c r="M59" s="154">
        <v>0</v>
      </c>
      <c r="N59" s="154">
        <v>0</v>
      </c>
      <c r="O59" s="154">
        <v>0</v>
      </c>
      <c r="P59" s="154">
        <v>0</v>
      </c>
      <c r="Q59" s="154">
        <v>0</v>
      </c>
      <c r="R59" s="155" t="b">
        <v>0</v>
      </c>
      <c r="S59" s="154">
        <v>0</v>
      </c>
      <c r="T59" s="154">
        <v>0</v>
      </c>
    </row>
    <row r="60" spans="1:23" s="7" customFormat="1" ht="15" customHeight="1">
      <c r="A60" s="45" t="s">
        <v>303</v>
      </c>
      <c r="B60" s="160">
        <v>312002</v>
      </c>
      <c r="C60" s="158" t="s">
        <v>69</v>
      </c>
      <c r="D60" s="147" t="s">
        <v>15</v>
      </c>
      <c r="E60" s="147" t="s">
        <v>47</v>
      </c>
      <c r="F60" s="154">
        <v>0</v>
      </c>
      <c r="G60" s="154">
        <v>0</v>
      </c>
      <c r="H60" s="154">
        <v>0</v>
      </c>
      <c r="I60" s="154">
        <v>0</v>
      </c>
      <c r="J60" s="154">
        <v>0</v>
      </c>
      <c r="K60" s="154">
        <v>0</v>
      </c>
      <c r="L60" s="154">
        <v>0</v>
      </c>
      <c r="M60" s="154">
        <v>0</v>
      </c>
      <c r="N60" s="154">
        <v>0</v>
      </c>
      <c r="O60" s="154">
        <v>0</v>
      </c>
      <c r="P60" s="154">
        <v>0</v>
      </c>
      <c r="Q60" s="154">
        <v>0</v>
      </c>
      <c r="R60" s="155" t="b">
        <v>0</v>
      </c>
      <c r="S60" s="154">
        <v>0</v>
      </c>
      <c r="T60" s="154">
        <v>0</v>
      </c>
    </row>
    <row r="61" spans="1:23" s="7" customFormat="1" ht="15" customHeight="1">
      <c r="A61" s="45" t="s">
        <v>303</v>
      </c>
      <c r="B61" s="160">
        <v>312003</v>
      </c>
      <c r="C61" s="158" t="s">
        <v>70</v>
      </c>
      <c r="D61" s="147" t="s">
        <v>15</v>
      </c>
      <c r="E61" s="147" t="s">
        <v>47</v>
      </c>
      <c r="F61" s="154">
        <v>0</v>
      </c>
      <c r="G61" s="154">
        <v>80219835.063121796</v>
      </c>
      <c r="H61" s="154">
        <v>0</v>
      </c>
      <c r="I61" s="154">
        <v>0</v>
      </c>
      <c r="J61" s="154">
        <v>80219835.063121796</v>
      </c>
      <c r="K61" s="154">
        <v>0</v>
      </c>
      <c r="L61" s="154">
        <v>0</v>
      </c>
      <c r="M61" s="154">
        <v>0</v>
      </c>
      <c r="N61" s="154">
        <v>0</v>
      </c>
      <c r="O61" s="154">
        <v>0</v>
      </c>
      <c r="P61" s="154">
        <v>0</v>
      </c>
      <c r="Q61" s="154">
        <v>104508847.90029764</v>
      </c>
      <c r="R61" s="155" t="b">
        <v>1</v>
      </c>
      <c r="S61" s="154">
        <v>0</v>
      </c>
      <c r="T61" s="154">
        <v>104508847.90029764</v>
      </c>
    </row>
    <row r="62" spans="1:23" s="7" customFormat="1" ht="15" customHeight="1">
      <c r="A62" s="45" t="s">
        <v>303</v>
      </c>
      <c r="B62" s="160">
        <v>411001</v>
      </c>
      <c r="C62" s="158" t="s">
        <v>73</v>
      </c>
      <c r="D62" s="147" t="s">
        <v>72</v>
      </c>
      <c r="E62" s="147" t="s">
        <v>47</v>
      </c>
      <c r="F62" s="154">
        <v>0</v>
      </c>
      <c r="G62" s="154">
        <v>0</v>
      </c>
      <c r="H62" s="154">
        <v>0</v>
      </c>
      <c r="I62" s="154">
        <v>0</v>
      </c>
      <c r="J62" s="154">
        <v>0</v>
      </c>
      <c r="K62" s="154">
        <v>2153742911.8181815</v>
      </c>
      <c r="L62" s="154">
        <v>0</v>
      </c>
      <c r="M62" s="154">
        <v>2153742911.8181815</v>
      </c>
      <c r="N62" s="154">
        <v>0</v>
      </c>
      <c r="O62" s="154">
        <v>2153742911.8181815</v>
      </c>
      <c r="P62" s="154">
        <v>0</v>
      </c>
      <c r="Q62" s="154">
        <v>0</v>
      </c>
      <c r="R62" s="155" t="b">
        <v>1</v>
      </c>
      <c r="S62" s="154">
        <v>0</v>
      </c>
      <c r="T62" s="154">
        <v>0</v>
      </c>
    </row>
    <row r="63" spans="1:23" s="7" customFormat="1" ht="15" customHeight="1">
      <c r="A63" s="45" t="s">
        <v>303</v>
      </c>
      <c r="B63" s="160">
        <v>411002</v>
      </c>
      <c r="C63" s="158" t="s">
        <v>74</v>
      </c>
      <c r="D63" s="147" t="s">
        <v>72</v>
      </c>
      <c r="E63" s="147" t="s">
        <v>47</v>
      </c>
      <c r="F63" s="154">
        <v>0</v>
      </c>
      <c r="G63" s="154">
        <v>0</v>
      </c>
      <c r="H63" s="154">
        <v>0</v>
      </c>
      <c r="I63" s="154">
        <v>0</v>
      </c>
      <c r="J63" s="154">
        <v>0</v>
      </c>
      <c r="K63" s="154">
        <v>6510000</v>
      </c>
      <c r="L63" s="154">
        <v>0</v>
      </c>
      <c r="M63" s="154">
        <v>6510000</v>
      </c>
      <c r="N63" s="154">
        <v>0</v>
      </c>
      <c r="O63" s="154">
        <v>6510000</v>
      </c>
      <c r="P63" s="154">
        <v>0</v>
      </c>
      <c r="Q63" s="154">
        <v>0</v>
      </c>
      <c r="R63" s="155" t="b">
        <v>1</v>
      </c>
      <c r="S63" s="154">
        <v>0</v>
      </c>
      <c r="T63" s="154">
        <v>0</v>
      </c>
    </row>
    <row r="64" spans="1:23" s="7" customFormat="1" ht="15" customHeight="1">
      <c r="A64" s="45" t="s">
        <v>303</v>
      </c>
      <c r="B64" s="150">
        <v>411003</v>
      </c>
      <c r="C64" s="147" t="s">
        <v>75</v>
      </c>
      <c r="D64" s="147" t="s">
        <v>72</v>
      </c>
      <c r="E64" s="147" t="s">
        <v>47</v>
      </c>
      <c r="F64" s="154">
        <v>0</v>
      </c>
      <c r="G64" s="154">
        <v>0</v>
      </c>
      <c r="H64" s="154">
        <v>0</v>
      </c>
      <c r="I64" s="154">
        <v>0</v>
      </c>
      <c r="J64" s="154">
        <v>0</v>
      </c>
      <c r="K64" s="154">
        <v>0</v>
      </c>
      <c r="L64" s="154">
        <v>0</v>
      </c>
      <c r="M64" s="154">
        <v>0</v>
      </c>
      <c r="N64" s="154">
        <v>0</v>
      </c>
      <c r="O64" s="154">
        <v>0</v>
      </c>
      <c r="P64" s="154">
        <v>0</v>
      </c>
      <c r="Q64" s="154">
        <v>0</v>
      </c>
      <c r="R64" s="155" t="b">
        <v>0</v>
      </c>
      <c r="S64" s="154">
        <v>0</v>
      </c>
      <c r="T64" s="154">
        <v>0</v>
      </c>
    </row>
    <row r="65" spans="1:20" s="7" customFormat="1" ht="15" customHeight="1">
      <c r="A65" s="45" t="s">
        <v>303</v>
      </c>
      <c r="B65" s="150">
        <v>411011</v>
      </c>
      <c r="C65" s="147" t="s">
        <v>251</v>
      </c>
      <c r="D65" s="147" t="s">
        <v>72</v>
      </c>
      <c r="E65" s="147" t="s">
        <v>16</v>
      </c>
      <c r="F65" s="154">
        <v>0</v>
      </c>
      <c r="G65" s="154">
        <v>0</v>
      </c>
      <c r="H65" s="154">
        <v>0</v>
      </c>
      <c r="I65" s="154">
        <v>0</v>
      </c>
      <c r="J65" s="154">
        <v>52626390.909090906</v>
      </c>
      <c r="K65" s="154">
        <v>0</v>
      </c>
      <c r="L65" s="154">
        <v>52626390.909090906</v>
      </c>
      <c r="M65" s="154">
        <v>0</v>
      </c>
      <c r="N65" s="154">
        <v>52626390.909090906</v>
      </c>
      <c r="O65" s="154">
        <v>0</v>
      </c>
      <c r="P65" s="154">
        <v>0</v>
      </c>
      <c r="Q65" s="154">
        <v>0</v>
      </c>
      <c r="R65" s="155" t="b">
        <v>1</v>
      </c>
      <c r="S65" s="154">
        <v>0</v>
      </c>
      <c r="T65" s="154">
        <v>0</v>
      </c>
    </row>
    <row r="66" spans="1:20" s="7" customFormat="1" ht="15" customHeight="1">
      <c r="A66" s="45" t="s">
        <v>303</v>
      </c>
      <c r="B66" s="150">
        <v>411012</v>
      </c>
      <c r="C66" s="147" t="s">
        <v>252</v>
      </c>
      <c r="D66" s="147" t="s">
        <v>72</v>
      </c>
      <c r="E66" s="147" t="s">
        <v>16</v>
      </c>
      <c r="F66" s="154">
        <v>0</v>
      </c>
      <c r="G66" s="154">
        <v>0</v>
      </c>
      <c r="H66" s="154">
        <v>0</v>
      </c>
      <c r="I66" s="154">
        <v>0</v>
      </c>
      <c r="J66" s="154">
        <v>3871818.1818181816</v>
      </c>
      <c r="K66" s="154">
        <v>0</v>
      </c>
      <c r="L66" s="154">
        <v>3871818.1818181816</v>
      </c>
      <c r="M66" s="154">
        <v>0</v>
      </c>
      <c r="N66" s="154">
        <v>3871818.1818181816</v>
      </c>
      <c r="O66" s="154">
        <v>0</v>
      </c>
      <c r="P66" s="154">
        <v>0</v>
      </c>
      <c r="Q66" s="154">
        <v>0</v>
      </c>
      <c r="R66" s="155" t="b">
        <v>1</v>
      </c>
      <c r="S66" s="154">
        <v>0</v>
      </c>
      <c r="T66" s="154">
        <v>0</v>
      </c>
    </row>
    <row r="67" spans="1:20" s="7" customFormat="1" ht="15" customHeight="1">
      <c r="A67" s="45" t="s">
        <v>303</v>
      </c>
      <c r="B67" s="150">
        <v>411013</v>
      </c>
      <c r="C67" s="147" t="s">
        <v>253</v>
      </c>
      <c r="D67" s="147" t="s">
        <v>72</v>
      </c>
      <c r="E67" s="147" t="s">
        <v>16</v>
      </c>
      <c r="F67" s="154">
        <v>0</v>
      </c>
      <c r="G67" s="154">
        <v>0</v>
      </c>
      <c r="H67" s="154">
        <v>0</v>
      </c>
      <c r="I67" s="154">
        <v>0</v>
      </c>
      <c r="J67" s="154">
        <v>7488454.5454545449</v>
      </c>
      <c r="K67" s="154">
        <v>0</v>
      </c>
      <c r="L67" s="154">
        <v>7488454.5454545449</v>
      </c>
      <c r="M67" s="154">
        <v>0</v>
      </c>
      <c r="N67" s="154">
        <v>7488454.5454545449</v>
      </c>
      <c r="O67" s="154">
        <v>0</v>
      </c>
      <c r="P67" s="154">
        <v>0</v>
      </c>
      <c r="Q67" s="154">
        <v>0</v>
      </c>
      <c r="R67" s="155" t="b">
        <v>1</v>
      </c>
      <c r="S67" s="154">
        <v>0</v>
      </c>
      <c r="T67" s="154">
        <v>0</v>
      </c>
    </row>
    <row r="68" spans="1:20" s="7" customFormat="1" ht="15" customHeight="1">
      <c r="A68" s="45" t="s">
        <v>303</v>
      </c>
      <c r="B68" s="150">
        <v>411014</v>
      </c>
      <c r="C68" s="147" t="s">
        <v>254</v>
      </c>
      <c r="D68" s="147" t="s">
        <v>72</v>
      </c>
      <c r="E68" s="147" t="s">
        <v>16</v>
      </c>
      <c r="F68" s="154">
        <v>0</v>
      </c>
      <c r="G68" s="154">
        <v>0</v>
      </c>
      <c r="H68" s="154">
        <v>0</v>
      </c>
      <c r="I68" s="154">
        <v>0</v>
      </c>
      <c r="J68" s="154">
        <v>0</v>
      </c>
      <c r="K68" s="154">
        <v>0</v>
      </c>
      <c r="L68" s="154">
        <v>0</v>
      </c>
      <c r="M68" s="154">
        <v>0</v>
      </c>
      <c r="N68" s="154">
        <v>0</v>
      </c>
      <c r="O68" s="154">
        <v>0</v>
      </c>
      <c r="P68" s="154">
        <v>0</v>
      </c>
      <c r="Q68" s="154">
        <v>0</v>
      </c>
      <c r="R68" s="155" t="b">
        <v>0</v>
      </c>
      <c r="S68" s="154">
        <v>0</v>
      </c>
      <c r="T68" s="154">
        <v>0</v>
      </c>
    </row>
    <row r="69" spans="1:20" s="7" customFormat="1" ht="15" customHeight="1">
      <c r="A69" s="45" t="s">
        <v>303</v>
      </c>
      <c r="B69" s="150">
        <v>411016</v>
      </c>
      <c r="C69" s="147" t="s">
        <v>81</v>
      </c>
      <c r="D69" s="147" t="s">
        <v>72</v>
      </c>
      <c r="E69" s="147" t="s">
        <v>16</v>
      </c>
      <c r="F69" s="154">
        <v>0</v>
      </c>
      <c r="G69" s="154">
        <v>0</v>
      </c>
      <c r="H69" s="154">
        <v>0</v>
      </c>
      <c r="I69" s="154">
        <v>0</v>
      </c>
      <c r="J69" s="154">
        <v>0</v>
      </c>
      <c r="K69" s="154">
        <v>0</v>
      </c>
      <c r="L69" s="154">
        <v>0</v>
      </c>
      <c r="M69" s="154">
        <v>0</v>
      </c>
      <c r="N69" s="154">
        <v>0</v>
      </c>
      <c r="O69" s="154">
        <v>0</v>
      </c>
      <c r="P69" s="154">
        <v>0</v>
      </c>
      <c r="Q69" s="154">
        <v>0</v>
      </c>
      <c r="R69" s="155" t="b">
        <v>0</v>
      </c>
      <c r="S69" s="154">
        <v>0</v>
      </c>
      <c r="T69" s="154">
        <v>0</v>
      </c>
    </row>
    <row r="70" spans="1:20" s="7" customFormat="1" ht="15" customHeight="1">
      <c r="A70" s="45" t="s">
        <v>303</v>
      </c>
      <c r="B70" s="150">
        <v>411017</v>
      </c>
      <c r="C70" s="147" t="s">
        <v>82</v>
      </c>
      <c r="D70" s="147" t="s">
        <v>72</v>
      </c>
      <c r="E70" s="147" t="s">
        <v>16</v>
      </c>
      <c r="F70" s="154">
        <v>0</v>
      </c>
      <c r="G70" s="154">
        <v>0</v>
      </c>
      <c r="H70" s="154">
        <v>0</v>
      </c>
      <c r="I70" s="154">
        <v>0</v>
      </c>
      <c r="J70" s="154">
        <v>0</v>
      </c>
      <c r="K70" s="154">
        <v>0</v>
      </c>
      <c r="L70" s="154">
        <v>0</v>
      </c>
      <c r="M70" s="154">
        <v>0</v>
      </c>
      <c r="N70" s="154">
        <v>0</v>
      </c>
      <c r="O70" s="154">
        <v>0</v>
      </c>
      <c r="P70" s="154">
        <v>0</v>
      </c>
      <c r="Q70" s="154">
        <v>0</v>
      </c>
      <c r="R70" s="155" t="b">
        <v>0</v>
      </c>
      <c r="S70" s="154">
        <v>0</v>
      </c>
      <c r="T70" s="154">
        <v>0</v>
      </c>
    </row>
    <row r="71" spans="1:20" s="7" customFormat="1" ht="15" customHeight="1">
      <c r="A71" s="45" t="s">
        <v>303</v>
      </c>
      <c r="B71" s="150">
        <v>411018</v>
      </c>
      <c r="C71" s="147" t="s">
        <v>83</v>
      </c>
      <c r="D71" s="147" t="s">
        <v>72</v>
      </c>
      <c r="E71" s="147" t="s">
        <v>16</v>
      </c>
      <c r="F71" s="154">
        <v>0</v>
      </c>
      <c r="G71" s="154">
        <v>0</v>
      </c>
      <c r="H71" s="154">
        <v>0</v>
      </c>
      <c r="I71" s="154">
        <v>0</v>
      </c>
      <c r="J71" s="154">
        <v>0</v>
      </c>
      <c r="K71" s="154">
        <v>0</v>
      </c>
      <c r="L71" s="154">
        <v>0</v>
      </c>
      <c r="M71" s="154">
        <v>0</v>
      </c>
      <c r="N71" s="154">
        <v>0</v>
      </c>
      <c r="O71" s="154">
        <v>0</v>
      </c>
      <c r="P71" s="154">
        <v>0</v>
      </c>
      <c r="Q71" s="154">
        <v>0</v>
      </c>
      <c r="R71" s="155" t="b">
        <v>0</v>
      </c>
      <c r="S71" s="154">
        <v>0</v>
      </c>
      <c r="T71" s="154">
        <v>0</v>
      </c>
    </row>
    <row r="72" spans="1:20" s="7" customFormat="1" ht="15" customHeight="1">
      <c r="A72" s="45" t="s">
        <v>303</v>
      </c>
      <c r="B72" s="150">
        <v>411019</v>
      </c>
      <c r="C72" s="147" t="s">
        <v>171</v>
      </c>
      <c r="D72" s="147" t="s">
        <v>72</v>
      </c>
      <c r="E72" s="147" t="s">
        <v>16</v>
      </c>
      <c r="F72" s="154">
        <v>0</v>
      </c>
      <c r="G72" s="154">
        <v>0</v>
      </c>
      <c r="H72" s="154">
        <v>0</v>
      </c>
      <c r="I72" s="154">
        <v>0</v>
      </c>
      <c r="J72" s="154">
        <v>0</v>
      </c>
      <c r="K72" s="154">
        <v>0</v>
      </c>
      <c r="L72" s="154">
        <v>0</v>
      </c>
      <c r="M72" s="154">
        <v>0</v>
      </c>
      <c r="N72" s="154">
        <v>0</v>
      </c>
      <c r="O72" s="154">
        <v>0</v>
      </c>
      <c r="P72" s="154">
        <v>0</v>
      </c>
      <c r="Q72" s="154">
        <v>0</v>
      </c>
      <c r="R72" s="155" t="b">
        <v>0</v>
      </c>
      <c r="S72" s="154">
        <v>0</v>
      </c>
      <c r="T72" s="154">
        <v>0</v>
      </c>
    </row>
    <row r="73" spans="1:20" s="7" customFormat="1" ht="15" customHeight="1">
      <c r="A73" s="45" t="s">
        <v>303</v>
      </c>
      <c r="B73" s="150">
        <v>411101</v>
      </c>
      <c r="C73" s="147" t="s">
        <v>84</v>
      </c>
      <c r="D73" s="147" t="s">
        <v>72</v>
      </c>
      <c r="E73" s="147" t="s">
        <v>47</v>
      </c>
      <c r="F73" s="154">
        <v>0</v>
      </c>
      <c r="G73" s="154">
        <v>0</v>
      </c>
      <c r="H73" s="154">
        <v>0</v>
      </c>
      <c r="I73" s="154">
        <v>0</v>
      </c>
      <c r="J73" s="154">
        <v>0</v>
      </c>
      <c r="K73" s="154">
        <v>730316070.90909088</v>
      </c>
      <c r="L73" s="154">
        <v>0</v>
      </c>
      <c r="M73" s="154">
        <v>730316070.90909088</v>
      </c>
      <c r="N73" s="154">
        <v>0</v>
      </c>
      <c r="O73" s="154">
        <v>730316070.90909088</v>
      </c>
      <c r="P73" s="154">
        <v>0</v>
      </c>
      <c r="Q73" s="154">
        <v>0</v>
      </c>
      <c r="R73" s="155" t="b">
        <v>1</v>
      </c>
      <c r="S73" s="154">
        <v>0</v>
      </c>
      <c r="T73" s="154">
        <v>0</v>
      </c>
    </row>
    <row r="74" spans="1:20" s="7" customFormat="1" ht="15" customHeight="1">
      <c r="A74" s="45" t="s">
        <v>303</v>
      </c>
      <c r="B74" s="150">
        <v>411102</v>
      </c>
      <c r="C74" s="147" t="s">
        <v>85</v>
      </c>
      <c r="D74" s="147" t="s">
        <v>72</v>
      </c>
      <c r="E74" s="147" t="s">
        <v>47</v>
      </c>
      <c r="F74" s="154">
        <v>0</v>
      </c>
      <c r="G74" s="154">
        <v>0</v>
      </c>
      <c r="H74" s="154">
        <v>0</v>
      </c>
      <c r="I74" s="154">
        <v>0</v>
      </c>
      <c r="J74" s="154">
        <v>0</v>
      </c>
      <c r="K74" s="154">
        <v>26700000</v>
      </c>
      <c r="L74" s="154">
        <v>0</v>
      </c>
      <c r="M74" s="154">
        <v>26700000</v>
      </c>
      <c r="N74" s="154">
        <v>0</v>
      </c>
      <c r="O74" s="154">
        <v>26700000</v>
      </c>
      <c r="P74" s="154">
        <v>0</v>
      </c>
      <c r="Q74" s="154">
        <v>0</v>
      </c>
      <c r="R74" s="155" t="b">
        <v>1</v>
      </c>
      <c r="S74" s="154">
        <v>0</v>
      </c>
      <c r="T74" s="154">
        <v>0</v>
      </c>
    </row>
    <row r="75" spans="1:20" s="7" customFormat="1" ht="15" customHeight="1">
      <c r="A75" s="45" t="s">
        <v>303</v>
      </c>
      <c r="B75" s="33">
        <v>411103</v>
      </c>
      <c r="C75" s="34" t="s">
        <v>86</v>
      </c>
      <c r="D75" s="147" t="s">
        <v>72</v>
      </c>
      <c r="E75" s="147" t="s">
        <v>47</v>
      </c>
      <c r="F75" s="154">
        <v>0</v>
      </c>
      <c r="G75" s="154">
        <v>0</v>
      </c>
      <c r="H75" s="154">
        <v>0</v>
      </c>
      <c r="I75" s="154">
        <v>0</v>
      </c>
      <c r="J75" s="154">
        <v>0</v>
      </c>
      <c r="K75" s="154">
        <v>0</v>
      </c>
      <c r="L75" s="154">
        <v>0</v>
      </c>
      <c r="M75" s="154">
        <v>0</v>
      </c>
      <c r="N75" s="154">
        <v>0</v>
      </c>
      <c r="O75" s="154">
        <v>0</v>
      </c>
      <c r="P75" s="154">
        <v>0</v>
      </c>
      <c r="Q75" s="154">
        <v>0</v>
      </c>
      <c r="R75" s="155" t="b">
        <v>0</v>
      </c>
      <c r="S75" s="154">
        <v>0</v>
      </c>
      <c r="T75" s="154">
        <v>0</v>
      </c>
    </row>
    <row r="76" spans="1:20" s="7" customFormat="1" ht="15" customHeight="1">
      <c r="A76" s="45" t="s">
        <v>303</v>
      </c>
      <c r="B76" s="33">
        <v>411111</v>
      </c>
      <c r="C76" s="34" t="s">
        <v>255</v>
      </c>
      <c r="D76" s="147" t="s">
        <v>72</v>
      </c>
      <c r="E76" s="147" t="s">
        <v>16</v>
      </c>
      <c r="F76" s="154">
        <v>0</v>
      </c>
      <c r="G76" s="154">
        <v>0</v>
      </c>
      <c r="H76" s="154">
        <v>0</v>
      </c>
      <c r="I76" s="154">
        <v>0</v>
      </c>
      <c r="J76" s="154">
        <v>19267538.18181818</v>
      </c>
      <c r="K76" s="154">
        <v>0</v>
      </c>
      <c r="L76" s="154">
        <v>19267538.18181818</v>
      </c>
      <c r="M76" s="154">
        <v>0</v>
      </c>
      <c r="N76" s="154">
        <v>19267538.18181818</v>
      </c>
      <c r="O76" s="154">
        <v>0</v>
      </c>
      <c r="P76" s="154">
        <v>0</v>
      </c>
      <c r="Q76" s="154">
        <v>0</v>
      </c>
      <c r="R76" s="155" t="b">
        <v>1</v>
      </c>
      <c r="S76" s="154">
        <v>0</v>
      </c>
      <c r="T76" s="154">
        <v>0</v>
      </c>
    </row>
    <row r="77" spans="1:20" s="7" customFormat="1" ht="15" customHeight="1">
      <c r="A77" s="45" t="s">
        <v>303</v>
      </c>
      <c r="B77" s="33">
        <v>411112</v>
      </c>
      <c r="C77" s="34" t="s">
        <v>256</v>
      </c>
      <c r="D77" s="147" t="s">
        <v>72</v>
      </c>
      <c r="E77" s="147" t="s">
        <v>16</v>
      </c>
      <c r="F77" s="154">
        <v>0</v>
      </c>
      <c r="G77" s="154">
        <v>0</v>
      </c>
      <c r="H77" s="154">
        <v>0</v>
      </c>
      <c r="I77" s="154">
        <v>0</v>
      </c>
      <c r="J77" s="154">
        <v>1240545.4545454544</v>
      </c>
      <c r="K77" s="154">
        <v>0</v>
      </c>
      <c r="L77" s="154">
        <v>1240545.4545454544</v>
      </c>
      <c r="M77" s="154">
        <v>0</v>
      </c>
      <c r="N77" s="154">
        <v>1240545.4545454544</v>
      </c>
      <c r="O77" s="154">
        <v>0</v>
      </c>
      <c r="P77" s="154">
        <v>0</v>
      </c>
      <c r="Q77" s="154">
        <v>0</v>
      </c>
      <c r="R77" s="155" t="b">
        <v>1</v>
      </c>
      <c r="S77" s="154">
        <v>0</v>
      </c>
      <c r="T77" s="154">
        <v>0</v>
      </c>
    </row>
    <row r="78" spans="1:20" s="7" customFormat="1" ht="15" customHeight="1">
      <c r="A78" s="45" t="s">
        <v>303</v>
      </c>
      <c r="B78" s="33">
        <v>411113</v>
      </c>
      <c r="C78" s="34" t="s">
        <v>257</v>
      </c>
      <c r="D78" s="147" t="s">
        <v>72</v>
      </c>
      <c r="E78" s="147" t="s">
        <v>16</v>
      </c>
      <c r="F78" s="154">
        <v>0</v>
      </c>
      <c r="G78" s="154">
        <v>0</v>
      </c>
      <c r="H78" s="154">
        <v>0</v>
      </c>
      <c r="I78" s="154">
        <v>0</v>
      </c>
      <c r="J78" s="154">
        <v>19004363.636363633</v>
      </c>
      <c r="K78" s="154">
        <v>0</v>
      </c>
      <c r="L78" s="154">
        <v>19004363.636363633</v>
      </c>
      <c r="M78" s="154">
        <v>0</v>
      </c>
      <c r="N78" s="154">
        <v>19004363.636363633</v>
      </c>
      <c r="O78" s="154">
        <v>0</v>
      </c>
      <c r="P78" s="154">
        <v>0</v>
      </c>
      <c r="Q78" s="154">
        <v>0</v>
      </c>
      <c r="R78" s="155" t="b">
        <v>1</v>
      </c>
      <c r="S78" s="154">
        <v>0</v>
      </c>
      <c r="T78" s="154">
        <v>0</v>
      </c>
    </row>
    <row r="79" spans="1:20" s="7" customFormat="1" ht="15" customHeight="1">
      <c r="A79" s="45" t="s">
        <v>303</v>
      </c>
      <c r="B79" s="33">
        <v>411114</v>
      </c>
      <c r="C79" s="34" t="s">
        <v>258</v>
      </c>
      <c r="D79" s="147" t="s">
        <v>72</v>
      </c>
      <c r="E79" s="147" t="s">
        <v>16</v>
      </c>
      <c r="F79" s="154">
        <v>0</v>
      </c>
      <c r="G79" s="154">
        <v>0</v>
      </c>
      <c r="H79" s="154">
        <v>0</v>
      </c>
      <c r="I79" s="154">
        <v>0</v>
      </c>
      <c r="J79" s="154">
        <v>0</v>
      </c>
      <c r="K79" s="154">
        <v>0</v>
      </c>
      <c r="L79" s="154">
        <v>0</v>
      </c>
      <c r="M79" s="154">
        <v>0</v>
      </c>
      <c r="N79" s="154">
        <v>0</v>
      </c>
      <c r="O79" s="154">
        <v>0</v>
      </c>
      <c r="P79" s="154">
        <v>0</v>
      </c>
      <c r="Q79" s="154">
        <v>0</v>
      </c>
      <c r="R79" s="155" t="b">
        <v>0</v>
      </c>
      <c r="S79" s="154">
        <v>0</v>
      </c>
      <c r="T79" s="154">
        <v>0</v>
      </c>
    </row>
    <row r="80" spans="1:20" s="7" customFormat="1" ht="15" customHeight="1">
      <c r="A80" s="45" t="s">
        <v>303</v>
      </c>
      <c r="B80" s="33">
        <v>411116</v>
      </c>
      <c r="C80" s="34" t="s">
        <v>92</v>
      </c>
      <c r="D80" s="147" t="s">
        <v>72</v>
      </c>
      <c r="E80" s="147" t="s">
        <v>16</v>
      </c>
      <c r="F80" s="154">
        <v>0</v>
      </c>
      <c r="G80" s="154">
        <v>0</v>
      </c>
      <c r="H80" s="154">
        <v>0</v>
      </c>
      <c r="I80" s="154">
        <v>0</v>
      </c>
      <c r="J80" s="154">
        <v>0</v>
      </c>
      <c r="K80" s="154">
        <v>0</v>
      </c>
      <c r="L80" s="154">
        <v>0</v>
      </c>
      <c r="M80" s="154">
        <v>0</v>
      </c>
      <c r="N80" s="154">
        <v>0</v>
      </c>
      <c r="O80" s="154">
        <v>0</v>
      </c>
      <c r="P80" s="154">
        <v>0</v>
      </c>
      <c r="Q80" s="154">
        <v>0</v>
      </c>
      <c r="R80" s="155" t="b">
        <v>0</v>
      </c>
      <c r="S80" s="154">
        <v>0</v>
      </c>
      <c r="T80" s="154">
        <v>0</v>
      </c>
    </row>
    <row r="81" spans="1:20" s="7" customFormat="1" ht="15" customHeight="1">
      <c r="A81" s="45" t="s">
        <v>303</v>
      </c>
      <c r="B81" s="150">
        <v>411117</v>
      </c>
      <c r="C81" s="147" t="s">
        <v>93</v>
      </c>
      <c r="D81" s="147" t="s">
        <v>72</v>
      </c>
      <c r="E81" s="147" t="s">
        <v>16</v>
      </c>
      <c r="F81" s="154">
        <v>0</v>
      </c>
      <c r="G81" s="154">
        <v>0</v>
      </c>
      <c r="H81" s="154">
        <v>0</v>
      </c>
      <c r="I81" s="154">
        <v>0</v>
      </c>
      <c r="J81" s="154">
        <v>0</v>
      </c>
      <c r="K81" s="154">
        <v>0</v>
      </c>
      <c r="L81" s="154">
        <v>0</v>
      </c>
      <c r="M81" s="154">
        <v>0</v>
      </c>
      <c r="N81" s="154">
        <v>0</v>
      </c>
      <c r="O81" s="154">
        <v>0</v>
      </c>
      <c r="P81" s="154">
        <v>0</v>
      </c>
      <c r="Q81" s="154">
        <v>0</v>
      </c>
      <c r="R81" s="155" t="b">
        <v>0</v>
      </c>
      <c r="S81" s="154">
        <v>0</v>
      </c>
      <c r="T81" s="154">
        <v>0</v>
      </c>
    </row>
    <row r="82" spans="1:20" s="7" customFormat="1" ht="15" customHeight="1">
      <c r="A82" s="45" t="s">
        <v>303</v>
      </c>
      <c r="B82" s="150">
        <v>411118</v>
      </c>
      <c r="C82" s="147" t="s">
        <v>94</v>
      </c>
      <c r="D82" s="147" t="s">
        <v>72</v>
      </c>
      <c r="E82" s="147" t="s">
        <v>16</v>
      </c>
      <c r="F82" s="154">
        <v>0</v>
      </c>
      <c r="G82" s="154">
        <v>0</v>
      </c>
      <c r="H82" s="154">
        <v>0</v>
      </c>
      <c r="I82" s="154">
        <v>0</v>
      </c>
      <c r="J82" s="154">
        <v>0</v>
      </c>
      <c r="K82" s="154">
        <v>0</v>
      </c>
      <c r="L82" s="154">
        <v>0</v>
      </c>
      <c r="M82" s="154">
        <v>0</v>
      </c>
      <c r="N82" s="154">
        <v>0</v>
      </c>
      <c r="O82" s="154">
        <v>0</v>
      </c>
      <c r="P82" s="154">
        <v>0</v>
      </c>
      <c r="Q82" s="154">
        <v>0</v>
      </c>
      <c r="R82" s="155" t="b">
        <v>0</v>
      </c>
      <c r="S82" s="154">
        <v>0</v>
      </c>
      <c r="T82" s="154">
        <v>0</v>
      </c>
    </row>
    <row r="83" spans="1:20" s="7" customFormat="1" ht="15" customHeight="1">
      <c r="A83" s="45" t="s">
        <v>303</v>
      </c>
      <c r="B83" s="150">
        <v>411119</v>
      </c>
      <c r="C83" s="147" t="s">
        <v>172</v>
      </c>
      <c r="D83" s="147" t="s">
        <v>72</v>
      </c>
      <c r="E83" s="147" t="s">
        <v>16</v>
      </c>
      <c r="F83" s="154">
        <v>0</v>
      </c>
      <c r="G83" s="154">
        <v>0</v>
      </c>
      <c r="H83" s="154">
        <v>0</v>
      </c>
      <c r="I83" s="154">
        <v>0</v>
      </c>
      <c r="J83" s="154">
        <v>0</v>
      </c>
      <c r="K83" s="154">
        <v>0</v>
      </c>
      <c r="L83" s="154">
        <v>0</v>
      </c>
      <c r="M83" s="154">
        <v>0</v>
      </c>
      <c r="N83" s="154">
        <v>0</v>
      </c>
      <c r="O83" s="154">
        <v>0</v>
      </c>
      <c r="P83" s="154">
        <v>0</v>
      </c>
      <c r="Q83" s="154">
        <v>0</v>
      </c>
      <c r="R83" s="155" t="b">
        <v>0</v>
      </c>
      <c r="S83" s="154">
        <v>0</v>
      </c>
      <c r="T83" s="154">
        <v>0</v>
      </c>
    </row>
    <row r="84" spans="1:20" s="7" customFormat="1" ht="15" customHeight="1">
      <c r="A84" s="45" t="s">
        <v>303</v>
      </c>
      <c r="B84" s="150">
        <v>510001</v>
      </c>
      <c r="C84" s="147" t="s">
        <v>95</v>
      </c>
      <c r="D84" s="147" t="s">
        <v>72</v>
      </c>
      <c r="E84" s="147" t="s">
        <v>16</v>
      </c>
      <c r="F84" s="154">
        <v>0</v>
      </c>
      <c r="G84" s="154">
        <v>0</v>
      </c>
      <c r="H84" s="154">
        <v>0</v>
      </c>
      <c r="I84" s="154">
        <v>0</v>
      </c>
      <c r="J84" s="154">
        <v>3619077910.1893935</v>
      </c>
      <c r="K84" s="154">
        <v>1490540294.5454547</v>
      </c>
      <c r="L84" s="154">
        <v>2128537615.6439388</v>
      </c>
      <c r="M84" s="154">
        <v>0</v>
      </c>
      <c r="N84" s="154">
        <v>2128537615.6439388</v>
      </c>
      <c r="O84" s="154">
        <v>0</v>
      </c>
      <c r="P84" s="154">
        <v>0</v>
      </c>
      <c r="Q84" s="154">
        <v>0</v>
      </c>
      <c r="R84" s="155" t="b">
        <v>1</v>
      </c>
      <c r="S84" s="154">
        <v>0</v>
      </c>
      <c r="T84" s="154">
        <v>0</v>
      </c>
    </row>
    <row r="85" spans="1:20" s="7" customFormat="1" ht="15" customHeight="1">
      <c r="A85" s="45" t="s">
        <v>303</v>
      </c>
      <c r="B85" s="150">
        <v>511001</v>
      </c>
      <c r="C85" s="147" t="s">
        <v>96</v>
      </c>
      <c r="D85" s="147" t="s">
        <v>72</v>
      </c>
      <c r="E85" s="147" t="s">
        <v>16</v>
      </c>
      <c r="F85" s="154">
        <v>0</v>
      </c>
      <c r="G85" s="154">
        <v>0</v>
      </c>
      <c r="H85" s="154">
        <v>0</v>
      </c>
      <c r="I85" s="154">
        <v>0</v>
      </c>
      <c r="J85" s="154">
        <v>2003385454.5454543</v>
      </c>
      <c r="K85" s="154">
        <v>2003385454.5454543</v>
      </c>
      <c r="L85" s="154">
        <v>0</v>
      </c>
      <c r="M85" s="154">
        <v>0</v>
      </c>
      <c r="N85" s="154">
        <v>0</v>
      </c>
      <c r="O85" s="154">
        <v>0</v>
      </c>
      <c r="P85" s="154">
        <v>0</v>
      </c>
      <c r="Q85" s="154">
        <v>0</v>
      </c>
      <c r="R85" s="155" t="b">
        <v>1</v>
      </c>
      <c r="S85" s="154">
        <v>0</v>
      </c>
      <c r="T85" s="154">
        <v>0</v>
      </c>
    </row>
    <row r="86" spans="1:20" s="7" customFormat="1" ht="15" customHeight="1">
      <c r="A86" s="45" t="s">
        <v>303</v>
      </c>
      <c r="B86" s="33">
        <v>511002</v>
      </c>
      <c r="C86" s="34" t="s">
        <v>97</v>
      </c>
      <c r="D86" s="147" t="s">
        <v>72</v>
      </c>
      <c r="E86" s="147" t="s">
        <v>16</v>
      </c>
      <c r="F86" s="154">
        <v>0</v>
      </c>
      <c r="G86" s="154">
        <v>0</v>
      </c>
      <c r="H86" s="154">
        <v>0</v>
      </c>
      <c r="I86" s="154">
        <v>0</v>
      </c>
      <c r="J86" s="154">
        <v>11310000</v>
      </c>
      <c r="K86" s="154">
        <v>11310000</v>
      </c>
      <c r="L86" s="154">
        <v>0</v>
      </c>
      <c r="M86" s="154">
        <v>0</v>
      </c>
      <c r="N86" s="154">
        <v>0</v>
      </c>
      <c r="O86" s="154">
        <v>0</v>
      </c>
      <c r="P86" s="154">
        <v>0</v>
      </c>
      <c r="Q86" s="154">
        <v>0</v>
      </c>
      <c r="R86" s="155" t="b">
        <v>1</v>
      </c>
      <c r="S86" s="154">
        <v>0</v>
      </c>
      <c r="T86" s="154">
        <v>0</v>
      </c>
    </row>
    <row r="87" spans="1:20" s="7" customFormat="1" ht="15" customHeight="1">
      <c r="A87" s="45" t="s">
        <v>303</v>
      </c>
      <c r="B87" s="33">
        <v>511003</v>
      </c>
      <c r="C87" s="34" t="s">
        <v>98</v>
      </c>
      <c r="D87" s="147" t="s">
        <v>72</v>
      </c>
      <c r="E87" s="147" t="s">
        <v>16</v>
      </c>
      <c r="F87" s="154">
        <v>0</v>
      </c>
      <c r="G87" s="154">
        <v>0</v>
      </c>
      <c r="H87" s="154">
        <v>0</v>
      </c>
      <c r="I87" s="154">
        <v>0</v>
      </c>
      <c r="J87" s="154">
        <v>4600000</v>
      </c>
      <c r="K87" s="154">
        <v>4600000</v>
      </c>
      <c r="L87" s="154">
        <v>0</v>
      </c>
      <c r="M87" s="154">
        <v>0</v>
      </c>
      <c r="N87" s="154">
        <v>0</v>
      </c>
      <c r="O87" s="154">
        <v>0</v>
      </c>
      <c r="P87" s="154">
        <v>0</v>
      </c>
      <c r="Q87" s="154">
        <v>0</v>
      </c>
      <c r="R87" s="155" t="b">
        <v>1</v>
      </c>
      <c r="S87" s="154">
        <v>0</v>
      </c>
      <c r="T87" s="154">
        <v>0</v>
      </c>
    </row>
    <row r="88" spans="1:20" s="7" customFormat="1" ht="15" customHeight="1">
      <c r="A88" s="45" t="s">
        <v>303</v>
      </c>
      <c r="B88" s="33">
        <v>811001</v>
      </c>
      <c r="C88" s="34" t="s">
        <v>100</v>
      </c>
      <c r="D88" s="147" t="s">
        <v>72</v>
      </c>
      <c r="E88" s="147" t="s">
        <v>16</v>
      </c>
      <c r="F88" s="154">
        <v>0</v>
      </c>
      <c r="G88" s="154">
        <v>0</v>
      </c>
      <c r="H88" s="154">
        <v>0</v>
      </c>
      <c r="I88" s="154">
        <v>0</v>
      </c>
      <c r="J88" s="154">
        <v>0</v>
      </c>
      <c r="K88" s="154">
        <v>0</v>
      </c>
      <c r="L88" s="154">
        <v>0</v>
      </c>
      <c r="M88" s="154">
        <v>0</v>
      </c>
      <c r="N88" s="154">
        <v>0</v>
      </c>
      <c r="O88" s="154">
        <v>0</v>
      </c>
      <c r="P88" s="154">
        <v>0</v>
      </c>
      <c r="Q88" s="154">
        <v>0</v>
      </c>
      <c r="R88" s="155" t="b">
        <v>0</v>
      </c>
      <c r="S88" s="154">
        <v>0</v>
      </c>
      <c r="T88" s="154">
        <v>0</v>
      </c>
    </row>
    <row r="89" spans="1:20" s="7" customFormat="1" ht="15" customHeight="1">
      <c r="A89" s="45" t="s">
        <v>303</v>
      </c>
      <c r="B89" s="33">
        <v>811002</v>
      </c>
      <c r="C89" s="34" t="s">
        <v>101</v>
      </c>
      <c r="D89" s="147" t="s">
        <v>72</v>
      </c>
      <c r="E89" s="147" t="s">
        <v>16</v>
      </c>
      <c r="F89" s="154">
        <v>0</v>
      </c>
      <c r="G89" s="154">
        <v>0</v>
      </c>
      <c r="H89" s="154">
        <v>0</v>
      </c>
      <c r="I89" s="154">
        <v>0</v>
      </c>
      <c r="J89" s="154">
        <v>7502327</v>
      </c>
      <c r="K89" s="154">
        <v>0</v>
      </c>
      <c r="L89" s="154">
        <v>7502327</v>
      </c>
      <c r="M89" s="154">
        <v>0</v>
      </c>
      <c r="N89" s="154">
        <v>7502327</v>
      </c>
      <c r="O89" s="154">
        <v>0</v>
      </c>
      <c r="P89" s="154">
        <v>0</v>
      </c>
      <c r="Q89" s="154">
        <v>0</v>
      </c>
      <c r="R89" s="155" t="b">
        <v>1</v>
      </c>
      <c r="S89" s="154">
        <v>0</v>
      </c>
      <c r="T89" s="154">
        <v>0</v>
      </c>
    </row>
    <row r="90" spans="1:20" s="7" customFormat="1" ht="15" customHeight="1">
      <c r="A90" s="45" t="s">
        <v>303</v>
      </c>
      <c r="B90" s="33">
        <v>811003</v>
      </c>
      <c r="C90" s="34" t="s">
        <v>102</v>
      </c>
      <c r="D90" s="147" t="s">
        <v>72</v>
      </c>
      <c r="E90" s="147" t="s">
        <v>16</v>
      </c>
      <c r="F90" s="154">
        <v>0</v>
      </c>
      <c r="G90" s="154">
        <v>0</v>
      </c>
      <c r="H90" s="154">
        <v>43206086</v>
      </c>
      <c r="I90" s="154">
        <v>0</v>
      </c>
      <c r="J90" s="154">
        <v>0</v>
      </c>
      <c r="K90" s="154">
        <v>0</v>
      </c>
      <c r="L90" s="154">
        <v>43206086</v>
      </c>
      <c r="M90" s="154">
        <v>0</v>
      </c>
      <c r="N90" s="154">
        <v>43206086</v>
      </c>
      <c r="O90" s="154">
        <v>0</v>
      </c>
      <c r="P90" s="154">
        <v>0</v>
      </c>
      <c r="Q90" s="154">
        <v>0</v>
      </c>
      <c r="R90" s="155" t="b">
        <v>1</v>
      </c>
      <c r="S90" s="154">
        <v>0</v>
      </c>
      <c r="T90" s="154">
        <v>0</v>
      </c>
    </row>
    <row r="91" spans="1:20" s="7" customFormat="1" ht="15" customHeight="1">
      <c r="A91" s="45" t="s">
        <v>303</v>
      </c>
      <c r="B91" s="150">
        <v>811004</v>
      </c>
      <c r="C91" s="147" t="s">
        <v>103</v>
      </c>
      <c r="D91" s="147" t="s">
        <v>72</v>
      </c>
      <c r="E91" s="147" t="s">
        <v>16</v>
      </c>
      <c r="F91" s="154">
        <v>0</v>
      </c>
      <c r="G91" s="154">
        <v>0</v>
      </c>
      <c r="H91" s="154">
        <v>735000</v>
      </c>
      <c r="I91" s="154">
        <v>0</v>
      </c>
      <c r="J91" s="154">
        <v>14938700</v>
      </c>
      <c r="K91" s="154">
        <v>0</v>
      </c>
      <c r="L91" s="154">
        <v>15673700</v>
      </c>
      <c r="M91" s="154">
        <v>0</v>
      </c>
      <c r="N91" s="154">
        <v>15673700</v>
      </c>
      <c r="O91" s="154">
        <v>0</v>
      </c>
      <c r="P91" s="154">
        <v>0</v>
      </c>
      <c r="Q91" s="154">
        <v>0</v>
      </c>
      <c r="R91" s="155" t="b">
        <v>1</v>
      </c>
      <c r="S91" s="154">
        <v>0</v>
      </c>
      <c r="T91" s="154">
        <v>0</v>
      </c>
    </row>
    <row r="92" spans="1:20" s="7" customFormat="1" ht="15" customHeight="1">
      <c r="A92" s="45" t="s">
        <v>303</v>
      </c>
      <c r="B92" s="150">
        <v>811005</v>
      </c>
      <c r="C92" s="147" t="s">
        <v>104</v>
      </c>
      <c r="D92" s="147" t="s">
        <v>72</v>
      </c>
      <c r="E92" s="147" t="s">
        <v>16</v>
      </c>
      <c r="F92" s="154">
        <v>0</v>
      </c>
      <c r="G92" s="154">
        <v>0</v>
      </c>
      <c r="H92" s="154">
        <v>115500</v>
      </c>
      <c r="I92" s="154">
        <v>0</v>
      </c>
      <c r="J92" s="154">
        <v>0</v>
      </c>
      <c r="K92" s="154">
        <v>0</v>
      </c>
      <c r="L92" s="154">
        <v>115500</v>
      </c>
      <c r="M92" s="154">
        <v>0</v>
      </c>
      <c r="N92" s="154">
        <v>115500</v>
      </c>
      <c r="O92" s="154">
        <v>0</v>
      </c>
      <c r="P92" s="154">
        <v>0</v>
      </c>
      <c r="Q92" s="154">
        <v>0</v>
      </c>
      <c r="R92" s="155" t="b">
        <v>1</v>
      </c>
      <c r="S92" s="154">
        <v>0</v>
      </c>
      <c r="T92" s="154">
        <v>0</v>
      </c>
    </row>
    <row r="93" spans="1:20" s="7" customFormat="1" ht="15" customHeight="1">
      <c r="A93" s="45" t="s">
        <v>303</v>
      </c>
      <c r="B93" s="150">
        <v>811006</v>
      </c>
      <c r="C93" s="147" t="s">
        <v>105</v>
      </c>
      <c r="D93" s="147" t="s">
        <v>72</v>
      </c>
      <c r="E93" s="147" t="s">
        <v>16</v>
      </c>
      <c r="F93" s="154">
        <v>0</v>
      </c>
      <c r="G93" s="154">
        <v>0</v>
      </c>
      <c r="H93" s="154">
        <v>124000</v>
      </c>
      <c r="I93" s="154">
        <v>0</v>
      </c>
      <c r="J93" s="154">
        <v>0</v>
      </c>
      <c r="K93" s="154">
        <v>0</v>
      </c>
      <c r="L93" s="154">
        <v>124000</v>
      </c>
      <c r="M93" s="154">
        <v>0</v>
      </c>
      <c r="N93" s="154">
        <v>124000</v>
      </c>
      <c r="O93" s="154">
        <v>0</v>
      </c>
      <c r="P93" s="154">
        <v>0</v>
      </c>
      <c r="Q93" s="154">
        <v>0</v>
      </c>
      <c r="R93" s="155" t="b">
        <v>1</v>
      </c>
      <c r="S93" s="154">
        <v>0</v>
      </c>
      <c r="T93" s="154">
        <v>0</v>
      </c>
    </row>
    <row r="94" spans="1:20" s="7" customFormat="1" ht="15" customHeight="1">
      <c r="A94" s="45" t="s">
        <v>303</v>
      </c>
      <c r="B94" s="150">
        <v>811007</v>
      </c>
      <c r="C94" s="147" t="s">
        <v>106</v>
      </c>
      <c r="D94" s="147" t="s">
        <v>72</v>
      </c>
      <c r="E94" s="147" t="s">
        <v>16</v>
      </c>
      <c r="F94" s="154">
        <v>0</v>
      </c>
      <c r="G94" s="154">
        <v>0</v>
      </c>
      <c r="H94" s="154">
        <v>0</v>
      </c>
      <c r="I94" s="154">
        <v>0</v>
      </c>
      <c r="J94" s="154">
        <v>0</v>
      </c>
      <c r="K94" s="154">
        <v>0</v>
      </c>
      <c r="L94" s="154">
        <v>0</v>
      </c>
      <c r="M94" s="154">
        <v>0</v>
      </c>
      <c r="N94" s="154">
        <v>0</v>
      </c>
      <c r="O94" s="154">
        <v>0</v>
      </c>
      <c r="P94" s="154">
        <v>0</v>
      </c>
      <c r="Q94" s="154">
        <v>0</v>
      </c>
      <c r="R94" s="155" t="b">
        <v>0</v>
      </c>
      <c r="S94" s="154">
        <v>0</v>
      </c>
      <c r="T94" s="154">
        <v>0</v>
      </c>
    </row>
    <row r="95" spans="1:20" s="7" customFormat="1" ht="15" customHeight="1">
      <c r="A95" s="45" t="s">
        <v>303</v>
      </c>
      <c r="B95" s="160">
        <v>811010</v>
      </c>
      <c r="C95" s="158" t="s">
        <v>109</v>
      </c>
      <c r="D95" s="147" t="s">
        <v>72</v>
      </c>
      <c r="E95" s="147" t="s">
        <v>16</v>
      </c>
      <c r="F95" s="154">
        <v>0</v>
      </c>
      <c r="G95" s="154">
        <v>0</v>
      </c>
      <c r="H95" s="154">
        <v>0</v>
      </c>
      <c r="I95" s="154">
        <v>0</v>
      </c>
      <c r="J95" s="154">
        <v>0</v>
      </c>
      <c r="K95" s="154">
        <v>0</v>
      </c>
      <c r="L95" s="154">
        <v>0</v>
      </c>
      <c r="M95" s="154">
        <v>0</v>
      </c>
      <c r="N95" s="154">
        <v>0</v>
      </c>
      <c r="O95" s="154">
        <v>0</v>
      </c>
      <c r="P95" s="154">
        <v>0</v>
      </c>
      <c r="Q95" s="154">
        <v>0</v>
      </c>
      <c r="R95" s="155" t="b">
        <v>0</v>
      </c>
      <c r="S95" s="154">
        <v>0</v>
      </c>
      <c r="T95" s="154">
        <v>0</v>
      </c>
    </row>
    <row r="96" spans="1:20" s="7" customFormat="1" ht="16.5" customHeight="1">
      <c r="A96" s="45" t="s">
        <v>303</v>
      </c>
      <c r="B96" s="160">
        <v>821000</v>
      </c>
      <c r="C96" s="158" t="s">
        <v>110</v>
      </c>
      <c r="D96" s="147" t="s">
        <v>72</v>
      </c>
      <c r="E96" s="147" t="s">
        <v>16</v>
      </c>
      <c r="F96" s="154">
        <v>0</v>
      </c>
      <c r="G96" s="154">
        <v>0</v>
      </c>
      <c r="H96" s="154">
        <v>0</v>
      </c>
      <c r="I96" s="154">
        <v>0</v>
      </c>
      <c r="J96" s="154">
        <v>0</v>
      </c>
      <c r="K96" s="154">
        <v>0</v>
      </c>
      <c r="L96" s="154">
        <v>0</v>
      </c>
      <c r="M96" s="154">
        <v>0</v>
      </c>
      <c r="N96" s="154">
        <v>0</v>
      </c>
      <c r="O96" s="154">
        <v>0</v>
      </c>
      <c r="P96" s="154">
        <v>0</v>
      </c>
      <c r="Q96" s="154">
        <v>0</v>
      </c>
      <c r="R96" s="155" t="b">
        <v>0</v>
      </c>
      <c r="S96" s="154">
        <v>0</v>
      </c>
      <c r="T96" s="154">
        <v>0</v>
      </c>
    </row>
    <row r="97" spans="1:20" s="7" customFormat="1" ht="16.5" customHeight="1">
      <c r="A97" s="45" t="s">
        <v>303</v>
      </c>
      <c r="B97" s="160">
        <v>821001</v>
      </c>
      <c r="C97" s="158" t="s">
        <v>111</v>
      </c>
      <c r="D97" s="147" t="s">
        <v>72</v>
      </c>
      <c r="E97" s="147" t="s">
        <v>16</v>
      </c>
      <c r="F97" s="154">
        <v>0</v>
      </c>
      <c r="G97" s="154">
        <v>0</v>
      </c>
      <c r="H97" s="154">
        <v>0</v>
      </c>
      <c r="I97" s="154">
        <v>0</v>
      </c>
      <c r="J97" s="154">
        <v>190204229.62767628</v>
      </c>
      <c r="K97" s="154">
        <v>0</v>
      </c>
      <c r="L97" s="154">
        <v>190204229.62767628</v>
      </c>
      <c r="M97" s="154">
        <v>0</v>
      </c>
      <c r="N97" s="154">
        <v>190204229.62767628</v>
      </c>
      <c r="O97" s="154">
        <v>0</v>
      </c>
      <c r="P97" s="154">
        <v>0</v>
      </c>
      <c r="Q97" s="154">
        <v>0</v>
      </c>
      <c r="R97" s="155" t="b">
        <v>1</v>
      </c>
      <c r="S97" s="154">
        <v>0</v>
      </c>
      <c r="T97" s="154">
        <v>0</v>
      </c>
    </row>
    <row r="98" spans="1:20" s="7" customFormat="1" ht="16.5" customHeight="1">
      <c r="A98" s="45" t="s">
        <v>303</v>
      </c>
      <c r="B98" s="160">
        <v>821002</v>
      </c>
      <c r="C98" s="158" t="s">
        <v>112</v>
      </c>
      <c r="D98" s="147" t="s">
        <v>72</v>
      </c>
      <c r="E98" s="147" t="s">
        <v>16</v>
      </c>
      <c r="F98" s="154">
        <v>0</v>
      </c>
      <c r="G98" s="154">
        <v>0</v>
      </c>
      <c r="H98" s="154">
        <v>0</v>
      </c>
      <c r="I98" s="154">
        <v>0</v>
      </c>
      <c r="J98" s="154">
        <v>9195093.3227999993</v>
      </c>
      <c r="K98" s="154">
        <v>0</v>
      </c>
      <c r="L98" s="154">
        <v>9195093.3227999993</v>
      </c>
      <c r="M98" s="154">
        <v>0</v>
      </c>
      <c r="N98" s="154">
        <v>9195093.3227999993</v>
      </c>
      <c r="O98" s="154">
        <v>0</v>
      </c>
      <c r="P98" s="154">
        <v>0</v>
      </c>
      <c r="Q98" s="154">
        <v>0</v>
      </c>
      <c r="R98" s="155" t="b">
        <v>1</v>
      </c>
      <c r="S98" s="154">
        <v>0</v>
      </c>
      <c r="T98" s="154">
        <v>0</v>
      </c>
    </row>
    <row r="99" spans="1:20" s="7" customFormat="1" ht="15" customHeight="1">
      <c r="A99" s="45" t="s">
        <v>303</v>
      </c>
      <c r="B99" s="160">
        <v>821003</v>
      </c>
      <c r="C99" s="158" t="s">
        <v>101</v>
      </c>
      <c r="D99" s="147" t="s">
        <v>72</v>
      </c>
      <c r="E99" s="147" t="s">
        <v>16</v>
      </c>
      <c r="F99" s="154">
        <v>0</v>
      </c>
      <c r="G99" s="154">
        <v>0</v>
      </c>
      <c r="H99" s="154">
        <v>0</v>
      </c>
      <c r="I99" s="154">
        <v>0</v>
      </c>
      <c r="J99" s="154">
        <v>0</v>
      </c>
      <c r="K99" s="154">
        <v>0</v>
      </c>
      <c r="L99" s="154">
        <v>0</v>
      </c>
      <c r="M99" s="154">
        <v>0</v>
      </c>
      <c r="N99" s="154">
        <v>0</v>
      </c>
      <c r="O99" s="154">
        <v>0</v>
      </c>
      <c r="P99" s="154">
        <v>0</v>
      </c>
      <c r="Q99" s="154">
        <v>0</v>
      </c>
      <c r="R99" s="155" t="b">
        <v>0</v>
      </c>
      <c r="S99" s="154">
        <v>0</v>
      </c>
      <c r="T99" s="154">
        <v>0</v>
      </c>
    </row>
    <row r="100" spans="1:20" s="7" customFormat="1" ht="15" customHeight="1">
      <c r="A100" s="45" t="s">
        <v>303</v>
      </c>
      <c r="B100" s="160">
        <v>821004</v>
      </c>
      <c r="C100" s="158" t="s">
        <v>114</v>
      </c>
      <c r="D100" s="147" t="s">
        <v>72</v>
      </c>
      <c r="E100" s="147" t="s">
        <v>16</v>
      </c>
      <c r="F100" s="154">
        <v>0</v>
      </c>
      <c r="G100" s="154">
        <v>0</v>
      </c>
      <c r="H100" s="154">
        <v>182667</v>
      </c>
      <c r="I100" s="154">
        <v>0</v>
      </c>
      <c r="J100" s="154">
        <v>0</v>
      </c>
      <c r="K100" s="154">
        <v>0</v>
      </c>
      <c r="L100" s="154">
        <v>182667</v>
      </c>
      <c r="M100" s="154">
        <v>0</v>
      </c>
      <c r="N100" s="154">
        <v>182667</v>
      </c>
      <c r="O100" s="154">
        <v>0</v>
      </c>
      <c r="P100" s="154">
        <v>0</v>
      </c>
      <c r="Q100" s="154">
        <v>0</v>
      </c>
      <c r="R100" s="155" t="b">
        <v>1</v>
      </c>
      <c r="S100" s="154">
        <v>0</v>
      </c>
      <c r="T100" s="154">
        <v>0</v>
      </c>
    </row>
    <row r="101" spans="1:20" s="7" customFormat="1" ht="15" customHeight="1">
      <c r="A101" s="45" t="s">
        <v>303</v>
      </c>
      <c r="B101" s="160">
        <v>821005</v>
      </c>
      <c r="C101" s="158" t="s">
        <v>115</v>
      </c>
      <c r="D101" s="147" t="s">
        <v>72</v>
      </c>
      <c r="E101" s="147" t="s">
        <v>16</v>
      </c>
      <c r="F101" s="154">
        <v>0</v>
      </c>
      <c r="G101" s="154">
        <v>0</v>
      </c>
      <c r="H101" s="154">
        <v>0</v>
      </c>
      <c r="I101" s="154">
        <v>0</v>
      </c>
      <c r="J101" s="154">
        <v>0</v>
      </c>
      <c r="K101" s="154">
        <v>0</v>
      </c>
      <c r="L101" s="154">
        <v>0</v>
      </c>
      <c r="M101" s="154">
        <v>0</v>
      </c>
      <c r="N101" s="154">
        <v>0</v>
      </c>
      <c r="O101" s="154">
        <v>0</v>
      </c>
      <c r="P101" s="154">
        <v>0</v>
      </c>
      <c r="Q101" s="154">
        <v>0</v>
      </c>
      <c r="R101" s="155" t="b">
        <v>0</v>
      </c>
      <c r="S101" s="154">
        <v>0</v>
      </c>
      <c r="T101" s="154">
        <v>0</v>
      </c>
    </row>
    <row r="102" spans="1:20" s="7" customFormat="1" ht="15" customHeight="1">
      <c r="A102" s="45" t="s">
        <v>303</v>
      </c>
      <c r="B102" s="160">
        <v>821006</v>
      </c>
      <c r="C102" s="158" t="s">
        <v>116</v>
      </c>
      <c r="D102" s="147" t="s">
        <v>72</v>
      </c>
      <c r="E102" s="147" t="s">
        <v>16</v>
      </c>
      <c r="F102" s="154">
        <v>0</v>
      </c>
      <c r="G102" s="154">
        <v>0</v>
      </c>
      <c r="H102" s="154">
        <v>0</v>
      </c>
      <c r="I102" s="154">
        <v>0</v>
      </c>
      <c r="J102" s="154">
        <v>12845468.916666666</v>
      </c>
      <c r="K102" s="154">
        <v>0</v>
      </c>
      <c r="L102" s="154">
        <v>12845468.916666666</v>
      </c>
      <c r="M102" s="154">
        <v>0</v>
      </c>
      <c r="N102" s="154">
        <v>12845468.916666666</v>
      </c>
      <c r="O102" s="154">
        <v>0</v>
      </c>
      <c r="P102" s="154">
        <v>0</v>
      </c>
      <c r="Q102" s="154">
        <v>0</v>
      </c>
      <c r="R102" s="155" t="b">
        <v>1</v>
      </c>
      <c r="S102" s="154">
        <v>0</v>
      </c>
      <c r="T102" s="154">
        <v>0</v>
      </c>
    </row>
    <row r="103" spans="1:20" s="7" customFormat="1" ht="15" customHeight="1">
      <c r="A103" s="45" t="s">
        <v>303</v>
      </c>
      <c r="B103" s="160">
        <v>821007</v>
      </c>
      <c r="C103" s="158" t="s">
        <v>117</v>
      </c>
      <c r="D103" s="147" t="s">
        <v>72</v>
      </c>
      <c r="E103" s="147" t="s">
        <v>16</v>
      </c>
      <c r="F103" s="154">
        <v>0</v>
      </c>
      <c r="G103" s="154">
        <v>0</v>
      </c>
      <c r="H103" s="154">
        <v>0</v>
      </c>
      <c r="I103" s="154">
        <v>0</v>
      </c>
      <c r="J103" s="154">
        <v>0</v>
      </c>
      <c r="K103" s="154">
        <v>0</v>
      </c>
      <c r="L103" s="154">
        <v>0</v>
      </c>
      <c r="M103" s="154">
        <v>0</v>
      </c>
      <c r="N103" s="154">
        <v>0</v>
      </c>
      <c r="O103" s="154">
        <v>0</v>
      </c>
      <c r="P103" s="154">
        <v>0</v>
      </c>
      <c r="Q103" s="154">
        <v>0</v>
      </c>
      <c r="R103" s="155" t="b">
        <v>0</v>
      </c>
      <c r="S103" s="154">
        <v>0</v>
      </c>
      <c r="T103" s="154">
        <v>0</v>
      </c>
    </row>
    <row r="104" spans="1:20" s="7" customFormat="1" ht="15" customHeight="1">
      <c r="A104" s="45" t="s">
        <v>303</v>
      </c>
      <c r="B104" s="160">
        <v>821008</v>
      </c>
      <c r="C104" s="158" t="s">
        <v>259</v>
      </c>
      <c r="D104" s="147" t="s">
        <v>72</v>
      </c>
      <c r="E104" s="147" t="s">
        <v>16</v>
      </c>
      <c r="F104" s="154">
        <v>0</v>
      </c>
      <c r="G104" s="154">
        <v>0</v>
      </c>
      <c r="H104" s="154">
        <v>0</v>
      </c>
      <c r="I104" s="154">
        <v>0</v>
      </c>
      <c r="J104" s="154">
        <v>0</v>
      </c>
      <c r="K104" s="154">
        <v>0</v>
      </c>
      <c r="L104" s="154">
        <v>0</v>
      </c>
      <c r="M104" s="154">
        <v>0</v>
      </c>
      <c r="N104" s="154">
        <v>0</v>
      </c>
      <c r="O104" s="154">
        <v>0</v>
      </c>
      <c r="P104" s="154">
        <v>0</v>
      </c>
      <c r="Q104" s="154">
        <v>0</v>
      </c>
      <c r="R104" s="155" t="b">
        <v>0</v>
      </c>
      <c r="S104" s="154">
        <v>0</v>
      </c>
      <c r="T104" s="154">
        <v>0</v>
      </c>
    </row>
    <row r="105" spans="1:20" s="7" customFormat="1" ht="15" customHeight="1">
      <c r="A105" s="45" t="s">
        <v>303</v>
      </c>
      <c r="B105" s="160">
        <v>822001</v>
      </c>
      <c r="C105" s="158" t="s">
        <v>120</v>
      </c>
      <c r="D105" s="147" t="s">
        <v>72</v>
      </c>
      <c r="E105" s="147" t="s">
        <v>16</v>
      </c>
      <c r="F105" s="154">
        <v>0</v>
      </c>
      <c r="G105" s="154">
        <v>0</v>
      </c>
      <c r="H105" s="154">
        <v>0</v>
      </c>
      <c r="I105" s="154">
        <v>0</v>
      </c>
      <c r="J105" s="154">
        <v>0</v>
      </c>
      <c r="K105" s="154">
        <v>0</v>
      </c>
      <c r="L105" s="154">
        <v>0</v>
      </c>
      <c r="M105" s="154">
        <v>0</v>
      </c>
      <c r="N105" s="154">
        <v>0</v>
      </c>
      <c r="O105" s="154">
        <v>0</v>
      </c>
      <c r="P105" s="154">
        <v>0</v>
      </c>
      <c r="Q105" s="154">
        <v>0</v>
      </c>
      <c r="R105" s="155" t="b">
        <v>0</v>
      </c>
      <c r="S105" s="154">
        <v>0</v>
      </c>
      <c r="T105" s="154">
        <v>0</v>
      </c>
    </row>
    <row r="106" spans="1:20" s="7" customFormat="1" ht="15" customHeight="1">
      <c r="A106" s="45" t="s">
        <v>303</v>
      </c>
      <c r="B106" s="160">
        <v>822005</v>
      </c>
      <c r="C106" s="158" t="s">
        <v>217</v>
      </c>
      <c r="D106" s="147" t="s">
        <v>72</v>
      </c>
      <c r="E106" s="147" t="s">
        <v>16</v>
      </c>
      <c r="F106" s="154">
        <v>0</v>
      </c>
      <c r="G106" s="154">
        <v>0</v>
      </c>
      <c r="H106" s="154">
        <v>0</v>
      </c>
      <c r="I106" s="154">
        <v>0</v>
      </c>
      <c r="J106" s="154">
        <v>1020000</v>
      </c>
      <c r="K106" s="154">
        <v>0</v>
      </c>
      <c r="L106" s="154">
        <v>1020000</v>
      </c>
      <c r="M106" s="154">
        <v>0</v>
      </c>
      <c r="N106" s="154">
        <v>1020000</v>
      </c>
      <c r="O106" s="154">
        <v>0</v>
      </c>
      <c r="P106" s="154">
        <v>0</v>
      </c>
      <c r="Q106" s="154">
        <v>0</v>
      </c>
      <c r="R106" s="155" t="b">
        <v>1</v>
      </c>
      <c r="S106" s="154">
        <v>0</v>
      </c>
      <c r="T106" s="154">
        <v>0</v>
      </c>
    </row>
    <row r="107" spans="1:20" s="7" customFormat="1" ht="15" customHeight="1">
      <c r="A107" s="45" t="s">
        <v>303</v>
      </c>
      <c r="B107" s="160">
        <v>822007</v>
      </c>
      <c r="C107" s="158" t="s">
        <v>260</v>
      </c>
      <c r="D107" s="147" t="s">
        <v>72</v>
      </c>
      <c r="E107" s="147" t="s">
        <v>16</v>
      </c>
      <c r="F107" s="154">
        <v>0</v>
      </c>
      <c r="G107" s="154">
        <v>0</v>
      </c>
      <c r="H107" s="154">
        <v>0</v>
      </c>
      <c r="I107" s="154">
        <v>0</v>
      </c>
      <c r="J107" s="154">
        <v>0</v>
      </c>
      <c r="K107" s="154">
        <v>0</v>
      </c>
      <c r="L107" s="154">
        <v>0</v>
      </c>
      <c r="M107" s="154">
        <v>0</v>
      </c>
      <c r="N107" s="154">
        <v>0</v>
      </c>
      <c r="O107" s="154">
        <v>0</v>
      </c>
      <c r="P107" s="154">
        <v>0</v>
      </c>
      <c r="Q107" s="154">
        <v>0</v>
      </c>
      <c r="R107" s="155" t="b">
        <v>0</v>
      </c>
      <c r="S107" s="154">
        <v>0</v>
      </c>
      <c r="T107" s="154">
        <v>0</v>
      </c>
    </row>
    <row r="108" spans="1:20" s="7" customFormat="1" ht="15" customHeight="1">
      <c r="A108" s="45" t="s">
        <v>303</v>
      </c>
      <c r="B108" s="160">
        <v>822015</v>
      </c>
      <c r="C108" s="158" t="s">
        <v>122</v>
      </c>
      <c r="D108" s="147" t="s">
        <v>72</v>
      </c>
      <c r="E108" s="147" t="s">
        <v>16</v>
      </c>
      <c r="F108" s="154">
        <v>0</v>
      </c>
      <c r="G108" s="154">
        <v>0</v>
      </c>
      <c r="H108" s="154">
        <v>0</v>
      </c>
      <c r="I108" s="154">
        <v>0</v>
      </c>
      <c r="J108" s="154">
        <v>0</v>
      </c>
      <c r="K108" s="154">
        <v>0</v>
      </c>
      <c r="L108" s="154">
        <v>0</v>
      </c>
      <c r="M108" s="154">
        <v>0</v>
      </c>
      <c r="N108" s="154">
        <v>0</v>
      </c>
      <c r="O108" s="154">
        <v>0</v>
      </c>
      <c r="P108" s="154">
        <v>0</v>
      </c>
      <c r="Q108" s="154">
        <v>0</v>
      </c>
      <c r="R108" s="155" t="b">
        <v>0</v>
      </c>
      <c r="S108" s="154">
        <v>0</v>
      </c>
      <c r="T108" s="154">
        <v>0</v>
      </c>
    </row>
    <row r="109" spans="1:20" s="7" customFormat="1" ht="15" customHeight="1">
      <c r="A109" s="45" t="s">
        <v>303</v>
      </c>
      <c r="B109" s="160">
        <v>824001</v>
      </c>
      <c r="C109" s="158" t="s">
        <v>123</v>
      </c>
      <c r="D109" s="147" t="s">
        <v>72</v>
      </c>
      <c r="E109" s="147" t="s">
        <v>16</v>
      </c>
      <c r="F109" s="154">
        <v>0</v>
      </c>
      <c r="G109" s="154">
        <v>0</v>
      </c>
      <c r="H109" s="154">
        <v>1854874</v>
      </c>
      <c r="I109" s="154">
        <v>0</v>
      </c>
      <c r="J109" s="154">
        <v>0</v>
      </c>
      <c r="K109" s="154">
        <v>0</v>
      </c>
      <c r="L109" s="154">
        <v>1854874</v>
      </c>
      <c r="M109" s="154">
        <v>0</v>
      </c>
      <c r="N109" s="154">
        <v>1854874</v>
      </c>
      <c r="O109" s="154">
        <v>0</v>
      </c>
      <c r="P109" s="154">
        <v>0</v>
      </c>
      <c r="Q109" s="154">
        <v>0</v>
      </c>
      <c r="R109" s="155" t="b">
        <v>1</v>
      </c>
      <c r="S109" s="154">
        <v>0</v>
      </c>
      <c r="T109" s="154">
        <v>0</v>
      </c>
    </row>
    <row r="110" spans="1:20" s="7" customFormat="1" ht="15" customHeight="1">
      <c r="A110" s="45" t="s">
        <v>303</v>
      </c>
      <c r="B110" s="160">
        <v>824002</v>
      </c>
      <c r="C110" s="158" t="s">
        <v>124</v>
      </c>
      <c r="D110" s="147" t="s">
        <v>72</v>
      </c>
      <c r="E110" s="147" t="s">
        <v>16</v>
      </c>
      <c r="F110" s="154">
        <v>0</v>
      </c>
      <c r="G110" s="154">
        <v>0</v>
      </c>
      <c r="H110" s="154">
        <v>22000</v>
      </c>
      <c r="I110" s="154">
        <v>0</v>
      </c>
      <c r="J110" s="154">
        <v>2549900</v>
      </c>
      <c r="K110" s="154">
        <v>0</v>
      </c>
      <c r="L110" s="154">
        <v>2571900</v>
      </c>
      <c r="M110" s="154">
        <v>0</v>
      </c>
      <c r="N110" s="154">
        <v>2571900</v>
      </c>
      <c r="O110" s="154">
        <v>0</v>
      </c>
      <c r="P110" s="154">
        <v>0</v>
      </c>
      <c r="Q110" s="154">
        <v>0</v>
      </c>
      <c r="R110" s="155" t="b">
        <v>1</v>
      </c>
      <c r="S110" s="154">
        <v>0</v>
      </c>
      <c r="T110" s="154">
        <v>0</v>
      </c>
    </row>
    <row r="111" spans="1:20" s="7" customFormat="1" ht="15" customHeight="1">
      <c r="A111" s="45" t="s">
        <v>303</v>
      </c>
      <c r="B111" s="160">
        <v>824003</v>
      </c>
      <c r="C111" s="158" t="s">
        <v>125</v>
      </c>
      <c r="D111" s="147" t="s">
        <v>72</v>
      </c>
      <c r="E111" s="147" t="s">
        <v>16</v>
      </c>
      <c r="F111" s="154">
        <v>0</v>
      </c>
      <c r="G111" s="154">
        <v>0</v>
      </c>
      <c r="H111" s="154">
        <v>807170</v>
      </c>
      <c r="I111" s="154">
        <v>0</v>
      </c>
      <c r="J111" s="154">
        <v>113930</v>
      </c>
      <c r="K111" s="154">
        <v>0</v>
      </c>
      <c r="L111" s="154">
        <v>921100</v>
      </c>
      <c r="M111" s="154">
        <v>0</v>
      </c>
      <c r="N111" s="154">
        <v>921100</v>
      </c>
      <c r="O111" s="154">
        <v>0</v>
      </c>
      <c r="P111" s="154">
        <v>0</v>
      </c>
      <c r="Q111" s="154">
        <v>0</v>
      </c>
      <c r="R111" s="155" t="b">
        <v>1</v>
      </c>
      <c r="S111" s="154">
        <v>0</v>
      </c>
      <c r="T111" s="154">
        <v>0</v>
      </c>
    </row>
    <row r="112" spans="1:20" s="7" customFormat="1" ht="15" customHeight="1">
      <c r="A112" s="45" t="s">
        <v>303</v>
      </c>
      <c r="B112" s="160">
        <v>824004</v>
      </c>
      <c r="C112" s="158" t="s">
        <v>126</v>
      </c>
      <c r="D112" s="147" t="s">
        <v>72</v>
      </c>
      <c r="E112" s="147" t="s">
        <v>16</v>
      </c>
      <c r="F112" s="154">
        <v>0</v>
      </c>
      <c r="G112" s="154">
        <v>0</v>
      </c>
      <c r="H112" s="154">
        <v>50000</v>
      </c>
      <c r="I112" s="154">
        <v>0</v>
      </c>
      <c r="J112" s="154">
        <v>0</v>
      </c>
      <c r="K112" s="154">
        <v>0</v>
      </c>
      <c r="L112" s="154">
        <v>50000</v>
      </c>
      <c r="M112" s="154">
        <v>0</v>
      </c>
      <c r="N112" s="154">
        <v>50000</v>
      </c>
      <c r="O112" s="154">
        <v>0</v>
      </c>
      <c r="P112" s="154">
        <v>0</v>
      </c>
      <c r="Q112" s="154">
        <v>0</v>
      </c>
      <c r="R112" s="155" t="b">
        <v>1</v>
      </c>
      <c r="S112" s="154">
        <v>0</v>
      </c>
      <c r="T112" s="154">
        <v>0</v>
      </c>
    </row>
    <row r="113" spans="1:20" s="7" customFormat="1" ht="15" customHeight="1">
      <c r="A113" s="45" t="s">
        <v>303</v>
      </c>
      <c r="B113" s="160">
        <v>824005</v>
      </c>
      <c r="C113" s="158" t="s">
        <v>127</v>
      </c>
      <c r="D113" s="147" t="s">
        <v>72</v>
      </c>
      <c r="E113" s="147" t="s">
        <v>16</v>
      </c>
      <c r="F113" s="154">
        <v>0</v>
      </c>
      <c r="G113" s="154">
        <v>0</v>
      </c>
      <c r="H113" s="154">
        <v>20000</v>
      </c>
      <c r="I113" s="154">
        <v>0</v>
      </c>
      <c r="J113" s="154">
        <v>0</v>
      </c>
      <c r="K113" s="154">
        <v>0</v>
      </c>
      <c r="L113" s="154">
        <v>20000</v>
      </c>
      <c r="M113" s="154">
        <v>0</v>
      </c>
      <c r="N113" s="154">
        <v>20000</v>
      </c>
      <c r="O113" s="154">
        <v>0</v>
      </c>
      <c r="P113" s="154">
        <v>0</v>
      </c>
      <c r="Q113" s="154">
        <v>0</v>
      </c>
      <c r="R113" s="155" t="b">
        <v>1</v>
      </c>
      <c r="S113" s="154">
        <v>0</v>
      </c>
      <c r="T113" s="154">
        <v>0</v>
      </c>
    </row>
    <row r="114" spans="1:20" s="7" customFormat="1" ht="15" customHeight="1">
      <c r="A114" s="45" t="s">
        <v>303</v>
      </c>
      <c r="B114" s="160">
        <v>824006</v>
      </c>
      <c r="C114" s="158" t="s">
        <v>128</v>
      </c>
      <c r="D114" s="147" t="s">
        <v>72</v>
      </c>
      <c r="E114" s="147" t="s">
        <v>16</v>
      </c>
      <c r="F114" s="154">
        <v>0</v>
      </c>
      <c r="G114" s="154">
        <v>0</v>
      </c>
      <c r="H114" s="154">
        <v>0</v>
      </c>
      <c r="I114" s="154">
        <v>0</v>
      </c>
      <c r="J114" s="154">
        <v>0</v>
      </c>
      <c r="K114" s="154">
        <v>0</v>
      </c>
      <c r="L114" s="154">
        <v>0</v>
      </c>
      <c r="M114" s="154">
        <v>0</v>
      </c>
      <c r="N114" s="154">
        <v>0</v>
      </c>
      <c r="O114" s="154">
        <v>0</v>
      </c>
      <c r="P114" s="154">
        <v>0</v>
      </c>
      <c r="Q114" s="154">
        <v>0</v>
      </c>
      <c r="R114" s="155" t="b">
        <v>0</v>
      </c>
      <c r="S114" s="154">
        <v>0</v>
      </c>
      <c r="T114" s="154">
        <v>0</v>
      </c>
    </row>
    <row r="115" spans="1:20" s="7" customFormat="1" ht="15" customHeight="1">
      <c r="A115" s="45" t="s">
        <v>303</v>
      </c>
      <c r="B115" s="160">
        <v>824007</v>
      </c>
      <c r="C115" s="158" t="s">
        <v>129</v>
      </c>
      <c r="D115" s="147" t="s">
        <v>72</v>
      </c>
      <c r="E115" s="147" t="s">
        <v>16</v>
      </c>
      <c r="F115" s="154">
        <v>0</v>
      </c>
      <c r="G115" s="154">
        <v>0</v>
      </c>
      <c r="H115" s="154">
        <v>1525000</v>
      </c>
      <c r="I115" s="154">
        <v>0</v>
      </c>
      <c r="J115" s="154">
        <v>27000</v>
      </c>
      <c r="K115" s="154">
        <v>0</v>
      </c>
      <c r="L115" s="154">
        <v>1552000</v>
      </c>
      <c r="M115" s="154">
        <v>0</v>
      </c>
      <c r="N115" s="154">
        <v>1552000</v>
      </c>
      <c r="O115" s="154">
        <v>0</v>
      </c>
      <c r="P115" s="154">
        <v>0</v>
      </c>
      <c r="Q115" s="154">
        <v>0</v>
      </c>
      <c r="R115" s="155" t="b">
        <v>1</v>
      </c>
      <c r="S115" s="154">
        <v>0</v>
      </c>
      <c r="T115" s="154">
        <v>0</v>
      </c>
    </row>
    <row r="116" spans="1:20" s="7" customFormat="1" ht="15" customHeight="1">
      <c r="A116" s="45" t="s">
        <v>303</v>
      </c>
      <c r="B116" s="160">
        <v>824008</v>
      </c>
      <c r="C116" s="158" t="s">
        <v>130</v>
      </c>
      <c r="D116" s="147" t="s">
        <v>72</v>
      </c>
      <c r="E116" s="147" t="s">
        <v>16</v>
      </c>
      <c r="F116" s="154">
        <v>0</v>
      </c>
      <c r="G116" s="154">
        <v>0</v>
      </c>
      <c r="H116" s="154">
        <v>0</v>
      </c>
      <c r="I116" s="154">
        <v>0</v>
      </c>
      <c r="J116" s="154">
        <v>34401382</v>
      </c>
      <c r="K116" s="154">
        <v>0</v>
      </c>
      <c r="L116" s="154">
        <v>34401382</v>
      </c>
      <c r="M116" s="154">
        <v>0</v>
      </c>
      <c r="N116" s="154">
        <v>34401382</v>
      </c>
      <c r="O116" s="154">
        <v>0</v>
      </c>
      <c r="P116" s="154">
        <v>0</v>
      </c>
      <c r="Q116" s="154">
        <v>0</v>
      </c>
      <c r="R116" s="155" t="b">
        <v>1</v>
      </c>
      <c r="S116" s="154">
        <v>0</v>
      </c>
      <c r="T116" s="154">
        <v>0</v>
      </c>
    </row>
    <row r="117" spans="1:20" s="7" customFormat="1" ht="15" customHeight="1">
      <c r="A117" s="45" t="s">
        <v>303</v>
      </c>
      <c r="B117" s="160">
        <v>824009</v>
      </c>
      <c r="C117" s="158" t="s">
        <v>131</v>
      </c>
      <c r="D117" s="147" t="s">
        <v>72</v>
      </c>
      <c r="E117" s="147" t="s">
        <v>16</v>
      </c>
      <c r="F117" s="154">
        <v>0</v>
      </c>
      <c r="G117" s="154">
        <v>0</v>
      </c>
      <c r="H117" s="154">
        <v>0</v>
      </c>
      <c r="I117" s="154">
        <v>0</v>
      </c>
      <c r="J117" s="154">
        <v>56750933</v>
      </c>
      <c r="K117" s="154">
        <v>0</v>
      </c>
      <c r="L117" s="154">
        <v>56750933</v>
      </c>
      <c r="M117" s="154">
        <v>0</v>
      </c>
      <c r="N117" s="154">
        <v>56750933</v>
      </c>
      <c r="O117" s="154">
        <v>0</v>
      </c>
      <c r="P117" s="154">
        <v>0</v>
      </c>
      <c r="Q117" s="154">
        <v>0</v>
      </c>
      <c r="R117" s="155" t="b">
        <v>1</v>
      </c>
      <c r="S117" s="154">
        <v>0</v>
      </c>
      <c r="T117" s="154">
        <v>0</v>
      </c>
    </row>
    <row r="118" spans="1:20" s="7" customFormat="1" ht="15" customHeight="1">
      <c r="A118" s="45" t="s">
        <v>303</v>
      </c>
      <c r="B118" s="160">
        <v>824010</v>
      </c>
      <c r="C118" s="158" t="s">
        <v>132</v>
      </c>
      <c r="D118" s="147" t="s">
        <v>72</v>
      </c>
      <c r="E118" s="147" t="s">
        <v>16</v>
      </c>
      <c r="F118" s="154">
        <v>0</v>
      </c>
      <c r="G118" s="154">
        <v>0</v>
      </c>
      <c r="H118" s="154">
        <v>0</v>
      </c>
      <c r="I118" s="154">
        <v>0</v>
      </c>
      <c r="J118" s="154">
        <v>2438856</v>
      </c>
      <c r="K118" s="154">
        <v>0</v>
      </c>
      <c r="L118" s="154">
        <v>2438856</v>
      </c>
      <c r="M118" s="154">
        <v>0</v>
      </c>
      <c r="N118" s="154">
        <v>2438856</v>
      </c>
      <c r="O118" s="154">
        <v>0</v>
      </c>
      <c r="P118" s="154">
        <v>0</v>
      </c>
      <c r="Q118" s="154">
        <v>0</v>
      </c>
      <c r="R118" s="155" t="b">
        <v>1</v>
      </c>
      <c r="S118" s="154">
        <v>0</v>
      </c>
      <c r="T118" s="154">
        <v>0</v>
      </c>
    </row>
    <row r="119" spans="1:20" s="7" customFormat="1" ht="15" customHeight="1">
      <c r="A119" s="45" t="s">
        <v>303</v>
      </c>
      <c r="B119" s="160">
        <v>824011</v>
      </c>
      <c r="C119" s="158" t="s">
        <v>133</v>
      </c>
      <c r="D119" s="147" t="s">
        <v>72</v>
      </c>
      <c r="E119" s="147" t="s">
        <v>16</v>
      </c>
      <c r="F119" s="154">
        <v>0</v>
      </c>
      <c r="G119" s="154">
        <v>0</v>
      </c>
      <c r="H119" s="154">
        <v>0</v>
      </c>
      <c r="I119" s="154">
        <v>0</v>
      </c>
      <c r="J119" s="154">
        <v>5000000</v>
      </c>
      <c r="K119" s="154">
        <v>0</v>
      </c>
      <c r="L119" s="154">
        <v>5000000</v>
      </c>
      <c r="M119" s="154">
        <v>0</v>
      </c>
      <c r="N119" s="154">
        <v>5000000</v>
      </c>
      <c r="O119" s="154">
        <v>0</v>
      </c>
      <c r="P119" s="154">
        <v>0</v>
      </c>
      <c r="Q119" s="154">
        <v>0</v>
      </c>
      <c r="R119" s="155" t="b">
        <v>1</v>
      </c>
      <c r="S119" s="154">
        <v>0</v>
      </c>
      <c r="T119" s="154">
        <v>0</v>
      </c>
    </row>
    <row r="120" spans="1:20" s="7" customFormat="1" ht="15" customHeight="1">
      <c r="A120" s="45" t="s">
        <v>303</v>
      </c>
      <c r="B120" s="160">
        <v>824013</v>
      </c>
      <c r="C120" s="158" t="s">
        <v>134</v>
      </c>
      <c r="D120" s="147" t="s">
        <v>72</v>
      </c>
      <c r="E120" s="147" t="s">
        <v>16</v>
      </c>
      <c r="F120" s="154">
        <v>0</v>
      </c>
      <c r="G120" s="154">
        <v>0</v>
      </c>
      <c r="H120" s="154">
        <v>0</v>
      </c>
      <c r="I120" s="154">
        <v>0</v>
      </c>
      <c r="J120" s="154">
        <v>0</v>
      </c>
      <c r="K120" s="154">
        <v>0</v>
      </c>
      <c r="L120" s="154">
        <v>0</v>
      </c>
      <c r="M120" s="154">
        <v>0</v>
      </c>
      <c r="N120" s="154">
        <v>0</v>
      </c>
      <c r="O120" s="154">
        <v>0</v>
      </c>
      <c r="P120" s="154">
        <v>0</v>
      </c>
      <c r="Q120" s="154">
        <v>0</v>
      </c>
      <c r="R120" s="155" t="b">
        <v>0</v>
      </c>
      <c r="S120" s="154">
        <v>0</v>
      </c>
      <c r="T120" s="154">
        <v>0</v>
      </c>
    </row>
    <row r="121" spans="1:20" s="7" customFormat="1" ht="15" customHeight="1">
      <c r="A121" s="45" t="s">
        <v>303</v>
      </c>
      <c r="B121" s="160">
        <v>824019</v>
      </c>
      <c r="C121" s="158" t="s">
        <v>135</v>
      </c>
      <c r="D121" s="147" t="s">
        <v>72</v>
      </c>
      <c r="E121" s="147" t="s">
        <v>16</v>
      </c>
      <c r="F121" s="154">
        <v>0</v>
      </c>
      <c r="G121" s="154">
        <v>0</v>
      </c>
      <c r="H121" s="154">
        <v>0</v>
      </c>
      <c r="I121" s="154">
        <v>0</v>
      </c>
      <c r="J121" s="154">
        <v>0</v>
      </c>
      <c r="K121" s="154">
        <v>0</v>
      </c>
      <c r="L121" s="154">
        <v>0</v>
      </c>
      <c r="M121" s="154">
        <v>0</v>
      </c>
      <c r="N121" s="154">
        <v>0</v>
      </c>
      <c r="O121" s="154">
        <v>0</v>
      </c>
      <c r="P121" s="154">
        <v>0</v>
      </c>
      <c r="Q121" s="154">
        <v>0</v>
      </c>
      <c r="R121" s="155" t="b">
        <v>0</v>
      </c>
      <c r="S121" s="154">
        <v>0</v>
      </c>
      <c r="T121" s="154">
        <v>0</v>
      </c>
    </row>
    <row r="122" spans="1:20" s="7" customFormat="1" ht="15" customHeight="1">
      <c r="A122" s="45" t="s">
        <v>303</v>
      </c>
      <c r="B122" s="160">
        <v>824021</v>
      </c>
      <c r="C122" s="158" t="s">
        <v>137</v>
      </c>
      <c r="D122" s="147" t="s">
        <v>72</v>
      </c>
      <c r="E122" s="147" t="s">
        <v>16</v>
      </c>
      <c r="F122" s="154">
        <v>0</v>
      </c>
      <c r="G122" s="154">
        <v>0</v>
      </c>
      <c r="H122" s="154">
        <v>0</v>
      </c>
      <c r="I122" s="154">
        <v>0</v>
      </c>
      <c r="J122" s="154">
        <v>2585000</v>
      </c>
      <c r="K122" s="154">
        <v>0</v>
      </c>
      <c r="L122" s="154">
        <v>2585000</v>
      </c>
      <c r="M122" s="154">
        <v>0</v>
      </c>
      <c r="N122" s="154">
        <v>2585000</v>
      </c>
      <c r="O122" s="154">
        <v>0</v>
      </c>
      <c r="P122" s="154">
        <v>0</v>
      </c>
      <c r="Q122" s="154">
        <v>0</v>
      </c>
      <c r="R122" s="155" t="b">
        <v>1</v>
      </c>
      <c r="S122" s="154">
        <v>0</v>
      </c>
      <c r="T122" s="154">
        <v>0</v>
      </c>
    </row>
    <row r="123" spans="1:20" s="7" customFormat="1" ht="15" customHeight="1">
      <c r="A123" s="45" t="s">
        <v>303</v>
      </c>
      <c r="B123" s="160">
        <v>824027</v>
      </c>
      <c r="C123" s="158" t="s">
        <v>261</v>
      </c>
      <c r="D123" s="147" t="s">
        <v>72</v>
      </c>
      <c r="E123" s="147" t="s">
        <v>16</v>
      </c>
      <c r="F123" s="154">
        <v>0</v>
      </c>
      <c r="G123" s="154">
        <v>0</v>
      </c>
      <c r="H123" s="154">
        <v>0</v>
      </c>
      <c r="I123" s="154">
        <v>0</v>
      </c>
      <c r="J123" s="154">
        <v>0</v>
      </c>
      <c r="K123" s="154">
        <v>0</v>
      </c>
      <c r="L123" s="154">
        <v>0</v>
      </c>
      <c r="M123" s="154">
        <v>0</v>
      </c>
      <c r="N123" s="154">
        <v>0</v>
      </c>
      <c r="O123" s="154">
        <v>0</v>
      </c>
      <c r="P123" s="154">
        <v>0</v>
      </c>
      <c r="Q123" s="154">
        <v>0</v>
      </c>
      <c r="R123" s="155" t="b">
        <v>0</v>
      </c>
      <c r="S123" s="154">
        <v>0</v>
      </c>
      <c r="T123" s="154">
        <v>0</v>
      </c>
    </row>
    <row r="124" spans="1:20" s="7" customFormat="1" ht="15" customHeight="1">
      <c r="A124" s="45" t="s">
        <v>303</v>
      </c>
      <c r="B124" s="160">
        <v>824033</v>
      </c>
      <c r="C124" s="158" t="s">
        <v>140</v>
      </c>
      <c r="D124" s="147" t="s">
        <v>72</v>
      </c>
      <c r="E124" s="147" t="s">
        <v>16</v>
      </c>
      <c r="F124" s="154">
        <v>0</v>
      </c>
      <c r="G124" s="154">
        <v>0</v>
      </c>
      <c r="H124" s="154">
        <v>0</v>
      </c>
      <c r="I124" s="154">
        <v>0</v>
      </c>
      <c r="J124" s="154">
        <v>20569841</v>
      </c>
      <c r="K124" s="154">
        <v>0</v>
      </c>
      <c r="L124" s="154">
        <v>20569841</v>
      </c>
      <c r="M124" s="154">
        <v>0</v>
      </c>
      <c r="N124" s="154">
        <v>20569841</v>
      </c>
      <c r="O124" s="154">
        <v>0</v>
      </c>
      <c r="P124" s="154">
        <v>0</v>
      </c>
      <c r="Q124" s="154">
        <v>0</v>
      </c>
      <c r="R124" s="155" t="b">
        <v>1</v>
      </c>
      <c r="S124" s="154">
        <v>0</v>
      </c>
      <c r="T124" s="154">
        <v>0</v>
      </c>
    </row>
    <row r="125" spans="1:20" s="7" customFormat="1" ht="15" customHeight="1">
      <c r="A125" s="45" t="s">
        <v>303</v>
      </c>
      <c r="B125" s="160">
        <v>824037</v>
      </c>
      <c r="C125" s="158" t="s">
        <v>141</v>
      </c>
      <c r="D125" s="147" t="s">
        <v>72</v>
      </c>
      <c r="E125" s="147" t="s">
        <v>16</v>
      </c>
      <c r="F125" s="154">
        <v>0</v>
      </c>
      <c r="G125" s="154">
        <v>0</v>
      </c>
      <c r="H125" s="154">
        <v>50000</v>
      </c>
      <c r="I125" s="154">
        <v>0</v>
      </c>
      <c r="J125" s="154">
        <v>0</v>
      </c>
      <c r="K125" s="154">
        <v>0</v>
      </c>
      <c r="L125" s="154">
        <v>50000</v>
      </c>
      <c r="M125" s="154">
        <v>0</v>
      </c>
      <c r="N125" s="154">
        <v>50000</v>
      </c>
      <c r="O125" s="154">
        <v>0</v>
      </c>
      <c r="P125" s="154">
        <v>0</v>
      </c>
      <c r="Q125" s="154">
        <v>0</v>
      </c>
      <c r="R125" s="155" t="b">
        <v>1</v>
      </c>
      <c r="S125" s="154">
        <v>0</v>
      </c>
      <c r="T125" s="154">
        <v>0</v>
      </c>
    </row>
    <row r="126" spans="1:20" s="7" customFormat="1" ht="15" customHeight="1">
      <c r="A126" s="45" t="s">
        <v>303</v>
      </c>
      <c r="B126" s="160">
        <v>824039</v>
      </c>
      <c r="C126" s="158" t="s">
        <v>142</v>
      </c>
      <c r="D126" s="147" t="s">
        <v>72</v>
      </c>
      <c r="E126" s="147" t="s">
        <v>16</v>
      </c>
      <c r="F126" s="154">
        <v>0</v>
      </c>
      <c r="G126" s="154">
        <v>0</v>
      </c>
      <c r="H126" s="154">
        <v>0</v>
      </c>
      <c r="I126" s="154">
        <v>0</v>
      </c>
      <c r="J126" s="154">
        <v>0</v>
      </c>
      <c r="K126" s="154">
        <v>0</v>
      </c>
      <c r="L126" s="154">
        <v>0</v>
      </c>
      <c r="M126" s="154">
        <v>0</v>
      </c>
      <c r="N126" s="154">
        <v>0</v>
      </c>
      <c r="O126" s="154">
        <v>0</v>
      </c>
      <c r="P126" s="154">
        <v>0</v>
      </c>
      <c r="Q126" s="154">
        <v>0</v>
      </c>
      <c r="R126" s="155" t="b">
        <v>0</v>
      </c>
      <c r="S126" s="154">
        <v>0</v>
      </c>
      <c r="T126" s="154">
        <v>0</v>
      </c>
    </row>
    <row r="127" spans="1:20" s="7" customFormat="1" ht="15" customHeight="1">
      <c r="A127" s="45" t="s">
        <v>303</v>
      </c>
      <c r="B127" s="160">
        <v>824041</v>
      </c>
      <c r="C127" s="158" t="s">
        <v>143</v>
      </c>
      <c r="D127" s="147" t="s">
        <v>72</v>
      </c>
      <c r="E127" s="147" t="s">
        <v>16</v>
      </c>
      <c r="F127" s="154">
        <v>0</v>
      </c>
      <c r="G127" s="154">
        <v>0</v>
      </c>
      <c r="H127" s="154">
        <v>819250</v>
      </c>
      <c r="I127" s="154">
        <v>0</v>
      </c>
      <c r="J127" s="154">
        <v>0</v>
      </c>
      <c r="K127" s="154">
        <v>0</v>
      </c>
      <c r="L127" s="154">
        <v>819250</v>
      </c>
      <c r="M127" s="154">
        <v>0</v>
      </c>
      <c r="N127" s="154">
        <v>819250</v>
      </c>
      <c r="O127" s="154">
        <v>0</v>
      </c>
      <c r="P127" s="154">
        <v>0</v>
      </c>
      <c r="Q127" s="154">
        <v>0</v>
      </c>
      <c r="R127" s="155" t="b">
        <v>1</v>
      </c>
      <c r="S127" s="154">
        <v>0</v>
      </c>
      <c r="T127" s="154">
        <v>0</v>
      </c>
    </row>
    <row r="128" spans="1:20" s="7" customFormat="1" ht="15" customHeight="1">
      <c r="A128" s="45" t="s">
        <v>303</v>
      </c>
      <c r="B128" s="160">
        <v>824045</v>
      </c>
      <c r="C128" s="158" t="s">
        <v>218</v>
      </c>
      <c r="D128" s="147" t="s">
        <v>72</v>
      </c>
      <c r="E128" s="147" t="s">
        <v>16</v>
      </c>
      <c r="F128" s="154">
        <v>0</v>
      </c>
      <c r="G128" s="154">
        <v>0</v>
      </c>
      <c r="H128" s="154">
        <v>0</v>
      </c>
      <c r="I128" s="154">
        <v>0</v>
      </c>
      <c r="J128" s="154">
        <v>1971246.0431654674</v>
      </c>
      <c r="K128" s="154">
        <v>0</v>
      </c>
      <c r="L128" s="154">
        <v>1971246.0431654674</v>
      </c>
      <c r="M128" s="154">
        <v>0</v>
      </c>
      <c r="N128" s="154">
        <v>1971246.0431654674</v>
      </c>
      <c r="O128" s="154">
        <v>0</v>
      </c>
      <c r="P128" s="154">
        <v>0</v>
      </c>
      <c r="Q128" s="154">
        <v>0</v>
      </c>
      <c r="R128" s="155" t="b">
        <v>1</v>
      </c>
      <c r="S128" s="154">
        <v>0</v>
      </c>
      <c r="T128" s="154">
        <v>0</v>
      </c>
    </row>
    <row r="129" spans="1:20" s="7" customFormat="1" ht="15" customHeight="1">
      <c r="A129" s="45" t="s">
        <v>303</v>
      </c>
      <c r="B129" s="160">
        <v>824042</v>
      </c>
      <c r="C129" s="158" t="s">
        <v>144</v>
      </c>
      <c r="D129" s="147" t="s">
        <v>72</v>
      </c>
      <c r="E129" s="147" t="s">
        <v>16</v>
      </c>
      <c r="F129" s="154">
        <v>0</v>
      </c>
      <c r="G129" s="154">
        <v>0</v>
      </c>
      <c r="H129" s="154">
        <v>0</v>
      </c>
      <c r="I129" s="154">
        <v>0</v>
      </c>
      <c r="J129" s="154">
        <v>0</v>
      </c>
      <c r="K129" s="154">
        <v>0</v>
      </c>
      <c r="L129" s="154">
        <v>0</v>
      </c>
      <c r="M129" s="154">
        <v>0</v>
      </c>
      <c r="N129" s="154">
        <v>0</v>
      </c>
      <c r="O129" s="154">
        <v>0</v>
      </c>
      <c r="P129" s="154">
        <v>0</v>
      </c>
      <c r="Q129" s="154">
        <v>0</v>
      </c>
      <c r="R129" s="155" t="b">
        <v>0</v>
      </c>
      <c r="S129" s="154">
        <v>0</v>
      </c>
      <c r="T129" s="154">
        <v>0</v>
      </c>
    </row>
    <row r="130" spans="1:20" s="7" customFormat="1" ht="15" customHeight="1">
      <c r="A130" s="45" t="s">
        <v>303</v>
      </c>
      <c r="B130" s="160">
        <v>825002</v>
      </c>
      <c r="C130" s="158" t="s">
        <v>146</v>
      </c>
      <c r="D130" s="147" t="s">
        <v>72</v>
      </c>
      <c r="E130" s="147" t="s">
        <v>16</v>
      </c>
      <c r="F130" s="154">
        <v>0</v>
      </c>
      <c r="G130" s="154">
        <v>0</v>
      </c>
      <c r="H130" s="154">
        <v>0</v>
      </c>
      <c r="I130" s="154">
        <v>0</v>
      </c>
      <c r="J130" s="154">
        <v>0</v>
      </c>
      <c r="K130" s="154">
        <v>0</v>
      </c>
      <c r="L130" s="154">
        <v>0</v>
      </c>
      <c r="M130" s="154">
        <v>0</v>
      </c>
      <c r="N130" s="154">
        <v>0</v>
      </c>
      <c r="O130" s="154">
        <v>0</v>
      </c>
      <c r="P130" s="154">
        <v>0</v>
      </c>
      <c r="Q130" s="154">
        <v>0</v>
      </c>
      <c r="R130" s="155" t="b">
        <v>0</v>
      </c>
      <c r="S130" s="154">
        <v>0</v>
      </c>
      <c r="T130" s="154">
        <v>0</v>
      </c>
    </row>
    <row r="131" spans="1:20" s="7" customFormat="1" ht="15" customHeight="1">
      <c r="A131" s="45" t="s">
        <v>303</v>
      </c>
      <c r="B131" s="160">
        <v>825004</v>
      </c>
      <c r="C131" s="158" t="s">
        <v>262</v>
      </c>
      <c r="D131" s="147" t="s">
        <v>72</v>
      </c>
      <c r="E131" s="147" t="s">
        <v>16</v>
      </c>
      <c r="F131" s="154">
        <v>0</v>
      </c>
      <c r="G131" s="154">
        <v>0</v>
      </c>
      <c r="H131" s="154">
        <v>0</v>
      </c>
      <c r="I131" s="154">
        <v>0</v>
      </c>
      <c r="J131" s="154">
        <v>0</v>
      </c>
      <c r="K131" s="154">
        <v>0</v>
      </c>
      <c r="L131" s="154">
        <v>0</v>
      </c>
      <c r="M131" s="154">
        <v>0</v>
      </c>
      <c r="N131" s="154">
        <v>0</v>
      </c>
      <c r="O131" s="154">
        <v>0</v>
      </c>
      <c r="P131" s="154">
        <v>0</v>
      </c>
      <c r="Q131" s="154">
        <v>0</v>
      </c>
      <c r="R131" s="155" t="b">
        <v>0</v>
      </c>
      <c r="S131" s="154">
        <v>0</v>
      </c>
      <c r="T131" s="154">
        <v>0</v>
      </c>
    </row>
    <row r="132" spans="1:20" s="7" customFormat="1" ht="15" customHeight="1">
      <c r="A132" s="45" t="s">
        <v>303</v>
      </c>
      <c r="B132" s="160">
        <v>825010</v>
      </c>
      <c r="C132" s="158" t="s">
        <v>147</v>
      </c>
      <c r="D132" s="147" t="s">
        <v>72</v>
      </c>
      <c r="E132" s="147" t="s">
        <v>16</v>
      </c>
      <c r="F132" s="154">
        <v>0</v>
      </c>
      <c r="G132" s="154">
        <v>0</v>
      </c>
      <c r="H132" s="154">
        <v>0</v>
      </c>
      <c r="I132" s="154">
        <v>0</v>
      </c>
      <c r="J132" s="154">
        <v>241915440</v>
      </c>
      <c r="K132" s="154">
        <v>2367163.5000000014</v>
      </c>
      <c r="L132" s="154">
        <v>239548276.5</v>
      </c>
      <c r="M132" s="154">
        <v>0</v>
      </c>
      <c r="N132" s="154">
        <v>239548276.5</v>
      </c>
      <c r="O132" s="154">
        <v>0</v>
      </c>
      <c r="P132" s="154">
        <v>0</v>
      </c>
      <c r="Q132" s="154">
        <v>0</v>
      </c>
      <c r="R132" s="155" t="b">
        <v>1</v>
      </c>
      <c r="S132" s="154">
        <v>0</v>
      </c>
      <c r="T132" s="154">
        <v>0</v>
      </c>
    </row>
    <row r="133" spans="1:20" s="7" customFormat="1" ht="15" customHeight="1">
      <c r="A133" s="45" t="s">
        <v>303</v>
      </c>
      <c r="B133" s="160">
        <v>825011</v>
      </c>
      <c r="C133" s="158" t="s">
        <v>148</v>
      </c>
      <c r="D133" s="147" t="s">
        <v>72</v>
      </c>
      <c r="E133" s="147" t="s">
        <v>16</v>
      </c>
      <c r="F133" s="154">
        <v>0</v>
      </c>
      <c r="G133" s="154">
        <v>0</v>
      </c>
      <c r="H133" s="154">
        <v>0</v>
      </c>
      <c r="I133" s="154">
        <v>0</v>
      </c>
      <c r="J133" s="154">
        <v>0</v>
      </c>
      <c r="K133" s="154">
        <v>0</v>
      </c>
      <c r="L133" s="154">
        <v>0</v>
      </c>
      <c r="M133" s="154">
        <v>0</v>
      </c>
      <c r="N133" s="154">
        <v>0</v>
      </c>
      <c r="O133" s="154">
        <v>0</v>
      </c>
      <c r="P133" s="154">
        <v>0</v>
      </c>
      <c r="Q133" s="154">
        <v>0</v>
      </c>
      <c r="R133" s="155" t="b">
        <v>0</v>
      </c>
      <c r="S133" s="154">
        <v>0</v>
      </c>
      <c r="T133" s="154">
        <v>0</v>
      </c>
    </row>
    <row r="134" spans="1:20" s="7" customFormat="1" ht="15" customHeight="1">
      <c r="A134" s="45" t="s">
        <v>303</v>
      </c>
      <c r="B134" s="160">
        <v>825012</v>
      </c>
      <c r="C134" s="158" t="s">
        <v>149</v>
      </c>
      <c r="D134" s="147" t="s">
        <v>72</v>
      </c>
      <c r="E134" s="147" t="s">
        <v>16</v>
      </c>
      <c r="F134" s="154">
        <v>0</v>
      </c>
      <c r="G134" s="154">
        <v>0</v>
      </c>
      <c r="H134" s="154">
        <v>72500</v>
      </c>
      <c r="I134" s="154">
        <v>0</v>
      </c>
      <c r="J134" s="154">
        <v>0</v>
      </c>
      <c r="K134" s="154">
        <v>0</v>
      </c>
      <c r="L134" s="154">
        <v>72500</v>
      </c>
      <c r="M134" s="154">
        <v>0</v>
      </c>
      <c r="N134" s="154">
        <v>72500</v>
      </c>
      <c r="O134" s="154">
        <v>0</v>
      </c>
      <c r="P134" s="154">
        <v>0</v>
      </c>
      <c r="Q134" s="154">
        <v>0</v>
      </c>
      <c r="R134" s="155" t="b">
        <v>1</v>
      </c>
      <c r="S134" s="154">
        <v>0</v>
      </c>
      <c r="T134" s="154">
        <v>0</v>
      </c>
    </row>
    <row r="135" spans="1:20" s="7" customFormat="1" ht="15" customHeight="1">
      <c r="A135" s="45" t="s">
        <v>303</v>
      </c>
      <c r="B135" s="160">
        <v>825013</v>
      </c>
      <c r="C135" s="158" t="s">
        <v>150</v>
      </c>
      <c r="D135" s="147" t="s">
        <v>72</v>
      </c>
      <c r="E135" s="147" t="s">
        <v>16</v>
      </c>
      <c r="F135" s="154">
        <v>0</v>
      </c>
      <c r="G135" s="154">
        <v>0</v>
      </c>
      <c r="H135" s="154">
        <v>0</v>
      </c>
      <c r="I135" s="154">
        <v>0</v>
      </c>
      <c r="J135" s="154">
        <v>0</v>
      </c>
      <c r="K135" s="154">
        <v>0</v>
      </c>
      <c r="L135" s="154">
        <v>0</v>
      </c>
      <c r="M135" s="154">
        <v>0</v>
      </c>
      <c r="N135" s="154">
        <v>0</v>
      </c>
      <c r="O135" s="154">
        <v>0</v>
      </c>
      <c r="P135" s="154">
        <v>0</v>
      </c>
      <c r="Q135" s="154">
        <v>0</v>
      </c>
      <c r="R135" s="155" t="b">
        <v>0</v>
      </c>
      <c r="S135" s="154">
        <v>0</v>
      </c>
      <c r="T135" s="154">
        <v>0</v>
      </c>
    </row>
    <row r="136" spans="1:20" s="7" customFormat="1" ht="15" customHeight="1">
      <c r="A136" s="45" t="s">
        <v>303</v>
      </c>
      <c r="B136" s="160">
        <v>825015</v>
      </c>
      <c r="C136" s="158" t="s">
        <v>151</v>
      </c>
      <c r="D136" s="147" t="s">
        <v>72</v>
      </c>
      <c r="E136" s="147" t="s">
        <v>16</v>
      </c>
      <c r="F136" s="154">
        <v>0</v>
      </c>
      <c r="G136" s="154">
        <v>0</v>
      </c>
      <c r="H136" s="154">
        <v>0</v>
      </c>
      <c r="I136" s="154">
        <v>0</v>
      </c>
      <c r="J136" s="154">
        <v>0</v>
      </c>
      <c r="K136" s="154">
        <v>0</v>
      </c>
      <c r="L136" s="154">
        <v>0</v>
      </c>
      <c r="M136" s="154">
        <v>0</v>
      </c>
      <c r="N136" s="154">
        <v>0</v>
      </c>
      <c r="O136" s="154">
        <v>0</v>
      </c>
      <c r="P136" s="154">
        <v>0</v>
      </c>
      <c r="Q136" s="154">
        <v>0</v>
      </c>
      <c r="R136" s="155" t="b">
        <v>0</v>
      </c>
      <c r="S136" s="154">
        <v>0</v>
      </c>
      <c r="T136" s="154">
        <v>0</v>
      </c>
    </row>
    <row r="137" spans="1:20" s="7" customFormat="1">
      <c r="A137" s="45" t="s">
        <v>303</v>
      </c>
      <c r="B137" s="160">
        <v>825016</v>
      </c>
      <c r="C137" s="158" t="s">
        <v>266</v>
      </c>
      <c r="D137" s="147" t="s">
        <v>72</v>
      </c>
      <c r="E137" s="147" t="s">
        <v>16</v>
      </c>
      <c r="F137" s="154">
        <v>0</v>
      </c>
      <c r="G137" s="154">
        <v>0</v>
      </c>
      <c r="H137" s="154">
        <v>0</v>
      </c>
      <c r="I137" s="154">
        <v>0</v>
      </c>
      <c r="J137" s="154">
        <v>0</v>
      </c>
      <c r="K137" s="154">
        <v>0</v>
      </c>
      <c r="L137" s="154">
        <v>0</v>
      </c>
      <c r="M137" s="154">
        <v>0</v>
      </c>
      <c r="N137" s="154">
        <v>0</v>
      </c>
      <c r="O137" s="154">
        <v>0</v>
      </c>
      <c r="P137" s="154">
        <v>0</v>
      </c>
      <c r="Q137" s="154">
        <v>0</v>
      </c>
      <c r="R137" s="155" t="b">
        <v>0</v>
      </c>
      <c r="S137" s="154">
        <v>0</v>
      </c>
      <c r="T137" s="154">
        <v>0</v>
      </c>
    </row>
    <row r="138" spans="1:20" s="7" customFormat="1">
      <c r="A138" s="45" t="s">
        <v>303</v>
      </c>
      <c r="B138" s="150">
        <v>825099</v>
      </c>
      <c r="C138" s="147" t="s">
        <v>153</v>
      </c>
      <c r="D138" s="147" t="s">
        <v>72</v>
      </c>
      <c r="E138" s="147" t="s">
        <v>16</v>
      </c>
      <c r="F138" s="154">
        <v>0</v>
      </c>
      <c r="G138" s="154">
        <v>0</v>
      </c>
      <c r="H138" s="154">
        <v>0</v>
      </c>
      <c r="I138" s="154">
        <v>0</v>
      </c>
      <c r="J138" s="154">
        <v>0</v>
      </c>
      <c r="K138" s="154">
        <v>0</v>
      </c>
      <c r="L138" s="154">
        <v>0</v>
      </c>
      <c r="M138" s="154">
        <v>0</v>
      </c>
      <c r="N138" s="154">
        <v>0</v>
      </c>
      <c r="O138" s="154">
        <v>0</v>
      </c>
      <c r="P138" s="154">
        <v>0</v>
      </c>
      <c r="Q138" s="154">
        <v>0</v>
      </c>
      <c r="R138" s="155" t="b">
        <v>0</v>
      </c>
      <c r="S138" s="154">
        <v>0</v>
      </c>
      <c r="T138" s="154">
        <v>0</v>
      </c>
    </row>
    <row r="139" spans="1:20" s="7" customFormat="1">
      <c r="A139" s="45" t="s">
        <v>303</v>
      </c>
      <c r="B139" s="160">
        <v>829207</v>
      </c>
      <c r="C139" s="158" t="s">
        <v>180</v>
      </c>
      <c r="D139" s="147" t="s">
        <v>72</v>
      </c>
      <c r="E139" s="147" t="s">
        <v>16</v>
      </c>
      <c r="F139" s="154">
        <v>0</v>
      </c>
      <c r="G139" s="154">
        <v>0</v>
      </c>
      <c r="H139" s="154">
        <v>1811476</v>
      </c>
      <c r="I139" s="154">
        <v>0</v>
      </c>
      <c r="J139" s="154">
        <v>0</v>
      </c>
      <c r="K139" s="154">
        <v>1811476</v>
      </c>
      <c r="L139" s="154">
        <v>0</v>
      </c>
      <c r="M139" s="154">
        <v>0</v>
      </c>
      <c r="N139" s="154">
        <v>0</v>
      </c>
      <c r="O139" s="154">
        <v>0</v>
      </c>
      <c r="P139" s="154">
        <v>0</v>
      </c>
      <c r="Q139" s="154">
        <v>0</v>
      </c>
      <c r="R139" s="155" t="b">
        <v>1</v>
      </c>
      <c r="S139" s="154">
        <v>0</v>
      </c>
      <c r="T139" s="154">
        <v>0</v>
      </c>
    </row>
    <row r="140" spans="1:20" s="7" customFormat="1" ht="15" customHeight="1">
      <c r="A140" s="45" t="s">
        <v>303</v>
      </c>
      <c r="B140" s="160">
        <v>829220</v>
      </c>
      <c r="C140" s="158" t="s">
        <v>560</v>
      </c>
      <c r="D140" s="147" t="s">
        <v>72</v>
      </c>
      <c r="E140" s="147" t="s">
        <v>16</v>
      </c>
      <c r="F140" s="154">
        <v>0</v>
      </c>
      <c r="G140" s="154">
        <v>0</v>
      </c>
      <c r="H140" s="154">
        <v>0</v>
      </c>
      <c r="I140" s="154">
        <v>0</v>
      </c>
      <c r="J140" s="154">
        <v>1811476</v>
      </c>
      <c r="K140" s="154">
        <v>0</v>
      </c>
      <c r="L140" s="154">
        <v>1811476</v>
      </c>
      <c r="M140" s="154">
        <v>0</v>
      </c>
      <c r="N140" s="154">
        <v>1811476</v>
      </c>
      <c r="O140" s="154">
        <v>0</v>
      </c>
      <c r="P140" s="154">
        <v>0</v>
      </c>
      <c r="Q140" s="154">
        <v>0</v>
      </c>
      <c r="R140" s="155" t="b">
        <v>1</v>
      </c>
      <c r="S140" s="154">
        <v>0</v>
      </c>
      <c r="T140" s="154">
        <v>0</v>
      </c>
    </row>
    <row r="141" spans="1:20" s="7" customFormat="1" ht="15" customHeight="1">
      <c r="A141" s="45" t="s">
        <v>303</v>
      </c>
      <c r="B141" s="160">
        <v>910200</v>
      </c>
      <c r="C141" s="158" t="s">
        <v>155</v>
      </c>
      <c r="D141" s="147" t="s">
        <v>72</v>
      </c>
      <c r="E141" s="147" t="s">
        <v>16</v>
      </c>
      <c r="F141" s="154">
        <v>0</v>
      </c>
      <c r="G141" s="154">
        <v>0</v>
      </c>
      <c r="H141" s="154">
        <v>0</v>
      </c>
      <c r="I141" s="154">
        <v>0</v>
      </c>
      <c r="J141" s="154">
        <v>0</v>
      </c>
      <c r="K141" s="154">
        <v>0</v>
      </c>
      <c r="L141" s="154">
        <v>0</v>
      </c>
      <c r="M141" s="154">
        <v>0</v>
      </c>
      <c r="N141" s="154">
        <v>0</v>
      </c>
      <c r="O141" s="154">
        <v>0</v>
      </c>
      <c r="P141" s="154">
        <v>0</v>
      </c>
      <c r="Q141" s="154">
        <v>0</v>
      </c>
      <c r="R141" s="155" t="b">
        <v>0</v>
      </c>
      <c r="S141" s="154">
        <v>0</v>
      </c>
      <c r="T141" s="154">
        <v>0</v>
      </c>
    </row>
    <row r="142" spans="1:20" s="7" customFormat="1" ht="15" customHeight="1">
      <c r="A142" s="45" t="s">
        <v>303</v>
      </c>
      <c r="B142" s="160">
        <v>910300</v>
      </c>
      <c r="C142" s="158" t="s">
        <v>156</v>
      </c>
      <c r="D142" s="147" t="s">
        <v>72</v>
      </c>
      <c r="E142" s="147" t="s">
        <v>16</v>
      </c>
      <c r="F142" s="154">
        <v>0</v>
      </c>
      <c r="G142" s="154">
        <v>0</v>
      </c>
      <c r="H142" s="154">
        <v>0</v>
      </c>
      <c r="I142" s="154">
        <v>0</v>
      </c>
      <c r="J142" s="154">
        <v>0</v>
      </c>
      <c r="K142" s="154">
        <v>0</v>
      </c>
      <c r="L142" s="154">
        <v>0</v>
      </c>
      <c r="M142" s="154">
        <v>0</v>
      </c>
      <c r="N142" s="154">
        <v>0</v>
      </c>
      <c r="O142" s="154">
        <v>0</v>
      </c>
      <c r="P142" s="154">
        <v>0</v>
      </c>
      <c r="Q142" s="154">
        <v>0</v>
      </c>
      <c r="R142" s="155" t="b">
        <v>0</v>
      </c>
      <c r="S142" s="154">
        <v>0</v>
      </c>
      <c r="T142" s="154">
        <v>0</v>
      </c>
    </row>
    <row r="143" spans="1:20" s="7" customFormat="1" ht="15" customHeight="1">
      <c r="A143" s="45" t="s">
        <v>303</v>
      </c>
      <c r="B143" s="160">
        <v>910800</v>
      </c>
      <c r="C143" s="158" t="s">
        <v>263</v>
      </c>
      <c r="D143" s="147" t="s">
        <v>72</v>
      </c>
      <c r="E143" s="147" t="s">
        <v>16</v>
      </c>
      <c r="F143" s="154">
        <v>0</v>
      </c>
      <c r="G143" s="154">
        <v>0</v>
      </c>
      <c r="H143" s="154">
        <v>0</v>
      </c>
      <c r="I143" s="154">
        <v>0</v>
      </c>
      <c r="J143" s="154">
        <v>0</v>
      </c>
      <c r="K143" s="154">
        <v>0</v>
      </c>
      <c r="L143" s="154">
        <v>0</v>
      </c>
      <c r="M143" s="154">
        <v>0</v>
      </c>
      <c r="N143" s="154">
        <v>0</v>
      </c>
      <c r="O143" s="154">
        <v>0</v>
      </c>
      <c r="P143" s="154">
        <v>0</v>
      </c>
      <c r="Q143" s="154">
        <v>0</v>
      </c>
      <c r="R143" s="155" t="b">
        <v>0</v>
      </c>
      <c r="S143" s="154">
        <v>0</v>
      </c>
      <c r="T143" s="154">
        <v>0</v>
      </c>
    </row>
    <row r="144" spans="1:20" s="7" customFormat="1" ht="15" customHeight="1">
      <c r="A144" s="45" t="s">
        <v>303</v>
      </c>
      <c r="B144" s="160">
        <v>910900</v>
      </c>
      <c r="C144" s="158" t="s">
        <v>158</v>
      </c>
      <c r="D144" s="147" t="s">
        <v>72</v>
      </c>
      <c r="E144" s="147" t="s">
        <v>16</v>
      </c>
      <c r="F144" s="154">
        <v>0</v>
      </c>
      <c r="G144" s="154">
        <v>0</v>
      </c>
      <c r="H144" s="154">
        <v>0</v>
      </c>
      <c r="I144" s="154">
        <v>0</v>
      </c>
      <c r="J144" s="154">
        <v>0</v>
      </c>
      <c r="K144" s="154">
        <v>0</v>
      </c>
      <c r="L144" s="154">
        <v>0</v>
      </c>
      <c r="M144" s="154">
        <v>0</v>
      </c>
      <c r="N144" s="154">
        <v>0</v>
      </c>
      <c r="O144" s="154">
        <v>0</v>
      </c>
      <c r="P144" s="154">
        <v>0</v>
      </c>
      <c r="Q144" s="154">
        <v>0</v>
      </c>
      <c r="R144" s="155" t="b">
        <v>0</v>
      </c>
      <c r="S144" s="154">
        <v>0</v>
      </c>
      <c r="T144" s="154">
        <v>0</v>
      </c>
    </row>
    <row r="145" spans="1:20" s="7" customFormat="1" ht="15" customHeight="1">
      <c r="A145" s="45" t="s">
        <v>303</v>
      </c>
      <c r="B145" s="160">
        <v>919900</v>
      </c>
      <c r="C145" s="158" t="s">
        <v>160</v>
      </c>
      <c r="D145" s="147" t="s">
        <v>72</v>
      </c>
      <c r="E145" s="147" t="s">
        <v>16</v>
      </c>
      <c r="F145" s="154">
        <v>0</v>
      </c>
      <c r="G145" s="154">
        <v>0</v>
      </c>
      <c r="H145" s="154">
        <v>0</v>
      </c>
      <c r="I145" s="154">
        <v>401414.5</v>
      </c>
      <c r="J145" s="154">
        <v>0</v>
      </c>
      <c r="K145" s="154">
        <v>38954.5454545455</v>
      </c>
      <c r="L145" s="154">
        <v>-440369.04545454553</v>
      </c>
      <c r="M145" s="154">
        <v>0</v>
      </c>
      <c r="N145" s="154">
        <v>-440369.04545454553</v>
      </c>
      <c r="O145" s="154">
        <v>0</v>
      </c>
      <c r="P145" s="154">
        <v>0</v>
      </c>
      <c r="Q145" s="154">
        <v>0</v>
      </c>
      <c r="R145" s="155" t="b">
        <v>1</v>
      </c>
      <c r="S145" s="154">
        <v>0</v>
      </c>
      <c r="T145" s="154">
        <v>0</v>
      </c>
    </row>
    <row r="146" spans="1:20" s="7" customFormat="1" ht="15" customHeight="1">
      <c r="A146" s="45" t="s">
        <v>303</v>
      </c>
      <c r="B146" s="160">
        <v>919001</v>
      </c>
      <c r="C146" s="158" t="s">
        <v>159</v>
      </c>
      <c r="D146" s="147" t="s">
        <v>72</v>
      </c>
      <c r="E146" s="147" t="s">
        <v>16</v>
      </c>
      <c r="F146" s="154">
        <v>0</v>
      </c>
      <c r="G146" s="154">
        <v>0</v>
      </c>
      <c r="H146" s="154">
        <v>0</v>
      </c>
      <c r="I146" s="154">
        <v>0</v>
      </c>
      <c r="J146" s="154">
        <v>2.6077032089233398E-8</v>
      </c>
      <c r="K146" s="154">
        <v>0</v>
      </c>
      <c r="L146" s="154">
        <v>2.6077032089233398E-8</v>
      </c>
      <c r="M146" s="154">
        <v>0</v>
      </c>
      <c r="N146" s="154">
        <v>2.6077032089233398E-8</v>
      </c>
      <c r="O146" s="154">
        <v>0</v>
      </c>
      <c r="P146" s="154">
        <v>0</v>
      </c>
      <c r="Q146" s="154">
        <v>0</v>
      </c>
      <c r="R146" s="155" t="b">
        <v>1</v>
      </c>
      <c r="S146" s="154">
        <v>0</v>
      </c>
      <c r="T146" s="154">
        <v>0</v>
      </c>
    </row>
    <row r="147" spans="1:20" s="7" customFormat="1" ht="15" customHeight="1">
      <c r="A147" s="45" t="s">
        <v>303</v>
      </c>
      <c r="B147" s="160">
        <v>919901</v>
      </c>
      <c r="C147" s="158" t="s">
        <v>161</v>
      </c>
      <c r="D147" s="147" t="s">
        <v>72</v>
      </c>
      <c r="E147" s="147" t="s">
        <v>16</v>
      </c>
      <c r="F147" s="154">
        <v>0</v>
      </c>
      <c r="G147" s="154">
        <v>0</v>
      </c>
      <c r="H147" s="154">
        <v>0</v>
      </c>
      <c r="I147" s="154">
        <v>0</v>
      </c>
      <c r="J147" s="154">
        <v>0</v>
      </c>
      <c r="K147" s="154">
        <v>71893929.090909094</v>
      </c>
      <c r="L147" s="154">
        <v>-71893929.090909094</v>
      </c>
      <c r="M147" s="154">
        <v>0</v>
      </c>
      <c r="N147" s="154">
        <v>-71893929.090909094</v>
      </c>
      <c r="O147" s="154">
        <v>0</v>
      </c>
      <c r="P147" s="154">
        <v>0</v>
      </c>
      <c r="Q147" s="154">
        <v>0</v>
      </c>
      <c r="R147" s="155" t="b">
        <v>1</v>
      </c>
      <c r="S147" s="154">
        <v>0</v>
      </c>
      <c r="T147" s="154">
        <v>0</v>
      </c>
    </row>
    <row r="148" spans="1:20" s="7" customFormat="1" ht="15" customHeight="1">
      <c r="A148" s="45" t="s">
        <v>303</v>
      </c>
      <c r="B148" s="160">
        <v>920100</v>
      </c>
      <c r="C148" s="158" t="s">
        <v>162</v>
      </c>
      <c r="D148" s="147" t="s">
        <v>72</v>
      </c>
      <c r="E148" s="147" t="s">
        <v>16</v>
      </c>
      <c r="F148" s="154">
        <v>0</v>
      </c>
      <c r="G148" s="154">
        <v>0</v>
      </c>
      <c r="H148" s="154">
        <v>0</v>
      </c>
      <c r="I148" s="154">
        <v>0</v>
      </c>
      <c r="J148" s="154">
        <v>0</v>
      </c>
      <c r="K148" s="154">
        <v>0</v>
      </c>
      <c r="L148" s="154">
        <v>0</v>
      </c>
      <c r="M148" s="154">
        <v>0</v>
      </c>
      <c r="N148" s="154">
        <v>0</v>
      </c>
      <c r="O148" s="154">
        <v>0</v>
      </c>
      <c r="P148" s="154">
        <v>0</v>
      </c>
      <c r="Q148" s="154">
        <v>0</v>
      </c>
      <c r="R148" s="155" t="b">
        <v>0</v>
      </c>
      <c r="S148" s="154">
        <v>0</v>
      </c>
      <c r="T148" s="154">
        <v>0</v>
      </c>
    </row>
    <row r="149" spans="1:20" s="7" customFormat="1" ht="15" customHeight="1">
      <c r="A149" s="45" t="s">
        <v>303</v>
      </c>
      <c r="B149" s="160">
        <v>920500</v>
      </c>
      <c r="C149" s="158" t="s">
        <v>163</v>
      </c>
      <c r="D149" s="147" t="s">
        <v>72</v>
      </c>
      <c r="E149" s="147" t="s">
        <v>16</v>
      </c>
      <c r="F149" s="154">
        <v>0</v>
      </c>
      <c r="G149" s="154">
        <v>0</v>
      </c>
      <c r="H149" s="154">
        <v>0</v>
      </c>
      <c r="I149" s="154">
        <v>0</v>
      </c>
      <c r="J149" s="154">
        <v>0</v>
      </c>
      <c r="K149" s="154">
        <v>0</v>
      </c>
      <c r="L149" s="154">
        <v>0</v>
      </c>
      <c r="M149" s="154">
        <v>0</v>
      </c>
      <c r="N149" s="154">
        <v>0</v>
      </c>
      <c r="O149" s="154">
        <v>0</v>
      </c>
      <c r="P149" s="154">
        <v>0</v>
      </c>
      <c r="Q149" s="154">
        <v>0</v>
      </c>
      <c r="R149" s="155" t="b">
        <v>0</v>
      </c>
      <c r="S149" s="154">
        <v>0</v>
      </c>
      <c r="T149" s="154">
        <v>0</v>
      </c>
    </row>
    <row r="150" spans="1:20" s="7" customFormat="1" ht="15" customHeight="1">
      <c r="A150" s="45" t="s">
        <v>303</v>
      </c>
      <c r="B150" s="33">
        <v>929900</v>
      </c>
      <c r="C150" s="156" t="s">
        <v>164</v>
      </c>
      <c r="D150" s="147" t="s">
        <v>72</v>
      </c>
      <c r="E150" s="147" t="s">
        <v>16</v>
      </c>
      <c r="F150" s="154">
        <v>0</v>
      </c>
      <c r="G150" s="154">
        <v>0</v>
      </c>
      <c r="H150" s="154">
        <v>0</v>
      </c>
      <c r="I150" s="154">
        <v>0</v>
      </c>
      <c r="J150" s="154">
        <v>0</v>
      </c>
      <c r="K150" s="154">
        <v>0</v>
      </c>
      <c r="L150" s="154">
        <v>0</v>
      </c>
      <c r="M150" s="154">
        <v>0</v>
      </c>
      <c r="N150" s="154">
        <v>0</v>
      </c>
      <c r="O150" s="154">
        <v>0</v>
      </c>
      <c r="P150" s="154">
        <v>0</v>
      </c>
      <c r="Q150" s="154">
        <v>0</v>
      </c>
      <c r="R150" s="155" t="b">
        <v>0</v>
      </c>
      <c r="S150" s="154">
        <v>0</v>
      </c>
      <c r="T150" s="154">
        <v>0</v>
      </c>
    </row>
    <row r="151" spans="1:20" s="7" customFormat="1" ht="15" customHeight="1">
      <c r="A151" s="45" t="s">
        <v>303</v>
      </c>
      <c r="B151" s="160">
        <v>99999999</v>
      </c>
      <c r="C151" s="158" t="s">
        <v>165</v>
      </c>
      <c r="D151" s="147" t="s">
        <v>72</v>
      </c>
      <c r="E151" s="147" t="s">
        <v>16</v>
      </c>
      <c r="F151" s="154">
        <v>0</v>
      </c>
      <c r="G151" s="154">
        <v>0</v>
      </c>
      <c r="H151" s="154">
        <v>0</v>
      </c>
      <c r="I151" s="154">
        <v>0</v>
      </c>
      <c r="J151" s="154">
        <v>0</v>
      </c>
      <c r="K151" s="154">
        <v>0</v>
      </c>
      <c r="L151" s="154">
        <v>0</v>
      </c>
      <c r="M151" s="154">
        <v>0</v>
      </c>
      <c r="N151" s="154">
        <v>0</v>
      </c>
      <c r="O151" s="154">
        <v>0</v>
      </c>
      <c r="P151" s="154">
        <v>0</v>
      </c>
      <c r="Q151" s="154">
        <v>0</v>
      </c>
      <c r="R151" s="155" t="b">
        <v>0</v>
      </c>
      <c r="S151" s="154">
        <v>0</v>
      </c>
      <c r="T151" s="154">
        <v>0</v>
      </c>
    </row>
    <row r="152" spans="1:20" s="7" customFormat="1" ht="15" customHeight="1">
      <c r="A152" s="45" t="s">
        <v>303</v>
      </c>
      <c r="B152" s="160" t="s">
        <v>166</v>
      </c>
      <c r="C152" s="158" t="s">
        <v>26</v>
      </c>
      <c r="D152" s="147" t="s">
        <v>15</v>
      </c>
      <c r="E152" s="147" t="s">
        <v>16</v>
      </c>
      <c r="F152" s="154">
        <v>0</v>
      </c>
      <c r="G152" s="154">
        <v>0</v>
      </c>
      <c r="H152" s="154">
        <v>0</v>
      </c>
      <c r="I152" s="154">
        <v>0</v>
      </c>
      <c r="J152" s="154">
        <v>0</v>
      </c>
      <c r="K152" s="154">
        <v>0</v>
      </c>
      <c r="L152" s="154">
        <v>0</v>
      </c>
      <c r="M152" s="154">
        <v>0</v>
      </c>
      <c r="N152" s="154">
        <v>0</v>
      </c>
      <c r="O152" s="154">
        <v>0</v>
      </c>
      <c r="P152" s="154">
        <v>0</v>
      </c>
      <c r="Q152" s="154">
        <v>0</v>
      </c>
      <c r="R152" s="155" t="b">
        <v>0</v>
      </c>
      <c r="S152" s="154">
        <v>0</v>
      </c>
      <c r="T152" s="154">
        <v>0</v>
      </c>
    </row>
    <row r="153" spans="1:20" s="7" customFormat="1" ht="15" customHeight="1">
      <c r="A153" s="45" t="s">
        <v>308</v>
      </c>
      <c r="B153" s="160">
        <v>110101</v>
      </c>
      <c r="C153" s="158" t="s">
        <v>14</v>
      </c>
      <c r="D153" s="147" t="s">
        <v>15</v>
      </c>
      <c r="E153" s="147" t="s">
        <v>16</v>
      </c>
      <c r="F153" s="154">
        <v>57567000</v>
      </c>
      <c r="G153" s="154">
        <v>0</v>
      </c>
      <c r="H153" s="154">
        <v>682306937</v>
      </c>
      <c r="I153" s="154">
        <v>713057937</v>
      </c>
      <c r="J153" s="154">
        <v>0</v>
      </c>
      <c r="K153" s="154">
        <v>0</v>
      </c>
      <c r="L153" s="154">
        <v>26816000</v>
      </c>
      <c r="M153" s="154">
        <v>0</v>
      </c>
      <c r="N153" s="154">
        <v>0</v>
      </c>
      <c r="O153" s="154">
        <v>0</v>
      </c>
      <c r="P153" s="154">
        <v>26816000</v>
      </c>
      <c r="Q153" s="154">
        <v>0</v>
      </c>
      <c r="R153" s="155" t="b">
        <v>1</v>
      </c>
      <c r="S153" s="154">
        <v>26816000</v>
      </c>
      <c r="T153" s="154">
        <v>0</v>
      </c>
    </row>
    <row r="154" spans="1:20" s="7" customFormat="1" ht="15" customHeight="1">
      <c r="A154" s="45" t="s">
        <v>308</v>
      </c>
      <c r="B154" s="160">
        <v>110102</v>
      </c>
      <c r="C154" s="158" t="s">
        <v>17</v>
      </c>
      <c r="D154" s="147" t="s">
        <v>15</v>
      </c>
      <c r="E154" s="147" t="s">
        <v>16</v>
      </c>
      <c r="F154" s="154">
        <v>1000000</v>
      </c>
      <c r="G154" s="154">
        <v>0</v>
      </c>
      <c r="H154" s="154">
        <v>27367937</v>
      </c>
      <c r="I154" s="154">
        <v>27367937</v>
      </c>
      <c r="J154" s="154">
        <v>0</v>
      </c>
      <c r="K154" s="154">
        <v>0</v>
      </c>
      <c r="L154" s="154">
        <v>1000000</v>
      </c>
      <c r="M154" s="154">
        <v>0</v>
      </c>
      <c r="N154" s="154">
        <v>0</v>
      </c>
      <c r="O154" s="154">
        <v>0</v>
      </c>
      <c r="P154" s="154">
        <v>1000000</v>
      </c>
      <c r="Q154" s="154">
        <v>0</v>
      </c>
      <c r="R154" s="155" t="b">
        <v>1</v>
      </c>
      <c r="S154" s="154">
        <v>1000000</v>
      </c>
      <c r="T154" s="154">
        <v>0</v>
      </c>
    </row>
    <row r="155" spans="1:20" s="7" customFormat="1">
      <c r="A155" s="45" t="s">
        <v>308</v>
      </c>
      <c r="B155" s="160">
        <v>110200</v>
      </c>
      <c r="C155" s="158" t="s">
        <v>18</v>
      </c>
      <c r="D155" s="147" t="s">
        <v>15</v>
      </c>
      <c r="E155" s="147" t="s">
        <v>16</v>
      </c>
      <c r="F155" s="154">
        <v>0</v>
      </c>
      <c r="G155" s="154">
        <v>0</v>
      </c>
      <c r="H155" s="154">
        <v>0</v>
      </c>
      <c r="I155" s="154">
        <v>0</v>
      </c>
      <c r="J155" s="154">
        <v>0</v>
      </c>
      <c r="K155" s="154">
        <v>0</v>
      </c>
      <c r="L155" s="154">
        <v>0</v>
      </c>
      <c r="M155" s="154">
        <v>0</v>
      </c>
      <c r="N155" s="154">
        <v>0</v>
      </c>
      <c r="O155" s="154">
        <v>0</v>
      </c>
      <c r="P155" s="154">
        <v>0</v>
      </c>
      <c r="Q155" s="154">
        <v>0</v>
      </c>
      <c r="R155" s="155" t="b">
        <v>0</v>
      </c>
      <c r="S155" s="154">
        <v>0</v>
      </c>
      <c r="T155" s="154">
        <v>0</v>
      </c>
    </row>
    <row r="156" spans="1:20" s="7" customFormat="1" ht="15" customHeight="1">
      <c r="A156" s="45" t="s">
        <v>308</v>
      </c>
      <c r="B156" s="150">
        <v>110201</v>
      </c>
      <c r="C156" s="29" t="s">
        <v>19</v>
      </c>
      <c r="D156" s="29" t="s">
        <v>15</v>
      </c>
      <c r="E156" s="29" t="s">
        <v>16</v>
      </c>
      <c r="F156" s="154">
        <v>228530.79</v>
      </c>
      <c r="G156" s="154">
        <v>0</v>
      </c>
      <c r="H156" s="154">
        <v>6961500</v>
      </c>
      <c r="I156" s="154">
        <v>7017000</v>
      </c>
      <c r="J156" s="154">
        <v>0</v>
      </c>
      <c r="K156" s="154">
        <v>0</v>
      </c>
      <c r="L156" s="154">
        <v>173030.79000000004</v>
      </c>
      <c r="M156" s="154">
        <v>0</v>
      </c>
      <c r="N156" s="157">
        <v>0</v>
      </c>
      <c r="O156" s="157">
        <v>0</v>
      </c>
      <c r="P156" s="157">
        <v>173030.79000000004</v>
      </c>
      <c r="Q156" s="157">
        <v>0</v>
      </c>
      <c r="R156" s="155" t="b">
        <v>1</v>
      </c>
      <c r="S156" s="157">
        <v>173030.79000000004</v>
      </c>
      <c r="T156" s="157">
        <v>0</v>
      </c>
    </row>
    <row r="157" spans="1:20" s="7" customFormat="1" ht="15" customHeight="1">
      <c r="A157" s="45" t="s">
        <v>308</v>
      </c>
      <c r="B157" s="150" t="s">
        <v>20</v>
      </c>
      <c r="C157" s="34" t="s">
        <v>21</v>
      </c>
      <c r="D157" s="29" t="s">
        <v>15</v>
      </c>
      <c r="E157" s="29" t="s">
        <v>16</v>
      </c>
      <c r="F157" s="157">
        <v>0</v>
      </c>
      <c r="G157" s="157">
        <v>0</v>
      </c>
      <c r="H157" s="157">
        <v>681221000</v>
      </c>
      <c r="I157" s="157">
        <v>681221000</v>
      </c>
      <c r="J157" s="157">
        <v>0</v>
      </c>
      <c r="K157" s="157">
        <v>0</v>
      </c>
      <c r="L157" s="157">
        <v>0</v>
      </c>
      <c r="M157" s="157">
        <v>0</v>
      </c>
      <c r="N157" s="157">
        <v>0</v>
      </c>
      <c r="O157" s="157">
        <v>0</v>
      </c>
      <c r="P157" s="157">
        <v>0</v>
      </c>
      <c r="Q157" s="157">
        <v>0</v>
      </c>
      <c r="R157" s="155" t="b">
        <v>1</v>
      </c>
      <c r="S157" s="157">
        <v>0</v>
      </c>
      <c r="T157" s="157">
        <v>0</v>
      </c>
    </row>
    <row r="158" spans="1:20" s="7" customFormat="1" ht="15" customHeight="1">
      <c r="A158" s="45" t="s">
        <v>308</v>
      </c>
      <c r="B158" s="160">
        <v>110202</v>
      </c>
      <c r="C158" s="158" t="s">
        <v>22</v>
      </c>
      <c r="D158" s="147" t="s">
        <v>15</v>
      </c>
      <c r="E158" s="147" t="s">
        <v>16</v>
      </c>
      <c r="F158" s="154">
        <v>0</v>
      </c>
      <c r="G158" s="154">
        <v>0</v>
      </c>
      <c r="H158" s="154">
        <v>0</v>
      </c>
      <c r="I158" s="154">
        <v>0</v>
      </c>
      <c r="J158" s="154">
        <v>0</v>
      </c>
      <c r="K158" s="154">
        <v>0</v>
      </c>
      <c r="L158" s="154">
        <v>0</v>
      </c>
      <c r="M158" s="154">
        <v>0</v>
      </c>
      <c r="N158" s="154">
        <v>0</v>
      </c>
      <c r="O158" s="154">
        <v>0</v>
      </c>
      <c r="P158" s="154">
        <v>0</v>
      </c>
      <c r="Q158" s="154">
        <v>0</v>
      </c>
      <c r="R158" s="155" t="b">
        <v>0</v>
      </c>
      <c r="S158" s="154">
        <v>0</v>
      </c>
      <c r="T158" s="154">
        <v>0</v>
      </c>
    </row>
    <row r="159" spans="1:20" s="7" customFormat="1" ht="15" customHeight="1">
      <c r="A159" s="45" t="s">
        <v>308</v>
      </c>
      <c r="B159" s="160">
        <v>110203</v>
      </c>
      <c r="C159" s="158" t="s">
        <v>23</v>
      </c>
      <c r="D159" s="147" t="s">
        <v>15</v>
      </c>
      <c r="E159" s="147" t="s">
        <v>16</v>
      </c>
      <c r="F159" s="154">
        <v>0</v>
      </c>
      <c r="G159" s="154">
        <v>0</v>
      </c>
      <c r="H159" s="154">
        <v>0</v>
      </c>
      <c r="I159" s="154">
        <v>0</v>
      </c>
      <c r="J159" s="154">
        <v>0</v>
      </c>
      <c r="K159" s="154">
        <v>0</v>
      </c>
      <c r="L159" s="154">
        <v>0</v>
      </c>
      <c r="M159" s="154">
        <v>0</v>
      </c>
      <c r="N159" s="154">
        <v>0</v>
      </c>
      <c r="O159" s="154">
        <v>0</v>
      </c>
      <c r="P159" s="154">
        <v>0</v>
      </c>
      <c r="Q159" s="154">
        <v>0</v>
      </c>
      <c r="R159" s="155" t="b">
        <v>0</v>
      </c>
      <c r="S159" s="154">
        <v>0</v>
      </c>
      <c r="T159" s="154">
        <v>0</v>
      </c>
    </row>
    <row r="160" spans="1:20" s="7" customFormat="1" ht="15" customHeight="1">
      <c r="A160" s="45" t="s">
        <v>308</v>
      </c>
      <c r="B160" s="160">
        <v>110204</v>
      </c>
      <c r="C160" s="158" t="s">
        <v>24</v>
      </c>
      <c r="D160" s="147" t="s">
        <v>15</v>
      </c>
      <c r="E160" s="147" t="s">
        <v>16</v>
      </c>
      <c r="F160" s="154">
        <v>0</v>
      </c>
      <c r="G160" s="154">
        <v>0</v>
      </c>
      <c r="H160" s="154">
        <v>0</v>
      </c>
      <c r="I160" s="154">
        <v>0</v>
      </c>
      <c r="J160" s="154">
        <v>0</v>
      </c>
      <c r="K160" s="154">
        <v>0</v>
      </c>
      <c r="L160" s="154">
        <v>0</v>
      </c>
      <c r="M160" s="154">
        <v>0</v>
      </c>
      <c r="N160" s="154">
        <v>0</v>
      </c>
      <c r="O160" s="154">
        <v>0</v>
      </c>
      <c r="P160" s="154">
        <v>0</v>
      </c>
      <c r="Q160" s="154">
        <v>0</v>
      </c>
      <c r="R160" s="155" t="b">
        <v>0</v>
      </c>
      <c r="S160" s="154">
        <v>0</v>
      </c>
      <c r="T160" s="154">
        <v>0</v>
      </c>
    </row>
    <row r="161" spans="1:24" s="7" customFormat="1" ht="15" customHeight="1">
      <c r="A161" s="45" t="s">
        <v>308</v>
      </c>
      <c r="B161" s="160">
        <v>110205</v>
      </c>
      <c r="C161" s="158" t="s">
        <v>25</v>
      </c>
      <c r="D161" s="147" t="s">
        <v>15</v>
      </c>
      <c r="E161" s="147" t="s">
        <v>16</v>
      </c>
      <c r="F161" s="154">
        <v>0</v>
      </c>
      <c r="G161" s="154">
        <v>0</v>
      </c>
      <c r="H161" s="154">
        <v>0</v>
      </c>
      <c r="I161" s="154">
        <v>0</v>
      </c>
      <c r="J161" s="154">
        <v>0</v>
      </c>
      <c r="K161" s="154">
        <v>0</v>
      </c>
      <c r="L161" s="154">
        <v>0</v>
      </c>
      <c r="M161" s="154">
        <v>0</v>
      </c>
      <c r="N161" s="154">
        <v>0</v>
      </c>
      <c r="O161" s="154">
        <v>0</v>
      </c>
      <c r="P161" s="154">
        <v>0</v>
      </c>
      <c r="Q161" s="154">
        <v>0</v>
      </c>
      <c r="R161" s="155" t="b">
        <v>0</v>
      </c>
      <c r="S161" s="154">
        <v>0</v>
      </c>
      <c r="T161" s="154">
        <v>0</v>
      </c>
    </row>
    <row r="162" spans="1:24" s="7" customFormat="1" ht="15" customHeight="1">
      <c r="A162" s="45" t="s">
        <v>308</v>
      </c>
      <c r="B162" s="160">
        <v>110210</v>
      </c>
      <c r="C162" s="158" t="s">
        <v>29</v>
      </c>
      <c r="D162" s="147" t="s">
        <v>15</v>
      </c>
      <c r="E162" s="147" t="s">
        <v>16</v>
      </c>
      <c r="F162" s="154">
        <v>0</v>
      </c>
      <c r="G162" s="154">
        <v>0</v>
      </c>
      <c r="H162" s="154">
        <v>803686584</v>
      </c>
      <c r="I162" s="154">
        <v>0</v>
      </c>
      <c r="J162" s="154">
        <v>0</v>
      </c>
      <c r="K162" s="154">
        <v>803686584</v>
      </c>
      <c r="L162" s="154">
        <v>0</v>
      </c>
      <c r="M162" s="154">
        <v>0</v>
      </c>
      <c r="N162" s="154">
        <v>0</v>
      </c>
      <c r="O162" s="154">
        <v>0</v>
      </c>
      <c r="P162" s="154">
        <v>0</v>
      </c>
      <c r="Q162" s="154">
        <v>0</v>
      </c>
      <c r="R162" s="155" t="b">
        <v>1</v>
      </c>
      <c r="S162" s="154">
        <v>0</v>
      </c>
      <c r="T162" s="154">
        <v>0</v>
      </c>
    </row>
    <row r="163" spans="1:24" s="7" customFormat="1">
      <c r="A163" s="45" t="s">
        <v>308</v>
      </c>
      <c r="B163" s="160">
        <v>110301</v>
      </c>
      <c r="C163" s="158" t="s">
        <v>31</v>
      </c>
      <c r="D163" s="147" t="s">
        <v>15</v>
      </c>
      <c r="E163" s="147" t="s">
        <v>16</v>
      </c>
      <c r="F163" s="154">
        <v>6796678820.4599991</v>
      </c>
      <c r="G163" s="154">
        <v>0</v>
      </c>
      <c r="H163" s="154">
        <v>0</v>
      </c>
      <c r="I163" s="154">
        <v>0</v>
      </c>
      <c r="J163" s="154">
        <v>803686584</v>
      </c>
      <c r="K163" s="154">
        <v>0</v>
      </c>
      <c r="L163" s="154">
        <v>7600365404.4599991</v>
      </c>
      <c r="M163" s="154">
        <v>0</v>
      </c>
      <c r="N163" s="154">
        <v>0</v>
      </c>
      <c r="O163" s="154">
        <v>0</v>
      </c>
      <c r="P163" s="154">
        <v>7600365404.4599991</v>
      </c>
      <c r="Q163" s="154">
        <v>0</v>
      </c>
      <c r="R163" s="155" t="b">
        <v>1</v>
      </c>
      <c r="S163" s="154">
        <v>7600365404.4599991</v>
      </c>
      <c r="T163" s="154">
        <v>0</v>
      </c>
    </row>
    <row r="164" spans="1:24" s="7" customFormat="1">
      <c r="A164" s="45" t="s">
        <v>308</v>
      </c>
      <c r="B164" s="160">
        <v>110902</v>
      </c>
      <c r="C164" s="158" t="s">
        <v>32</v>
      </c>
      <c r="D164" s="147" t="s">
        <v>15</v>
      </c>
      <c r="E164" s="147" t="s">
        <v>16</v>
      </c>
      <c r="F164" s="154">
        <v>0</v>
      </c>
      <c r="G164" s="154">
        <v>0</v>
      </c>
      <c r="H164" s="154">
        <v>1405354437</v>
      </c>
      <c r="I164" s="154">
        <v>1405354437</v>
      </c>
      <c r="J164" s="154">
        <v>0</v>
      </c>
      <c r="K164" s="154">
        <v>0</v>
      </c>
      <c r="L164" s="154">
        <v>0</v>
      </c>
      <c r="M164" s="154">
        <v>0</v>
      </c>
      <c r="N164" s="154">
        <v>0</v>
      </c>
      <c r="O164" s="154">
        <v>0</v>
      </c>
      <c r="P164" s="154">
        <v>0</v>
      </c>
      <c r="Q164" s="154">
        <v>0</v>
      </c>
      <c r="R164" s="155" t="b">
        <v>1</v>
      </c>
      <c r="S164" s="154">
        <v>0</v>
      </c>
      <c r="T164" s="154">
        <v>0</v>
      </c>
    </row>
    <row r="165" spans="1:24" s="7" customFormat="1" ht="15" customHeight="1">
      <c r="A165" s="45" t="s">
        <v>308</v>
      </c>
      <c r="B165" s="160">
        <v>130120</v>
      </c>
      <c r="C165" s="158" t="s">
        <v>33</v>
      </c>
      <c r="D165" s="147" t="s">
        <v>15</v>
      </c>
      <c r="E165" s="147" t="s">
        <v>16</v>
      </c>
      <c r="F165" s="154">
        <v>210050399</v>
      </c>
      <c r="G165" s="154">
        <v>0</v>
      </c>
      <c r="H165" s="154">
        <v>0</v>
      </c>
      <c r="I165" s="154">
        <v>138827358</v>
      </c>
      <c r="J165" s="154">
        <v>99032457</v>
      </c>
      <c r="K165" s="154">
        <v>0</v>
      </c>
      <c r="L165" s="154">
        <v>170255498</v>
      </c>
      <c r="M165" s="154">
        <v>0</v>
      </c>
      <c r="N165" s="154">
        <v>0</v>
      </c>
      <c r="O165" s="154">
        <v>0</v>
      </c>
      <c r="P165" s="154">
        <v>170255498</v>
      </c>
      <c r="Q165" s="154">
        <v>0</v>
      </c>
      <c r="R165" s="155" t="b">
        <v>1</v>
      </c>
      <c r="S165" s="154">
        <v>170255498</v>
      </c>
      <c r="T165" s="154">
        <v>0</v>
      </c>
    </row>
    <row r="166" spans="1:24" s="7" customFormat="1" ht="15" customHeight="1">
      <c r="A166" s="45" t="s">
        <v>308</v>
      </c>
      <c r="B166" s="160">
        <v>130121</v>
      </c>
      <c r="C166" s="158" t="s">
        <v>34</v>
      </c>
      <c r="D166" s="147" t="s">
        <v>15</v>
      </c>
      <c r="E166" s="147" t="s">
        <v>16</v>
      </c>
      <c r="F166" s="154">
        <v>0</v>
      </c>
      <c r="G166" s="154">
        <v>0</v>
      </c>
      <c r="H166" s="154">
        <v>1500000</v>
      </c>
      <c r="I166" s="154">
        <v>660708250</v>
      </c>
      <c r="J166" s="154">
        <v>659208250</v>
      </c>
      <c r="K166" s="154">
        <v>0</v>
      </c>
      <c r="L166" s="154">
        <v>0</v>
      </c>
      <c r="M166" s="154">
        <v>0</v>
      </c>
      <c r="N166" s="154">
        <v>0</v>
      </c>
      <c r="O166" s="154">
        <v>0</v>
      </c>
      <c r="P166" s="154">
        <v>0</v>
      </c>
      <c r="Q166" s="154">
        <v>0</v>
      </c>
      <c r="R166" s="155" t="b">
        <v>1</v>
      </c>
      <c r="S166" s="154">
        <v>0</v>
      </c>
      <c r="T166" s="154">
        <v>0</v>
      </c>
    </row>
    <row r="167" spans="1:24" s="7" customFormat="1" ht="15.75" customHeight="1">
      <c r="A167" s="45" t="s">
        <v>308</v>
      </c>
      <c r="B167" s="160">
        <v>311100</v>
      </c>
      <c r="C167" s="158" t="s">
        <v>58</v>
      </c>
      <c r="D167" s="147" t="s">
        <v>15</v>
      </c>
      <c r="E167" s="147" t="s">
        <v>16</v>
      </c>
      <c r="F167" s="154">
        <v>0</v>
      </c>
      <c r="G167" s="154">
        <v>0</v>
      </c>
      <c r="H167" s="154">
        <v>3926600</v>
      </c>
      <c r="I167" s="154">
        <v>0</v>
      </c>
      <c r="J167" s="154">
        <v>0</v>
      </c>
      <c r="K167" s="154">
        <v>3926600</v>
      </c>
      <c r="L167" s="154">
        <v>0</v>
      </c>
      <c r="M167" s="154">
        <v>0</v>
      </c>
      <c r="N167" s="154">
        <v>0</v>
      </c>
      <c r="O167" s="154">
        <v>0</v>
      </c>
      <c r="P167" s="154">
        <v>0</v>
      </c>
      <c r="Q167" s="154">
        <v>0</v>
      </c>
      <c r="R167" s="155" t="b">
        <v>1</v>
      </c>
      <c r="S167" s="154">
        <v>0</v>
      </c>
      <c r="T167" s="154">
        <v>0</v>
      </c>
    </row>
    <row r="168" spans="1:24" s="7" customFormat="1">
      <c r="A168" s="45" t="s">
        <v>308</v>
      </c>
      <c r="B168" s="160">
        <v>130130</v>
      </c>
      <c r="C168" s="158" t="s">
        <v>35</v>
      </c>
      <c r="D168" s="147" t="s">
        <v>15</v>
      </c>
      <c r="E168" s="147" t="s">
        <v>16</v>
      </c>
      <c r="F168" s="154">
        <v>33507475</v>
      </c>
      <c r="G168" s="154">
        <v>0</v>
      </c>
      <c r="H168" s="154">
        <v>8009980</v>
      </c>
      <c r="I168" s="154">
        <v>300000</v>
      </c>
      <c r="J168" s="154">
        <v>9977275</v>
      </c>
      <c r="K168" s="154">
        <v>18560600</v>
      </c>
      <c r="L168" s="154">
        <v>32634130</v>
      </c>
      <c r="M168" s="154">
        <v>0</v>
      </c>
      <c r="N168" s="154">
        <v>0</v>
      </c>
      <c r="O168" s="154">
        <v>0</v>
      </c>
      <c r="P168" s="154">
        <v>32634130</v>
      </c>
      <c r="Q168" s="154">
        <v>0</v>
      </c>
      <c r="R168" s="155" t="b">
        <v>1</v>
      </c>
      <c r="S168" s="154">
        <v>32634130</v>
      </c>
      <c r="T168" s="154">
        <v>0</v>
      </c>
    </row>
    <row r="169" spans="1:24">
      <c r="A169" s="45" t="s">
        <v>308</v>
      </c>
      <c r="B169" s="160">
        <v>130131</v>
      </c>
      <c r="C169" s="158" t="s">
        <v>36</v>
      </c>
      <c r="D169" s="147" t="s">
        <v>15</v>
      </c>
      <c r="E169" s="147" t="s">
        <v>16</v>
      </c>
      <c r="F169" s="154">
        <v>0</v>
      </c>
      <c r="G169" s="154">
        <v>0</v>
      </c>
      <c r="H169" s="154">
        <v>0</v>
      </c>
      <c r="I169" s="154">
        <v>0</v>
      </c>
      <c r="J169" s="154">
        <v>0</v>
      </c>
      <c r="K169" s="154">
        <v>0</v>
      </c>
      <c r="L169" s="154">
        <v>0</v>
      </c>
      <c r="M169" s="154">
        <v>0</v>
      </c>
      <c r="N169" s="154">
        <v>0</v>
      </c>
      <c r="O169" s="154">
        <v>0</v>
      </c>
      <c r="P169" s="154">
        <v>0</v>
      </c>
      <c r="Q169" s="154">
        <v>0</v>
      </c>
      <c r="R169" s="155" t="b">
        <v>0</v>
      </c>
      <c r="S169" s="154">
        <v>0</v>
      </c>
      <c r="T169" s="154">
        <v>0</v>
      </c>
      <c r="X169" s="7"/>
    </row>
    <row r="170" spans="1:24">
      <c r="A170" s="45" t="s">
        <v>308</v>
      </c>
      <c r="B170" s="160">
        <v>130501</v>
      </c>
      <c r="C170" s="158" t="s">
        <v>37</v>
      </c>
      <c r="D170" s="147" t="s">
        <v>15</v>
      </c>
      <c r="E170" s="147" t="s">
        <v>16</v>
      </c>
      <c r="F170" s="154">
        <v>981500</v>
      </c>
      <c r="G170" s="154">
        <v>0</v>
      </c>
      <c r="H170" s="154">
        <v>2400000</v>
      </c>
      <c r="I170" s="154">
        <v>2341500</v>
      </c>
      <c r="J170" s="154">
        <v>0</v>
      </c>
      <c r="K170" s="154">
        <v>0</v>
      </c>
      <c r="L170" s="154">
        <v>1040000</v>
      </c>
      <c r="M170" s="154">
        <v>0</v>
      </c>
      <c r="N170" s="154">
        <v>0</v>
      </c>
      <c r="O170" s="154">
        <v>0</v>
      </c>
      <c r="P170" s="154">
        <v>1040000</v>
      </c>
      <c r="Q170" s="154">
        <v>0</v>
      </c>
      <c r="R170" s="155" t="b">
        <v>1</v>
      </c>
      <c r="S170" s="154">
        <v>1040000</v>
      </c>
      <c r="T170" s="154">
        <v>0</v>
      </c>
      <c r="X170" s="7"/>
    </row>
    <row r="171" spans="1:24" ht="16.5" customHeight="1">
      <c r="A171" s="45" t="s">
        <v>308</v>
      </c>
      <c r="B171" s="160">
        <v>130502</v>
      </c>
      <c r="C171" s="158" t="s">
        <v>38</v>
      </c>
      <c r="D171" s="147" t="s">
        <v>15</v>
      </c>
      <c r="E171" s="147" t="s">
        <v>16</v>
      </c>
      <c r="F171" s="154">
        <v>0</v>
      </c>
      <c r="G171" s="154">
        <v>0</v>
      </c>
      <c r="H171" s="154">
        <v>0</v>
      </c>
      <c r="I171" s="154">
        <v>0</v>
      </c>
      <c r="J171" s="154">
        <v>0</v>
      </c>
      <c r="K171" s="154">
        <v>0</v>
      </c>
      <c r="L171" s="154">
        <v>0</v>
      </c>
      <c r="M171" s="154">
        <v>0</v>
      </c>
      <c r="N171" s="154">
        <v>0</v>
      </c>
      <c r="O171" s="154">
        <v>0</v>
      </c>
      <c r="P171" s="154">
        <v>0</v>
      </c>
      <c r="Q171" s="154">
        <v>0</v>
      </c>
      <c r="R171" s="155" t="b">
        <v>0</v>
      </c>
      <c r="S171" s="154">
        <v>0</v>
      </c>
      <c r="T171" s="154">
        <v>0</v>
      </c>
    </row>
    <row r="172" spans="1:24">
      <c r="A172" s="46" t="s">
        <v>308</v>
      </c>
      <c r="B172" s="160">
        <v>140001</v>
      </c>
      <c r="C172" s="158" t="s">
        <v>240</v>
      </c>
      <c r="D172" s="147" t="s">
        <v>15</v>
      </c>
      <c r="E172" s="159" t="s">
        <v>16</v>
      </c>
      <c r="F172" s="154">
        <v>0</v>
      </c>
      <c r="G172" s="154">
        <v>0</v>
      </c>
      <c r="H172" s="154">
        <v>0</v>
      </c>
      <c r="I172" s="154">
        <v>0</v>
      </c>
      <c r="J172" s="154">
        <v>0</v>
      </c>
      <c r="K172" s="154">
        <v>0</v>
      </c>
      <c r="L172" s="154">
        <v>0</v>
      </c>
      <c r="M172" s="154">
        <v>0</v>
      </c>
      <c r="N172" s="154">
        <v>0</v>
      </c>
      <c r="O172" s="154">
        <v>0</v>
      </c>
      <c r="P172" s="154">
        <v>0</v>
      </c>
      <c r="Q172" s="154">
        <v>0</v>
      </c>
      <c r="R172" s="155" t="b">
        <v>0</v>
      </c>
      <c r="S172" s="154">
        <v>0</v>
      </c>
      <c r="T172" s="154">
        <v>0</v>
      </c>
    </row>
    <row r="173" spans="1:24">
      <c r="A173" s="46" t="s">
        <v>308</v>
      </c>
      <c r="B173" s="160">
        <v>140101</v>
      </c>
      <c r="C173" s="158" t="s">
        <v>41</v>
      </c>
      <c r="D173" s="147" t="s">
        <v>15</v>
      </c>
      <c r="E173" s="147" t="s">
        <v>16</v>
      </c>
      <c r="F173" s="154">
        <v>0</v>
      </c>
      <c r="G173" s="154">
        <v>0</v>
      </c>
      <c r="H173" s="154">
        <v>0</v>
      </c>
      <c r="I173" s="154">
        <v>0</v>
      </c>
      <c r="J173" s="154">
        <v>0</v>
      </c>
      <c r="K173" s="154">
        <v>0</v>
      </c>
      <c r="L173" s="154">
        <v>0</v>
      </c>
      <c r="M173" s="154">
        <v>0</v>
      </c>
      <c r="N173" s="154">
        <v>0</v>
      </c>
      <c r="O173" s="154">
        <v>0</v>
      </c>
      <c r="P173" s="154">
        <v>0</v>
      </c>
      <c r="Q173" s="154">
        <v>0</v>
      </c>
      <c r="R173" s="155" t="b">
        <v>0</v>
      </c>
      <c r="S173" s="154">
        <v>0</v>
      </c>
      <c r="T173" s="154">
        <v>0</v>
      </c>
    </row>
    <row r="174" spans="1:24">
      <c r="A174" s="46" t="s">
        <v>308</v>
      </c>
      <c r="B174" s="160">
        <v>140301</v>
      </c>
      <c r="C174" s="158" t="s">
        <v>299</v>
      </c>
      <c r="D174" s="147" t="s">
        <v>15</v>
      </c>
      <c r="E174" s="147" t="s">
        <v>16</v>
      </c>
      <c r="F174" s="154">
        <v>8730888.5</v>
      </c>
      <c r="G174" s="154">
        <v>0</v>
      </c>
      <c r="H174" s="154">
        <v>0</v>
      </c>
      <c r="I174" s="154">
        <v>0</v>
      </c>
      <c r="J174" s="154">
        <v>0</v>
      </c>
      <c r="K174" s="154">
        <v>4365444.25</v>
      </c>
      <c r="L174" s="154">
        <v>4365444.25</v>
      </c>
      <c r="M174" s="154">
        <v>0</v>
      </c>
      <c r="N174" s="154">
        <v>0</v>
      </c>
      <c r="O174" s="154">
        <v>0</v>
      </c>
      <c r="P174" s="154">
        <v>4365444.25</v>
      </c>
      <c r="Q174" s="154">
        <v>0</v>
      </c>
      <c r="R174" s="155" t="b">
        <v>1</v>
      </c>
      <c r="S174" s="154">
        <v>4365444.25</v>
      </c>
      <c r="T174" s="154">
        <v>0</v>
      </c>
    </row>
    <row r="175" spans="1:24">
      <c r="A175" s="46" t="s">
        <v>308</v>
      </c>
      <c r="B175" s="160">
        <v>150101</v>
      </c>
      <c r="C175" s="158" t="s">
        <v>42</v>
      </c>
      <c r="D175" s="147" t="s">
        <v>15</v>
      </c>
      <c r="E175" s="147" t="s">
        <v>16</v>
      </c>
      <c r="F175" s="154">
        <v>0</v>
      </c>
      <c r="G175" s="154">
        <v>0</v>
      </c>
      <c r="H175" s="154">
        <v>0</v>
      </c>
      <c r="I175" s="154">
        <v>0</v>
      </c>
      <c r="J175" s="154">
        <v>50861774.545454539</v>
      </c>
      <c r="K175" s="154">
        <v>50861774.545454539</v>
      </c>
      <c r="L175" s="154">
        <v>0</v>
      </c>
      <c r="M175" s="154">
        <v>0</v>
      </c>
      <c r="N175" s="154">
        <v>0</v>
      </c>
      <c r="O175" s="154">
        <v>0</v>
      </c>
      <c r="P175" s="154">
        <v>0</v>
      </c>
      <c r="Q175" s="154">
        <v>0</v>
      </c>
      <c r="R175" s="155" t="b">
        <v>1</v>
      </c>
      <c r="S175" s="154">
        <v>0</v>
      </c>
      <c r="T175" s="154">
        <v>0</v>
      </c>
    </row>
    <row r="176" spans="1:24" s="5" customFormat="1">
      <c r="A176" s="46" t="s">
        <v>308</v>
      </c>
      <c r="B176" s="160">
        <v>160101</v>
      </c>
      <c r="C176" s="158" t="s">
        <v>189</v>
      </c>
      <c r="D176" s="147" t="s">
        <v>15</v>
      </c>
      <c r="E176" s="147" t="s">
        <v>16</v>
      </c>
      <c r="F176" s="154">
        <v>643898990.90909135</v>
      </c>
      <c r="G176" s="154">
        <v>0</v>
      </c>
      <c r="H176" s="154">
        <v>0</v>
      </c>
      <c r="I176" s="154">
        <v>0</v>
      </c>
      <c r="J176" s="154">
        <v>790121836.36363626</v>
      </c>
      <c r="K176" s="154">
        <v>643898990.90909088</v>
      </c>
      <c r="L176" s="154">
        <v>790121836.36363661</v>
      </c>
      <c r="M176" s="154">
        <v>0</v>
      </c>
      <c r="N176" s="154">
        <v>0</v>
      </c>
      <c r="O176" s="154">
        <v>0</v>
      </c>
      <c r="P176" s="154">
        <v>790121836.36363661</v>
      </c>
      <c r="Q176" s="154">
        <v>0</v>
      </c>
      <c r="R176" s="155" t="b">
        <v>1</v>
      </c>
      <c r="S176" s="154">
        <v>790121836.36363661</v>
      </c>
      <c r="T176" s="154">
        <v>0</v>
      </c>
      <c r="U176" s="7"/>
      <c r="V176" s="7"/>
      <c r="W176" s="7"/>
      <c r="X176" s="8"/>
    </row>
    <row r="177" spans="1:24" s="5" customFormat="1">
      <c r="A177" s="46" t="s">
        <v>308</v>
      </c>
      <c r="B177" s="150">
        <v>161101</v>
      </c>
      <c r="C177" s="147" t="s">
        <v>170</v>
      </c>
      <c r="D177" s="147" t="s">
        <v>15</v>
      </c>
      <c r="E177" s="147" t="s">
        <v>16</v>
      </c>
      <c r="F177" s="154">
        <v>-1.1920928955078125E-7</v>
      </c>
      <c r="G177" s="154">
        <v>0</v>
      </c>
      <c r="H177" s="154">
        <v>0</v>
      </c>
      <c r="I177" s="154">
        <v>0</v>
      </c>
      <c r="J177" s="154">
        <v>76777154.545454547</v>
      </c>
      <c r="K177" s="154">
        <v>76777154.545454547</v>
      </c>
      <c r="L177" s="154">
        <v>-1.1920928955078125E-7</v>
      </c>
      <c r="M177" s="154">
        <v>0</v>
      </c>
      <c r="N177" s="154">
        <v>0</v>
      </c>
      <c r="O177" s="154">
        <v>0</v>
      </c>
      <c r="P177" s="154">
        <v>-1.1920928955078125E-7</v>
      </c>
      <c r="Q177" s="154">
        <v>0</v>
      </c>
      <c r="R177" s="155" t="b">
        <v>1</v>
      </c>
      <c r="S177" s="154">
        <v>-1.1920928955078125E-7</v>
      </c>
      <c r="T177" s="154">
        <v>0</v>
      </c>
      <c r="U177" s="7"/>
      <c r="V177" s="7"/>
      <c r="W177" s="7"/>
      <c r="X177" s="8"/>
    </row>
    <row r="178" spans="1:24">
      <c r="A178" s="46" t="s">
        <v>308</v>
      </c>
      <c r="B178" s="150">
        <v>211001</v>
      </c>
      <c r="C178" s="147" t="s">
        <v>241</v>
      </c>
      <c r="D178" s="147" t="s">
        <v>15</v>
      </c>
      <c r="E178" s="147" t="s">
        <v>47</v>
      </c>
      <c r="F178" s="154">
        <v>0</v>
      </c>
      <c r="G178" s="154">
        <v>4635022250</v>
      </c>
      <c r="H178" s="154">
        <v>300000</v>
      </c>
      <c r="I178" s="154">
        <v>0</v>
      </c>
      <c r="J178" s="154">
        <v>18560600</v>
      </c>
      <c r="K178" s="154">
        <v>619119519.99999988</v>
      </c>
      <c r="L178" s="154">
        <v>0</v>
      </c>
      <c r="M178" s="154">
        <v>5235281170</v>
      </c>
      <c r="N178" s="154">
        <v>0</v>
      </c>
      <c r="O178" s="154">
        <v>0</v>
      </c>
      <c r="P178" s="154">
        <v>0</v>
      </c>
      <c r="Q178" s="154">
        <v>5235281170</v>
      </c>
      <c r="R178" s="155" t="b">
        <v>1</v>
      </c>
      <c r="S178" s="154">
        <v>0</v>
      </c>
      <c r="T178" s="154">
        <v>5235281170</v>
      </c>
    </row>
    <row r="179" spans="1:24">
      <c r="A179" s="46" t="s">
        <v>308</v>
      </c>
      <c r="B179" s="150">
        <v>211002</v>
      </c>
      <c r="C179" s="147" t="s">
        <v>242</v>
      </c>
      <c r="D179" s="147" t="s">
        <v>15</v>
      </c>
      <c r="E179" s="147" t="s">
        <v>47</v>
      </c>
      <c r="F179" s="154">
        <v>0</v>
      </c>
      <c r="G179" s="154">
        <v>659031131.81818187</v>
      </c>
      <c r="H179" s="154">
        <v>0</v>
      </c>
      <c r="I179" s="154">
        <v>0</v>
      </c>
      <c r="J179" s="154">
        <v>4325250.0000000009</v>
      </c>
      <c r="K179" s="154">
        <v>80382404.545454547</v>
      </c>
      <c r="L179" s="154">
        <v>0</v>
      </c>
      <c r="M179" s="154">
        <v>735088286.36363637</v>
      </c>
      <c r="N179" s="154">
        <v>0</v>
      </c>
      <c r="O179" s="154">
        <v>0</v>
      </c>
      <c r="P179" s="154">
        <v>0</v>
      </c>
      <c r="Q179" s="154">
        <v>735088286.36363637</v>
      </c>
      <c r="R179" s="155" t="b">
        <v>1</v>
      </c>
      <c r="S179" s="154">
        <v>0</v>
      </c>
      <c r="T179" s="154">
        <v>735088286.36363637</v>
      </c>
    </row>
    <row r="180" spans="1:24">
      <c r="A180" s="46" t="s">
        <v>308</v>
      </c>
      <c r="B180" s="150">
        <v>211011</v>
      </c>
      <c r="C180" s="147" t="s">
        <v>304</v>
      </c>
      <c r="D180" s="147" t="s">
        <v>15</v>
      </c>
      <c r="E180" s="147" t="s">
        <v>47</v>
      </c>
      <c r="F180" s="154">
        <v>0</v>
      </c>
      <c r="G180" s="154">
        <v>11503183.188349999</v>
      </c>
      <c r="H180" s="154">
        <v>0</v>
      </c>
      <c r="I180" s="154">
        <v>0</v>
      </c>
      <c r="J180" s="154">
        <v>0</v>
      </c>
      <c r="K180" s="536">
        <v>1979894.73</v>
      </c>
      <c r="L180" s="154">
        <v>0</v>
      </c>
      <c r="M180" s="154">
        <v>13483077.91835</v>
      </c>
      <c r="N180" s="154">
        <v>0</v>
      </c>
      <c r="O180" s="154">
        <v>0</v>
      </c>
      <c r="P180" s="154">
        <v>0</v>
      </c>
      <c r="Q180" s="154">
        <v>13483077.91835</v>
      </c>
      <c r="R180" s="155" t="b">
        <v>1</v>
      </c>
      <c r="S180" s="154">
        <v>0</v>
      </c>
      <c r="T180" s="154">
        <v>13483077.91835</v>
      </c>
    </row>
    <row r="181" spans="1:24">
      <c r="A181" s="46" t="s">
        <v>308</v>
      </c>
      <c r="B181" s="150">
        <v>211012</v>
      </c>
      <c r="C181" s="147" t="s">
        <v>305</v>
      </c>
      <c r="D181" s="147" t="s">
        <v>15</v>
      </c>
      <c r="E181" s="147" t="s">
        <v>47</v>
      </c>
      <c r="F181" s="154">
        <v>0</v>
      </c>
      <c r="G181" s="154">
        <v>23558150.344375312</v>
      </c>
      <c r="H181" s="154">
        <v>0</v>
      </c>
      <c r="I181" s="154">
        <v>0</v>
      </c>
      <c r="J181" s="154">
        <v>0</v>
      </c>
      <c r="K181" s="154">
        <v>4667823</v>
      </c>
      <c r="L181" s="154">
        <v>0</v>
      </c>
      <c r="M181" s="154">
        <v>28225973.344375312</v>
      </c>
      <c r="N181" s="154">
        <v>0</v>
      </c>
      <c r="O181" s="154">
        <v>0</v>
      </c>
      <c r="P181" s="154">
        <v>0</v>
      </c>
      <c r="Q181" s="154">
        <v>28225973.344375312</v>
      </c>
      <c r="R181" s="155" t="b">
        <v>1</v>
      </c>
      <c r="S181" s="154">
        <v>0</v>
      </c>
      <c r="T181" s="154">
        <v>28225973.344375312</v>
      </c>
    </row>
    <row r="182" spans="1:24">
      <c r="A182" s="46" t="s">
        <v>308</v>
      </c>
      <c r="B182" s="150">
        <v>211013</v>
      </c>
      <c r="C182" s="147" t="s">
        <v>306</v>
      </c>
      <c r="D182" s="147" t="s">
        <v>15</v>
      </c>
      <c r="E182" s="147" t="s">
        <v>47</v>
      </c>
      <c r="F182" s="154">
        <v>0</v>
      </c>
      <c r="G182" s="154">
        <v>12437986.835944701</v>
      </c>
      <c r="H182" s="154">
        <v>0</v>
      </c>
      <c r="I182" s="154">
        <v>0</v>
      </c>
      <c r="J182" s="154">
        <v>0</v>
      </c>
      <c r="K182" s="154">
        <v>2489198</v>
      </c>
      <c r="L182" s="154">
        <v>0</v>
      </c>
      <c r="M182" s="154">
        <v>14927184.835944701</v>
      </c>
      <c r="N182" s="154">
        <v>0</v>
      </c>
      <c r="O182" s="154">
        <v>0</v>
      </c>
      <c r="P182" s="154">
        <v>0</v>
      </c>
      <c r="Q182" s="154">
        <v>14927184.835944701</v>
      </c>
      <c r="R182" s="155" t="b">
        <v>1</v>
      </c>
      <c r="S182" s="154">
        <v>0</v>
      </c>
      <c r="T182" s="154">
        <v>14927184.835944701</v>
      </c>
    </row>
    <row r="183" spans="1:24">
      <c r="A183" s="46" t="s">
        <v>308</v>
      </c>
      <c r="B183" s="150">
        <v>211016</v>
      </c>
      <c r="C183" s="147" t="s">
        <v>475</v>
      </c>
      <c r="D183" s="147" t="s">
        <v>15</v>
      </c>
      <c r="E183" s="147" t="s">
        <v>47</v>
      </c>
      <c r="F183" s="154">
        <v>0</v>
      </c>
      <c r="G183" s="154">
        <v>19103969.764636364</v>
      </c>
      <c r="H183" s="154">
        <v>0</v>
      </c>
      <c r="I183" s="154">
        <v>0</v>
      </c>
      <c r="J183" s="154">
        <v>0</v>
      </c>
      <c r="K183" s="154">
        <v>8601102</v>
      </c>
      <c r="L183" s="154">
        <v>0</v>
      </c>
      <c r="M183" s="154">
        <v>27705071.764636364</v>
      </c>
      <c r="N183" s="154">
        <v>0</v>
      </c>
      <c r="O183" s="154">
        <v>0</v>
      </c>
      <c r="P183" s="154">
        <v>0</v>
      </c>
      <c r="Q183" s="154">
        <v>27705071.764636364</v>
      </c>
      <c r="R183" s="155" t="b">
        <v>1</v>
      </c>
      <c r="S183" s="154">
        <v>0</v>
      </c>
      <c r="T183" s="154">
        <v>27705071.764636364</v>
      </c>
    </row>
    <row r="184" spans="1:24">
      <c r="A184" s="46" t="s">
        <v>308</v>
      </c>
      <c r="B184" s="150">
        <v>211017</v>
      </c>
      <c r="C184" s="147" t="s">
        <v>309</v>
      </c>
      <c r="D184" s="147" t="s">
        <v>15</v>
      </c>
      <c r="E184" s="147" t="s">
        <v>47</v>
      </c>
      <c r="F184" s="154">
        <v>0</v>
      </c>
      <c r="G184" s="154">
        <v>13689304</v>
      </c>
      <c r="H184" s="154">
        <v>0</v>
      </c>
      <c r="I184" s="154">
        <v>0</v>
      </c>
      <c r="J184" s="154">
        <v>0</v>
      </c>
      <c r="K184" s="154">
        <v>0</v>
      </c>
      <c r="L184" s="154">
        <v>0</v>
      </c>
      <c r="M184" s="154">
        <v>13689304</v>
      </c>
      <c r="N184" s="154">
        <v>0</v>
      </c>
      <c r="O184" s="154">
        <v>0</v>
      </c>
      <c r="P184" s="154">
        <v>0</v>
      </c>
      <c r="Q184" s="154">
        <v>13689304</v>
      </c>
      <c r="R184" s="155" t="b">
        <v>1</v>
      </c>
      <c r="S184" s="154">
        <v>0</v>
      </c>
      <c r="T184" s="154">
        <v>13689304</v>
      </c>
    </row>
    <row r="185" spans="1:24">
      <c r="A185" s="46" t="s">
        <v>308</v>
      </c>
      <c r="B185" s="150">
        <v>211101</v>
      </c>
      <c r="C185" s="147" t="s">
        <v>244</v>
      </c>
      <c r="D185" s="147" t="s">
        <v>15</v>
      </c>
      <c r="E185" s="147" t="s">
        <v>47</v>
      </c>
      <c r="F185" s="154">
        <v>0</v>
      </c>
      <c r="G185" s="154">
        <v>496377059.97871768</v>
      </c>
      <c r="H185" s="154">
        <v>0</v>
      </c>
      <c r="I185" s="154">
        <v>0</v>
      </c>
      <c r="J185" s="154">
        <v>0</v>
      </c>
      <c r="K185" s="536">
        <v>48283400</v>
      </c>
      <c r="L185" s="154">
        <v>0</v>
      </c>
      <c r="M185" s="154">
        <v>544660459.97871768</v>
      </c>
      <c r="N185" s="154">
        <v>0</v>
      </c>
      <c r="O185" s="154">
        <v>0</v>
      </c>
      <c r="P185" s="154">
        <v>0</v>
      </c>
      <c r="Q185" s="154">
        <v>544660459.97871768</v>
      </c>
      <c r="R185" s="155" t="b">
        <v>1</v>
      </c>
      <c r="S185" s="154">
        <v>0</v>
      </c>
      <c r="T185" s="154">
        <v>544660459.97871768</v>
      </c>
    </row>
    <row r="186" spans="1:24">
      <c r="A186" s="46" t="s">
        <v>308</v>
      </c>
      <c r="B186" s="150">
        <v>211102</v>
      </c>
      <c r="C186" s="147" t="s">
        <v>264</v>
      </c>
      <c r="D186" s="147" t="s">
        <v>15</v>
      </c>
      <c r="E186" s="147" t="s">
        <v>47</v>
      </c>
      <c r="F186" s="154">
        <v>0</v>
      </c>
      <c r="G186" s="154">
        <v>0</v>
      </c>
      <c r="H186" s="154">
        <v>0</v>
      </c>
      <c r="I186" s="154">
        <v>0</v>
      </c>
      <c r="J186" s="154">
        <v>0</v>
      </c>
      <c r="K186" s="154">
        <v>0</v>
      </c>
      <c r="L186" s="154">
        <v>0</v>
      </c>
      <c r="M186" s="154">
        <v>0</v>
      </c>
      <c r="N186" s="154">
        <v>0</v>
      </c>
      <c r="O186" s="154">
        <v>0</v>
      </c>
      <c r="P186" s="154">
        <v>0</v>
      </c>
      <c r="Q186" s="154">
        <v>0</v>
      </c>
      <c r="R186" s="155" t="b">
        <v>0</v>
      </c>
      <c r="S186" s="154">
        <v>0</v>
      </c>
      <c r="T186" s="154">
        <v>0</v>
      </c>
    </row>
    <row r="187" spans="1:24">
      <c r="A187" s="46" t="s">
        <v>308</v>
      </c>
      <c r="B187" s="150">
        <v>211103</v>
      </c>
      <c r="C187" s="147" t="s">
        <v>246</v>
      </c>
      <c r="D187" s="147" t="s">
        <v>15</v>
      </c>
      <c r="E187" s="147" t="s">
        <v>47</v>
      </c>
      <c r="F187" s="154">
        <v>0</v>
      </c>
      <c r="G187" s="154">
        <v>18052768.5</v>
      </c>
      <c r="H187" s="154">
        <v>0</v>
      </c>
      <c r="I187" s="154">
        <v>0</v>
      </c>
      <c r="J187" s="154">
        <v>0</v>
      </c>
      <c r="K187" s="368">
        <v>1885546</v>
      </c>
      <c r="L187" s="154">
        <v>0</v>
      </c>
      <c r="M187" s="154">
        <v>19938314.5</v>
      </c>
      <c r="N187" s="154">
        <v>0</v>
      </c>
      <c r="O187" s="154">
        <v>0</v>
      </c>
      <c r="P187" s="154">
        <v>0</v>
      </c>
      <c r="Q187" s="154">
        <v>19938314.5</v>
      </c>
      <c r="R187" s="155" t="b">
        <v>1</v>
      </c>
      <c r="S187" s="154">
        <v>0</v>
      </c>
      <c r="T187" s="154">
        <v>19938314.5</v>
      </c>
    </row>
    <row r="188" spans="1:24">
      <c r="A188" s="46" t="s">
        <v>308</v>
      </c>
      <c r="B188" s="150">
        <v>211104</v>
      </c>
      <c r="C188" s="147" t="s">
        <v>243</v>
      </c>
      <c r="D188" s="147" t="s">
        <v>15</v>
      </c>
      <c r="E188" s="147" t="s">
        <v>47</v>
      </c>
      <c r="F188" s="154">
        <v>0</v>
      </c>
      <c r="G188" s="154">
        <v>714693704</v>
      </c>
      <c r="H188" s="154">
        <v>0</v>
      </c>
      <c r="I188" s="154">
        <v>0</v>
      </c>
      <c r="J188" s="154">
        <v>0</v>
      </c>
      <c r="K188" s="154">
        <v>79608000</v>
      </c>
      <c r="L188" s="154">
        <v>0</v>
      </c>
      <c r="M188" s="154">
        <v>794301704</v>
      </c>
      <c r="N188" s="154">
        <v>0</v>
      </c>
      <c r="O188" s="154">
        <v>0</v>
      </c>
      <c r="P188" s="154">
        <v>0</v>
      </c>
      <c r="Q188" s="154">
        <v>794301704</v>
      </c>
      <c r="R188" s="155" t="b">
        <v>1</v>
      </c>
      <c r="S188" s="154">
        <v>0</v>
      </c>
      <c r="T188" s="154">
        <v>794301704</v>
      </c>
    </row>
    <row r="189" spans="1:24">
      <c r="A189" s="46" t="s">
        <v>308</v>
      </c>
      <c r="B189" s="150">
        <v>211201</v>
      </c>
      <c r="C189" s="147" t="s">
        <v>52</v>
      </c>
      <c r="D189" s="147" t="s">
        <v>15</v>
      </c>
      <c r="E189" s="147" t="s">
        <v>47</v>
      </c>
      <c r="F189" s="154">
        <v>0</v>
      </c>
      <c r="G189" s="154">
        <v>305800419.02857143</v>
      </c>
      <c r="H189" s="154">
        <v>0</v>
      </c>
      <c r="I189" s="154">
        <v>0</v>
      </c>
      <c r="J189" s="154">
        <v>0</v>
      </c>
      <c r="K189" s="536">
        <v>40759744</v>
      </c>
      <c r="L189" s="154">
        <v>0</v>
      </c>
      <c r="M189" s="154">
        <v>346560163.02857143</v>
      </c>
      <c r="N189" s="154">
        <v>0</v>
      </c>
      <c r="O189" s="154">
        <v>0</v>
      </c>
      <c r="P189" s="154">
        <v>0</v>
      </c>
      <c r="Q189" s="154">
        <v>346560163.02857143</v>
      </c>
      <c r="R189" s="155" t="b">
        <v>1</v>
      </c>
      <c r="S189" s="154">
        <v>0</v>
      </c>
      <c r="T189" s="154">
        <v>346560163.02857143</v>
      </c>
    </row>
    <row r="190" spans="1:24">
      <c r="A190" s="46" t="s">
        <v>308</v>
      </c>
      <c r="B190" s="150">
        <v>211202</v>
      </c>
      <c r="C190" s="147" t="s">
        <v>202</v>
      </c>
      <c r="D190" s="147" t="s">
        <v>15</v>
      </c>
      <c r="E190" s="147" t="s">
        <v>47</v>
      </c>
      <c r="F190" s="154">
        <v>0</v>
      </c>
      <c r="G190" s="154">
        <v>32361779.575199999</v>
      </c>
      <c r="H190" s="154">
        <v>0</v>
      </c>
      <c r="I190" s="154">
        <v>0</v>
      </c>
      <c r="J190" s="154">
        <v>0</v>
      </c>
      <c r="K190" s="154">
        <v>5199517.2899999991</v>
      </c>
      <c r="L190" s="154">
        <v>0</v>
      </c>
      <c r="M190" s="154">
        <v>37561296.865199998</v>
      </c>
      <c r="N190" s="154">
        <v>0</v>
      </c>
      <c r="O190" s="154">
        <v>0</v>
      </c>
      <c r="P190" s="154">
        <v>0</v>
      </c>
      <c r="Q190" s="154">
        <v>37561296.865199998</v>
      </c>
      <c r="R190" s="155" t="b">
        <v>1</v>
      </c>
      <c r="S190" s="154">
        <v>0</v>
      </c>
      <c r="T190" s="154">
        <v>37561296.865199998</v>
      </c>
    </row>
    <row r="191" spans="1:24">
      <c r="A191" s="46" t="s">
        <v>308</v>
      </c>
      <c r="B191" s="150">
        <v>211203</v>
      </c>
      <c r="C191" s="147" t="s">
        <v>53</v>
      </c>
      <c r="D191" s="147" t="s">
        <v>15</v>
      </c>
      <c r="E191" s="147" t="s">
        <v>47</v>
      </c>
      <c r="F191" s="154">
        <v>0</v>
      </c>
      <c r="G191" s="154">
        <v>0</v>
      </c>
      <c r="H191" s="154">
        <v>0</v>
      </c>
      <c r="I191" s="154">
        <v>0</v>
      </c>
      <c r="J191" s="154">
        <v>0</v>
      </c>
      <c r="K191" s="154">
        <v>0</v>
      </c>
      <c r="L191" s="154">
        <v>0</v>
      </c>
      <c r="M191" s="154">
        <v>0</v>
      </c>
      <c r="N191" s="154">
        <v>0</v>
      </c>
      <c r="O191" s="154">
        <v>0</v>
      </c>
      <c r="P191" s="154">
        <v>0</v>
      </c>
      <c r="Q191" s="154">
        <v>0</v>
      </c>
      <c r="R191" s="155" t="b">
        <v>0</v>
      </c>
      <c r="S191" s="154">
        <v>0</v>
      </c>
      <c r="T191" s="154">
        <v>0</v>
      </c>
    </row>
    <row r="192" spans="1:24">
      <c r="A192" s="46" t="s">
        <v>308</v>
      </c>
      <c r="B192" s="160">
        <v>211301</v>
      </c>
      <c r="C192" s="158" t="s">
        <v>248</v>
      </c>
      <c r="D192" s="147" t="s">
        <v>15</v>
      </c>
      <c r="E192" s="147" t="s">
        <v>47</v>
      </c>
      <c r="F192" s="154">
        <v>0</v>
      </c>
      <c r="G192" s="154">
        <v>0</v>
      </c>
      <c r="H192" s="154">
        <v>0</v>
      </c>
      <c r="I192" s="154">
        <v>0</v>
      </c>
      <c r="J192" s="154">
        <v>0</v>
      </c>
      <c r="K192" s="154">
        <v>0</v>
      </c>
      <c r="L192" s="154">
        <v>0</v>
      </c>
      <c r="M192" s="154">
        <v>0</v>
      </c>
      <c r="N192" s="154">
        <v>0</v>
      </c>
      <c r="O192" s="154">
        <v>0</v>
      </c>
      <c r="P192" s="154">
        <v>0</v>
      </c>
      <c r="Q192" s="154">
        <v>0</v>
      </c>
      <c r="R192" s="155" t="b">
        <v>0</v>
      </c>
      <c r="S192" s="154">
        <v>0</v>
      </c>
      <c r="T192" s="154">
        <v>0</v>
      </c>
    </row>
    <row r="193" spans="1:20">
      <c r="A193" s="46" t="s">
        <v>308</v>
      </c>
      <c r="B193" s="150">
        <v>212001</v>
      </c>
      <c r="C193" s="147" t="s">
        <v>249</v>
      </c>
      <c r="D193" s="147" t="s">
        <v>15</v>
      </c>
      <c r="E193" s="147" t="s">
        <v>47</v>
      </c>
      <c r="F193" s="154">
        <v>0</v>
      </c>
      <c r="G193" s="154">
        <v>250655846.63636369</v>
      </c>
      <c r="H193" s="154">
        <v>0</v>
      </c>
      <c r="I193" s="154">
        <v>0</v>
      </c>
      <c r="J193" s="154">
        <v>0</v>
      </c>
      <c r="K193" s="154">
        <v>17563805.636363648</v>
      </c>
      <c r="L193" s="154">
        <v>0</v>
      </c>
      <c r="M193" s="154">
        <v>268219652.27272734</v>
      </c>
      <c r="N193" s="154">
        <v>0</v>
      </c>
      <c r="O193" s="154">
        <v>0</v>
      </c>
      <c r="P193" s="154">
        <v>0</v>
      </c>
      <c r="Q193" s="154">
        <v>268219652.27272734</v>
      </c>
      <c r="R193" s="155" t="b">
        <v>1</v>
      </c>
      <c r="S193" s="154">
        <v>0</v>
      </c>
      <c r="T193" s="154">
        <v>268219652.27272734</v>
      </c>
    </row>
    <row r="194" spans="1:20">
      <c r="A194" s="46" t="s">
        <v>308</v>
      </c>
      <c r="B194" s="150">
        <v>213001</v>
      </c>
      <c r="C194" s="147" t="s">
        <v>56</v>
      </c>
      <c r="D194" s="147" t="s">
        <v>15</v>
      </c>
      <c r="E194" s="147" t="s">
        <v>47</v>
      </c>
      <c r="F194" s="154">
        <v>0</v>
      </c>
      <c r="G194" s="154">
        <v>0</v>
      </c>
      <c r="H194" s="154">
        <v>0</v>
      </c>
      <c r="I194" s="154">
        <v>0</v>
      </c>
      <c r="J194" s="154">
        <v>68425580.181818187</v>
      </c>
      <c r="K194" s="154">
        <v>68425580.181818187</v>
      </c>
      <c r="L194" s="154">
        <v>0</v>
      </c>
      <c r="M194" s="154">
        <v>0</v>
      </c>
      <c r="N194" s="154">
        <v>0</v>
      </c>
      <c r="O194" s="154">
        <v>0</v>
      </c>
      <c r="P194" s="154">
        <v>0</v>
      </c>
      <c r="Q194" s="154">
        <v>0</v>
      </c>
      <c r="R194" s="155" t="b">
        <v>1</v>
      </c>
      <c r="S194" s="154">
        <v>0</v>
      </c>
      <c r="T194" s="154">
        <v>0</v>
      </c>
    </row>
    <row r="195" spans="1:20">
      <c r="A195" s="46" t="s">
        <v>308</v>
      </c>
      <c r="B195" s="150">
        <v>214001</v>
      </c>
      <c r="C195" s="147" t="s">
        <v>250</v>
      </c>
      <c r="D195" s="147" t="s">
        <v>15</v>
      </c>
      <c r="E195" s="147" t="s">
        <v>47</v>
      </c>
      <c r="F195" s="154">
        <v>0</v>
      </c>
      <c r="G195" s="154">
        <v>0</v>
      </c>
      <c r="H195" s="154">
        <v>0</v>
      </c>
      <c r="I195" s="154">
        <v>0</v>
      </c>
      <c r="J195" s="154">
        <v>0</v>
      </c>
      <c r="K195" s="154">
        <v>0</v>
      </c>
      <c r="L195" s="154">
        <v>0</v>
      </c>
      <c r="M195" s="154">
        <v>0</v>
      </c>
      <c r="N195" s="154">
        <v>0</v>
      </c>
      <c r="O195" s="154">
        <v>0</v>
      </c>
      <c r="P195" s="154">
        <v>0</v>
      </c>
      <c r="Q195" s="154">
        <v>0</v>
      </c>
      <c r="R195" s="155" t="b">
        <v>0</v>
      </c>
      <c r="S195" s="154">
        <v>0</v>
      </c>
      <c r="T195" s="154">
        <v>0</v>
      </c>
    </row>
    <row r="196" spans="1:20">
      <c r="A196" s="46" t="s">
        <v>308</v>
      </c>
      <c r="B196" s="160">
        <v>214002</v>
      </c>
      <c r="C196" s="158" t="s">
        <v>349</v>
      </c>
      <c r="D196" s="147" t="s">
        <v>15</v>
      </c>
      <c r="E196" s="147" t="s">
        <v>47</v>
      </c>
      <c r="F196" s="154">
        <v>0</v>
      </c>
      <c r="G196" s="154">
        <v>7819.1220000000003</v>
      </c>
      <c r="H196" s="154">
        <v>0</v>
      </c>
      <c r="I196" s="154">
        <v>0</v>
      </c>
      <c r="J196" s="154">
        <v>0</v>
      </c>
      <c r="K196" s="154">
        <v>1954.7</v>
      </c>
      <c r="L196" s="154">
        <v>0</v>
      </c>
      <c r="M196" s="154">
        <v>9773.8220000000001</v>
      </c>
      <c r="N196" s="154">
        <v>0</v>
      </c>
      <c r="O196" s="154">
        <v>0</v>
      </c>
      <c r="P196" s="154">
        <v>0</v>
      </c>
      <c r="Q196" s="154">
        <v>9773.8220000000001</v>
      </c>
      <c r="R196" s="155" t="b">
        <v>1</v>
      </c>
      <c r="S196" s="154">
        <v>0</v>
      </c>
      <c r="T196" s="154">
        <v>9773.8220000000001</v>
      </c>
    </row>
    <row r="197" spans="1:20">
      <c r="A197" s="46" t="s">
        <v>308</v>
      </c>
      <c r="B197" s="160">
        <v>311110</v>
      </c>
      <c r="C197" s="158" t="s">
        <v>60</v>
      </c>
      <c r="D197" s="147" t="s">
        <v>15</v>
      </c>
      <c r="E197" s="147" t="s">
        <v>47</v>
      </c>
      <c r="F197" s="154">
        <v>0</v>
      </c>
      <c r="G197" s="154">
        <v>0</v>
      </c>
      <c r="H197" s="154">
        <v>0</v>
      </c>
      <c r="I197" s="154">
        <v>0</v>
      </c>
      <c r="J197" s="154">
        <v>0</v>
      </c>
      <c r="K197" s="154">
        <v>0</v>
      </c>
      <c r="L197" s="154">
        <v>0</v>
      </c>
      <c r="M197" s="154">
        <v>0</v>
      </c>
      <c r="N197" s="154">
        <v>0</v>
      </c>
      <c r="O197" s="154">
        <v>0</v>
      </c>
      <c r="P197" s="154">
        <v>0</v>
      </c>
      <c r="Q197" s="154">
        <v>0</v>
      </c>
      <c r="R197" s="155" t="b">
        <v>0</v>
      </c>
      <c r="S197" s="154">
        <v>0</v>
      </c>
      <c r="T197" s="154">
        <v>0</v>
      </c>
    </row>
    <row r="198" spans="1:20">
      <c r="A198" s="46" t="s">
        <v>308</v>
      </c>
      <c r="B198" s="160">
        <v>311111</v>
      </c>
      <c r="C198" s="158" t="s">
        <v>61</v>
      </c>
      <c r="D198" s="147" t="s">
        <v>15</v>
      </c>
      <c r="E198" s="147" t="s">
        <v>47</v>
      </c>
      <c r="F198" s="154">
        <v>0</v>
      </c>
      <c r="G198" s="154">
        <v>30836</v>
      </c>
      <c r="H198" s="154">
        <v>0</v>
      </c>
      <c r="I198" s="154">
        <v>0</v>
      </c>
      <c r="J198" s="154">
        <v>0</v>
      </c>
      <c r="K198" s="154">
        <v>2888</v>
      </c>
      <c r="L198" s="154">
        <v>0</v>
      </c>
      <c r="M198" s="154">
        <v>33724</v>
      </c>
      <c r="N198" s="154">
        <v>0</v>
      </c>
      <c r="O198" s="154">
        <v>0</v>
      </c>
      <c r="P198" s="154">
        <v>0</v>
      </c>
      <c r="Q198" s="154">
        <v>33724</v>
      </c>
      <c r="R198" s="155" t="b">
        <v>1</v>
      </c>
      <c r="S198" s="154">
        <v>0</v>
      </c>
      <c r="T198" s="154">
        <v>33724</v>
      </c>
    </row>
    <row r="199" spans="1:20">
      <c r="A199" s="46" t="s">
        <v>308</v>
      </c>
      <c r="B199" s="160">
        <v>311112</v>
      </c>
      <c r="C199" s="158" t="s">
        <v>62</v>
      </c>
      <c r="D199" s="147" t="s">
        <v>15</v>
      </c>
      <c r="E199" s="147" t="s">
        <v>47</v>
      </c>
      <c r="F199" s="154">
        <v>0</v>
      </c>
      <c r="G199" s="154">
        <v>0</v>
      </c>
      <c r="H199" s="154">
        <v>0</v>
      </c>
      <c r="I199" s="154">
        <v>0</v>
      </c>
      <c r="J199" s="154">
        <v>0</v>
      </c>
      <c r="K199" s="154">
        <v>0</v>
      </c>
      <c r="L199" s="154">
        <v>0</v>
      </c>
      <c r="M199" s="154">
        <v>0</v>
      </c>
      <c r="N199" s="154">
        <v>0</v>
      </c>
      <c r="O199" s="154">
        <v>0</v>
      </c>
      <c r="P199" s="154">
        <v>0</v>
      </c>
      <c r="Q199" s="154">
        <v>0</v>
      </c>
      <c r="R199" s="155" t="b">
        <v>0</v>
      </c>
      <c r="S199" s="154">
        <v>0</v>
      </c>
      <c r="T199" s="154">
        <v>0</v>
      </c>
    </row>
    <row r="200" spans="1:20">
      <c r="A200" s="46" t="s">
        <v>308</v>
      </c>
      <c r="B200" s="160">
        <v>311113</v>
      </c>
      <c r="C200" s="158" t="s">
        <v>63</v>
      </c>
      <c r="D200" s="147" t="s">
        <v>15</v>
      </c>
      <c r="E200" s="147" t="s">
        <v>47</v>
      </c>
      <c r="F200" s="154">
        <v>0</v>
      </c>
      <c r="G200" s="154">
        <v>15372500</v>
      </c>
      <c r="H200" s="154">
        <v>0</v>
      </c>
      <c r="I200" s="154">
        <v>0</v>
      </c>
      <c r="J200" s="154">
        <v>0</v>
      </c>
      <c r="K200" s="154">
        <v>2810000</v>
      </c>
      <c r="L200" s="154">
        <v>0</v>
      </c>
      <c r="M200" s="154">
        <v>18182500</v>
      </c>
      <c r="N200" s="154">
        <v>0</v>
      </c>
      <c r="O200" s="154">
        <v>0</v>
      </c>
      <c r="P200" s="154">
        <v>0</v>
      </c>
      <c r="Q200" s="154">
        <v>18182500</v>
      </c>
      <c r="R200" s="155" t="b">
        <v>1</v>
      </c>
      <c r="S200" s="154">
        <v>0</v>
      </c>
      <c r="T200" s="154">
        <v>18182500</v>
      </c>
    </row>
    <row r="201" spans="1:20">
      <c r="A201" s="46" t="s">
        <v>308</v>
      </c>
      <c r="B201" s="160">
        <v>311114</v>
      </c>
      <c r="C201" s="158" t="s">
        <v>64</v>
      </c>
      <c r="D201" s="147" t="s">
        <v>15</v>
      </c>
      <c r="E201" s="147" t="s">
        <v>47</v>
      </c>
      <c r="F201" s="154">
        <v>0</v>
      </c>
      <c r="G201" s="154">
        <v>1439214.0000000005</v>
      </c>
      <c r="H201" s="154">
        <v>0</v>
      </c>
      <c r="I201" s="154">
        <v>0</v>
      </c>
      <c r="J201" s="154">
        <v>1407387.65</v>
      </c>
      <c r="K201" s="154">
        <v>1407387.65</v>
      </c>
      <c r="L201" s="154">
        <v>0</v>
      </c>
      <c r="M201" s="154">
        <v>1439214.0000000005</v>
      </c>
      <c r="N201" s="154">
        <v>0</v>
      </c>
      <c r="O201" s="154">
        <v>0</v>
      </c>
      <c r="P201" s="154">
        <v>0</v>
      </c>
      <c r="Q201" s="154">
        <v>1439214.0000000005</v>
      </c>
      <c r="R201" s="155" t="b">
        <v>1</v>
      </c>
      <c r="S201" s="154">
        <v>0</v>
      </c>
      <c r="T201" s="154">
        <v>1439214.0000000005</v>
      </c>
    </row>
    <row r="202" spans="1:20">
      <c r="A202" s="46" t="s">
        <v>308</v>
      </c>
      <c r="B202" s="150">
        <v>311115</v>
      </c>
      <c r="C202" s="147" t="s">
        <v>65</v>
      </c>
      <c r="D202" s="147" t="s">
        <v>15</v>
      </c>
      <c r="E202" s="147" t="s">
        <v>47</v>
      </c>
      <c r="F202" s="154">
        <v>0</v>
      </c>
      <c r="G202" s="154">
        <v>0</v>
      </c>
      <c r="H202" s="154">
        <v>0</v>
      </c>
      <c r="I202" s="154">
        <v>0</v>
      </c>
      <c r="J202" s="154">
        <v>0</v>
      </c>
      <c r="K202" s="154">
        <v>0</v>
      </c>
      <c r="L202" s="154">
        <v>0</v>
      </c>
      <c r="M202" s="154">
        <v>0</v>
      </c>
      <c r="N202" s="154">
        <v>0</v>
      </c>
      <c r="O202" s="154">
        <v>0</v>
      </c>
      <c r="P202" s="154">
        <v>0</v>
      </c>
      <c r="Q202" s="154">
        <v>0</v>
      </c>
      <c r="R202" s="155" t="b">
        <v>0</v>
      </c>
      <c r="S202" s="154">
        <v>0</v>
      </c>
      <c r="T202" s="154">
        <v>0</v>
      </c>
    </row>
    <row r="203" spans="1:20">
      <c r="A203" s="46" t="s">
        <v>308</v>
      </c>
      <c r="B203" s="150">
        <v>311118</v>
      </c>
      <c r="C203" s="147" t="s">
        <v>331</v>
      </c>
      <c r="D203" s="147" t="s">
        <v>15</v>
      </c>
      <c r="E203" s="147" t="s">
        <v>47</v>
      </c>
      <c r="F203" s="154">
        <v>0</v>
      </c>
      <c r="G203" s="154">
        <v>0</v>
      </c>
      <c r="H203" s="154">
        <v>0</v>
      </c>
      <c r="I203" s="154">
        <v>0</v>
      </c>
      <c r="J203" s="154">
        <v>0</v>
      </c>
      <c r="K203" s="154">
        <v>0</v>
      </c>
      <c r="L203" s="154">
        <v>0</v>
      </c>
      <c r="M203" s="154">
        <v>0</v>
      </c>
      <c r="N203" s="154">
        <v>0</v>
      </c>
      <c r="O203" s="154">
        <v>0</v>
      </c>
      <c r="P203" s="154">
        <v>0</v>
      </c>
      <c r="Q203" s="154">
        <v>0</v>
      </c>
      <c r="R203" s="155" t="b">
        <v>0</v>
      </c>
      <c r="S203" s="154">
        <v>0</v>
      </c>
      <c r="T203" s="154">
        <v>0</v>
      </c>
    </row>
    <row r="204" spans="1:20">
      <c r="A204" s="46" t="s">
        <v>308</v>
      </c>
      <c r="B204" s="150">
        <v>311001</v>
      </c>
      <c r="C204" s="147" t="s">
        <v>57</v>
      </c>
      <c r="D204" s="147" t="s">
        <v>15</v>
      </c>
      <c r="E204" s="147" t="s">
        <v>47</v>
      </c>
      <c r="F204" s="154">
        <v>0</v>
      </c>
      <c r="G204" s="154">
        <v>0</v>
      </c>
      <c r="H204" s="154">
        <v>0</v>
      </c>
      <c r="I204" s="154">
        <v>0</v>
      </c>
      <c r="J204" s="154">
        <v>0</v>
      </c>
      <c r="K204" s="154">
        <v>0</v>
      </c>
      <c r="L204" s="154">
        <v>0</v>
      </c>
      <c r="M204" s="154">
        <v>0</v>
      </c>
      <c r="N204" s="154">
        <v>0</v>
      </c>
      <c r="O204" s="154">
        <v>0</v>
      </c>
      <c r="P204" s="154">
        <v>0</v>
      </c>
      <c r="Q204" s="154">
        <v>0</v>
      </c>
      <c r="R204" s="155" t="b">
        <v>0</v>
      </c>
      <c r="S204" s="154">
        <v>0</v>
      </c>
      <c r="T204" s="154">
        <v>0</v>
      </c>
    </row>
    <row r="205" spans="1:20">
      <c r="A205" s="46" t="s">
        <v>308</v>
      </c>
      <c r="B205" s="150">
        <v>311101</v>
      </c>
      <c r="C205" s="147" t="s">
        <v>59</v>
      </c>
      <c r="D205" s="147" t="s">
        <v>15</v>
      </c>
      <c r="E205" s="147" t="s">
        <v>47</v>
      </c>
      <c r="F205" s="154">
        <v>0</v>
      </c>
      <c r="G205" s="154">
        <v>522864843.87878585</v>
      </c>
      <c r="H205" s="154">
        <v>0</v>
      </c>
      <c r="I205" s="154">
        <v>0</v>
      </c>
      <c r="J205" s="154">
        <v>0</v>
      </c>
      <c r="K205" s="154">
        <v>20640837.827272892</v>
      </c>
      <c r="L205" s="154">
        <v>0</v>
      </c>
      <c r="M205" s="154">
        <v>543505681.70605874</v>
      </c>
      <c r="N205" s="154">
        <v>0</v>
      </c>
      <c r="O205" s="154">
        <v>0</v>
      </c>
      <c r="P205" s="154">
        <v>0</v>
      </c>
      <c r="Q205" s="154">
        <v>543505681.70605874</v>
      </c>
      <c r="R205" s="155" t="b">
        <v>1</v>
      </c>
      <c r="S205" s="154">
        <v>0</v>
      </c>
      <c r="T205" s="154">
        <v>543505681.70605874</v>
      </c>
    </row>
    <row r="206" spans="1:20">
      <c r="A206" s="46" t="s">
        <v>308</v>
      </c>
      <c r="B206" s="150">
        <v>311201</v>
      </c>
      <c r="C206" s="147" t="s">
        <v>209</v>
      </c>
      <c r="D206" s="147" t="s">
        <v>15</v>
      </c>
      <c r="E206" s="147" t="s">
        <v>47</v>
      </c>
      <c r="F206" s="154">
        <v>0</v>
      </c>
      <c r="G206" s="154">
        <v>0</v>
      </c>
      <c r="H206" s="154">
        <v>0</v>
      </c>
      <c r="I206" s="154">
        <v>0</v>
      </c>
      <c r="J206" s="154">
        <v>0</v>
      </c>
      <c r="K206" s="154">
        <v>0</v>
      </c>
      <c r="L206" s="154">
        <v>0</v>
      </c>
      <c r="M206" s="154">
        <v>0</v>
      </c>
      <c r="N206" s="154">
        <v>0</v>
      </c>
      <c r="O206" s="154">
        <v>0</v>
      </c>
      <c r="P206" s="154">
        <v>0</v>
      </c>
      <c r="Q206" s="154">
        <v>0</v>
      </c>
      <c r="R206" s="155" t="b">
        <v>0</v>
      </c>
      <c r="S206" s="154">
        <v>0</v>
      </c>
      <c r="T206" s="154">
        <v>0</v>
      </c>
    </row>
    <row r="207" spans="1:20">
      <c r="A207" s="46" t="s">
        <v>308</v>
      </c>
      <c r="B207" s="150">
        <v>312002</v>
      </c>
      <c r="C207" s="147" t="s">
        <v>69</v>
      </c>
      <c r="D207" s="147" t="s">
        <v>15</v>
      </c>
      <c r="E207" s="147" t="s">
        <v>47</v>
      </c>
      <c r="F207" s="154">
        <v>0</v>
      </c>
      <c r="G207" s="154">
        <v>0</v>
      </c>
      <c r="H207" s="154">
        <v>0</v>
      </c>
      <c r="I207" s="154">
        <v>0</v>
      </c>
      <c r="J207" s="154">
        <v>0</v>
      </c>
      <c r="K207" s="154">
        <v>0</v>
      </c>
      <c r="L207" s="154">
        <v>0</v>
      </c>
      <c r="M207" s="154">
        <v>0</v>
      </c>
      <c r="N207" s="154">
        <v>0</v>
      </c>
      <c r="O207" s="154">
        <v>0</v>
      </c>
      <c r="P207" s="154">
        <v>0</v>
      </c>
      <c r="Q207" s="154">
        <v>0</v>
      </c>
      <c r="R207" s="155" t="b">
        <v>0</v>
      </c>
      <c r="S207" s="154">
        <v>0</v>
      </c>
      <c r="T207" s="154">
        <v>0</v>
      </c>
    </row>
    <row r="208" spans="1:20">
      <c r="A208" s="46" t="s">
        <v>308</v>
      </c>
      <c r="B208" s="150">
        <v>312003</v>
      </c>
      <c r="C208" s="147" t="s">
        <v>70</v>
      </c>
      <c r="D208" s="147" t="s">
        <v>15</v>
      </c>
      <c r="E208" s="147" t="s">
        <v>47</v>
      </c>
      <c r="F208" s="154">
        <v>0</v>
      </c>
      <c r="G208" s="154">
        <v>20640837.827272892</v>
      </c>
      <c r="H208" s="154">
        <v>0</v>
      </c>
      <c r="I208" s="154">
        <v>0</v>
      </c>
      <c r="J208" s="154">
        <v>20640837.827272892</v>
      </c>
      <c r="K208" s="154">
        <v>0</v>
      </c>
      <c r="L208" s="154">
        <v>0</v>
      </c>
      <c r="M208" s="154">
        <v>0</v>
      </c>
      <c r="N208" s="154">
        <v>0</v>
      </c>
      <c r="O208" s="154">
        <v>0</v>
      </c>
      <c r="P208" s="154">
        <v>0</v>
      </c>
      <c r="Q208" s="154">
        <v>-16041208.697272778</v>
      </c>
      <c r="R208" s="155" t="b">
        <v>1</v>
      </c>
      <c r="S208" s="154">
        <v>0</v>
      </c>
      <c r="T208" s="154">
        <v>-16041208.697272778</v>
      </c>
    </row>
    <row r="209" spans="1:20">
      <c r="A209" s="46" t="s">
        <v>308</v>
      </c>
      <c r="B209" s="150">
        <v>411001</v>
      </c>
      <c r="C209" s="147" t="s">
        <v>73</v>
      </c>
      <c r="D209" s="147" t="s">
        <v>72</v>
      </c>
      <c r="E209" s="147" t="s">
        <v>47</v>
      </c>
      <c r="F209" s="154">
        <v>0</v>
      </c>
      <c r="G209" s="154">
        <v>0</v>
      </c>
      <c r="H209" s="154">
        <v>0</v>
      </c>
      <c r="I209" s="154">
        <v>0</v>
      </c>
      <c r="J209" s="154">
        <v>0</v>
      </c>
      <c r="K209" s="154">
        <v>601293545.45454538</v>
      </c>
      <c r="L209" s="154">
        <v>0</v>
      </c>
      <c r="M209" s="154">
        <v>601293545.45454538</v>
      </c>
      <c r="N209" s="154">
        <v>0</v>
      </c>
      <c r="O209" s="154">
        <v>601293545.45454538</v>
      </c>
      <c r="P209" s="154">
        <v>0</v>
      </c>
      <c r="Q209" s="154">
        <v>0</v>
      </c>
      <c r="R209" s="155" t="b">
        <v>1</v>
      </c>
      <c r="S209" s="154">
        <v>0</v>
      </c>
      <c r="T209" s="154">
        <v>0</v>
      </c>
    </row>
    <row r="210" spans="1:20">
      <c r="A210" s="46" t="s">
        <v>308</v>
      </c>
      <c r="B210" s="150">
        <v>411002</v>
      </c>
      <c r="C210" s="147" t="s">
        <v>74</v>
      </c>
      <c r="D210" s="147" t="s">
        <v>72</v>
      </c>
      <c r="E210" s="147" t="s">
        <v>47</v>
      </c>
      <c r="F210" s="154">
        <v>0</v>
      </c>
      <c r="G210" s="154">
        <v>0</v>
      </c>
      <c r="H210" s="154">
        <v>0</v>
      </c>
      <c r="I210" s="154">
        <v>0</v>
      </c>
      <c r="J210" s="154">
        <v>0</v>
      </c>
      <c r="K210" s="154">
        <v>3930000</v>
      </c>
      <c r="L210" s="154">
        <v>0</v>
      </c>
      <c r="M210" s="154">
        <v>3930000</v>
      </c>
      <c r="N210" s="154">
        <v>0</v>
      </c>
      <c r="O210" s="154">
        <v>3930000</v>
      </c>
      <c r="P210" s="154">
        <v>0</v>
      </c>
      <c r="Q210" s="154">
        <v>0</v>
      </c>
      <c r="R210" s="155" t="b">
        <v>1</v>
      </c>
      <c r="S210" s="154">
        <v>0</v>
      </c>
      <c r="T210" s="154">
        <v>0</v>
      </c>
    </row>
    <row r="211" spans="1:20">
      <c r="A211" s="46" t="s">
        <v>308</v>
      </c>
      <c r="B211" s="150">
        <v>411003</v>
      </c>
      <c r="C211" s="147" t="s">
        <v>75</v>
      </c>
      <c r="D211" s="147" t="s">
        <v>72</v>
      </c>
      <c r="E211" s="147" t="s">
        <v>47</v>
      </c>
      <c r="F211" s="154">
        <v>0</v>
      </c>
      <c r="G211" s="154">
        <v>0</v>
      </c>
      <c r="H211" s="154">
        <v>0</v>
      </c>
      <c r="I211" s="154">
        <v>0</v>
      </c>
      <c r="J211" s="154">
        <v>0</v>
      </c>
      <c r="K211" s="154">
        <v>0</v>
      </c>
      <c r="L211" s="154">
        <v>0</v>
      </c>
      <c r="M211" s="154">
        <v>0</v>
      </c>
      <c r="N211" s="154">
        <v>0</v>
      </c>
      <c r="O211" s="154">
        <v>0</v>
      </c>
      <c r="P211" s="154">
        <v>0</v>
      </c>
      <c r="Q211" s="154">
        <v>0</v>
      </c>
      <c r="R211" s="155" t="b">
        <v>0</v>
      </c>
      <c r="S211" s="154">
        <v>0</v>
      </c>
      <c r="T211" s="154">
        <v>0</v>
      </c>
    </row>
    <row r="212" spans="1:20">
      <c r="A212" s="46" t="s">
        <v>308</v>
      </c>
      <c r="B212" s="150">
        <v>411011</v>
      </c>
      <c r="C212" s="147" t="s">
        <v>251</v>
      </c>
      <c r="D212" s="147" t="s">
        <v>72</v>
      </c>
      <c r="E212" s="147" t="s">
        <v>16</v>
      </c>
      <c r="F212" s="154">
        <v>0</v>
      </c>
      <c r="G212" s="154">
        <v>0</v>
      </c>
      <c r="H212" s="154">
        <v>0</v>
      </c>
      <c r="I212" s="154">
        <v>0</v>
      </c>
      <c r="J212" s="154">
        <v>8892977.2727272715</v>
      </c>
      <c r="K212" s="154">
        <v>0</v>
      </c>
      <c r="L212" s="154">
        <v>8892977.2727272715</v>
      </c>
      <c r="M212" s="154">
        <v>0</v>
      </c>
      <c r="N212" s="154">
        <v>8892977.2727272715</v>
      </c>
      <c r="O212" s="154">
        <v>0</v>
      </c>
      <c r="P212" s="154">
        <v>0</v>
      </c>
      <c r="Q212" s="154">
        <v>0</v>
      </c>
      <c r="R212" s="155" t="b">
        <v>1</v>
      </c>
      <c r="S212" s="154">
        <v>0</v>
      </c>
      <c r="T212" s="154">
        <v>0</v>
      </c>
    </row>
    <row r="213" spans="1:20">
      <c r="A213" s="46" t="s">
        <v>308</v>
      </c>
      <c r="B213" s="33">
        <v>411012</v>
      </c>
      <c r="C213" s="34" t="s">
        <v>252</v>
      </c>
      <c r="D213" s="147" t="s">
        <v>72</v>
      </c>
      <c r="E213" s="147" t="s">
        <v>16</v>
      </c>
      <c r="F213" s="154">
        <v>0</v>
      </c>
      <c r="G213" s="154">
        <v>0</v>
      </c>
      <c r="H213" s="154">
        <v>0</v>
      </c>
      <c r="I213" s="154">
        <v>0</v>
      </c>
      <c r="J213" s="154">
        <v>262704.54545454541</v>
      </c>
      <c r="K213" s="154">
        <v>0</v>
      </c>
      <c r="L213" s="154">
        <v>262704.54545454541</v>
      </c>
      <c r="M213" s="154">
        <v>0</v>
      </c>
      <c r="N213" s="154">
        <v>262704.54545454541</v>
      </c>
      <c r="O213" s="154">
        <v>0</v>
      </c>
      <c r="P213" s="154">
        <v>0</v>
      </c>
      <c r="Q213" s="154">
        <v>0</v>
      </c>
      <c r="R213" s="155" t="b">
        <v>1</v>
      </c>
      <c r="S213" s="154">
        <v>0</v>
      </c>
      <c r="T213" s="154">
        <v>0</v>
      </c>
    </row>
    <row r="214" spans="1:20">
      <c r="A214" s="46" t="s">
        <v>308</v>
      </c>
      <c r="B214" s="33">
        <v>411013</v>
      </c>
      <c r="C214" s="34" t="s">
        <v>253</v>
      </c>
      <c r="D214" s="147" t="s">
        <v>72</v>
      </c>
      <c r="E214" s="147" t="s">
        <v>16</v>
      </c>
      <c r="F214" s="154">
        <v>0</v>
      </c>
      <c r="G214" s="154">
        <v>0</v>
      </c>
      <c r="H214" s="154">
        <v>0</v>
      </c>
      <c r="I214" s="154">
        <v>0</v>
      </c>
      <c r="J214" s="154">
        <v>0</v>
      </c>
      <c r="K214" s="154">
        <v>0</v>
      </c>
      <c r="L214" s="154">
        <v>0</v>
      </c>
      <c r="M214" s="154">
        <v>0</v>
      </c>
      <c r="N214" s="154">
        <v>0</v>
      </c>
      <c r="O214" s="154">
        <v>0</v>
      </c>
      <c r="P214" s="154">
        <v>0</v>
      </c>
      <c r="Q214" s="154">
        <v>0</v>
      </c>
      <c r="R214" s="155" t="b">
        <v>0</v>
      </c>
      <c r="S214" s="154">
        <v>0</v>
      </c>
      <c r="T214" s="154">
        <v>0</v>
      </c>
    </row>
    <row r="215" spans="1:20">
      <c r="A215" s="46" t="s">
        <v>308</v>
      </c>
      <c r="B215" s="33">
        <v>411014</v>
      </c>
      <c r="C215" s="34" t="s">
        <v>254</v>
      </c>
      <c r="D215" s="147" t="s">
        <v>72</v>
      </c>
      <c r="E215" s="147" t="s">
        <v>16</v>
      </c>
      <c r="F215" s="154">
        <v>0</v>
      </c>
      <c r="G215" s="154">
        <v>0</v>
      </c>
      <c r="H215" s="154">
        <v>0</v>
      </c>
      <c r="I215" s="154">
        <v>0</v>
      </c>
      <c r="J215" s="154">
        <v>0</v>
      </c>
      <c r="K215" s="154">
        <v>0</v>
      </c>
      <c r="L215" s="154">
        <v>0</v>
      </c>
      <c r="M215" s="154">
        <v>0</v>
      </c>
      <c r="N215" s="154">
        <v>0</v>
      </c>
      <c r="O215" s="154">
        <v>0</v>
      </c>
      <c r="P215" s="154">
        <v>0</v>
      </c>
      <c r="Q215" s="154">
        <v>0</v>
      </c>
      <c r="R215" s="155" t="b">
        <v>0</v>
      </c>
      <c r="S215" s="154">
        <v>0</v>
      </c>
      <c r="T215" s="154">
        <v>0</v>
      </c>
    </row>
    <row r="216" spans="1:20">
      <c r="A216" s="46" t="s">
        <v>308</v>
      </c>
      <c r="B216" s="33">
        <v>411015</v>
      </c>
      <c r="C216" s="34" t="s">
        <v>80</v>
      </c>
      <c r="D216" s="147" t="s">
        <v>72</v>
      </c>
      <c r="E216" s="147" t="s">
        <v>16</v>
      </c>
      <c r="F216" s="154">
        <v>0</v>
      </c>
      <c r="G216" s="154">
        <v>0</v>
      </c>
      <c r="H216" s="154">
        <v>0</v>
      </c>
      <c r="I216" s="154">
        <v>0</v>
      </c>
      <c r="J216" s="154">
        <v>0</v>
      </c>
      <c r="K216" s="154">
        <v>0</v>
      </c>
      <c r="L216" s="154">
        <v>0</v>
      </c>
      <c r="M216" s="154">
        <v>0</v>
      </c>
      <c r="N216" s="154">
        <v>0</v>
      </c>
      <c r="O216" s="154">
        <v>0</v>
      </c>
      <c r="P216" s="154">
        <v>0</v>
      </c>
      <c r="Q216" s="154">
        <v>0</v>
      </c>
      <c r="R216" s="155" t="b">
        <v>0</v>
      </c>
      <c r="S216" s="154">
        <v>0</v>
      </c>
      <c r="T216" s="154">
        <v>0</v>
      </c>
    </row>
    <row r="217" spans="1:20">
      <c r="A217" s="46" t="s">
        <v>308</v>
      </c>
      <c r="B217" s="33">
        <v>411016</v>
      </c>
      <c r="C217" s="34" t="s">
        <v>81</v>
      </c>
      <c r="D217" s="147" t="s">
        <v>72</v>
      </c>
      <c r="E217" s="147" t="s">
        <v>16</v>
      </c>
      <c r="F217" s="154">
        <v>0</v>
      </c>
      <c r="G217" s="154">
        <v>0</v>
      </c>
      <c r="H217" s="154">
        <v>0</v>
      </c>
      <c r="I217" s="154">
        <v>0</v>
      </c>
      <c r="J217" s="154">
        <v>0</v>
      </c>
      <c r="K217" s="154">
        <v>0</v>
      </c>
      <c r="L217" s="154">
        <v>0</v>
      </c>
      <c r="M217" s="154">
        <v>0</v>
      </c>
      <c r="N217" s="154">
        <v>0</v>
      </c>
      <c r="O217" s="154">
        <v>0</v>
      </c>
      <c r="P217" s="154">
        <v>0</v>
      </c>
      <c r="Q217" s="154">
        <v>0</v>
      </c>
      <c r="R217" s="155" t="b">
        <v>0</v>
      </c>
      <c r="S217" s="154">
        <v>0</v>
      </c>
      <c r="T217" s="154">
        <v>0</v>
      </c>
    </row>
    <row r="218" spans="1:20">
      <c r="A218" s="46" t="s">
        <v>308</v>
      </c>
      <c r="B218" s="33">
        <v>411017</v>
      </c>
      <c r="C218" s="34" t="s">
        <v>82</v>
      </c>
      <c r="D218" s="147" t="s">
        <v>72</v>
      </c>
      <c r="E218" s="147" t="s">
        <v>16</v>
      </c>
      <c r="F218" s="154">
        <v>0</v>
      </c>
      <c r="G218" s="154">
        <v>0</v>
      </c>
      <c r="H218" s="154">
        <v>0</v>
      </c>
      <c r="I218" s="154">
        <v>0</v>
      </c>
      <c r="J218" s="154">
        <v>0</v>
      </c>
      <c r="K218" s="154">
        <v>0</v>
      </c>
      <c r="L218" s="154">
        <v>0</v>
      </c>
      <c r="M218" s="154">
        <v>0</v>
      </c>
      <c r="N218" s="154">
        <v>0</v>
      </c>
      <c r="O218" s="154">
        <v>0</v>
      </c>
      <c r="P218" s="154">
        <v>0</v>
      </c>
      <c r="Q218" s="154">
        <v>0</v>
      </c>
      <c r="R218" s="155" t="b">
        <v>0</v>
      </c>
      <c r="S218" s="154">
        <v>0</v>
      </c>
      <c r="T218" s="154">
        <v>0</v>
      </c>
    </row>
    <row r="219" spans="1:20">
      <c r="A219" s="46" t="s">
        <v>308</v>
      </c>
      <c r="B219" s="150">
        <v>411018</v>
      </c>
      <c r="C219" s="147" t="s">
        <v>83</v>
      </c>
      <c r="D219" s="147" t="s">
        <v>72</v>
      </c>
      <c r="E219" s="147" t="s">
        <v>16</v>
      </c>
      <c r="F219" s="154">
        <v>0</v>
      </c>
      <c r="G219" s="154">
        <v>0</v>
      </c>
      <c r="H219" s="154">
        <v>0</v>
      </c>
      <c r="I219" s="154">
        <v>0</v>
      </c>
      <c r="J219" s="154">
        <v>0</v>
      </c>
      <c r="K219" s="154">
        <v>0</v>
      </c>
      <c r="L219" s="154">
        <v>0</v>
      </c>
      <c r="M219" s="154">
        <v>0</v>
      </c>
      <c r="N219" s="154">
        <v>0</v>
      </c>
      <c r="O219" s="154">
        <v>0</v>
      </c>
      <c r="P219" s="154">
        <v>0</v>
      </c>
      <c r="Q219" s="154">
        <v>0</v>
      </c>
      <c r="R219" s="155" t="b">
        <v>0</v>
      </c>
      <c r="S219" s="154">
        <v>0</v>
      </c>
      <c r="T219" s="154">
        <v>0</v>
      </c>
    </row>
    <row r="220" spans="1:20">
      <c r="A220" s="46" t="s">
        <v>308</v>
      </c>
      <c r="B220" s="150">
        <v>411019</v>
      </c>
      <c r="C220" s="147" t="s">
        <v>171</v>
      </c>
      <c r="D220" s="147" t="s">
        <v>72</v>
      </c>
      <c r="E220" s="147" t="s">
        <v>16</v>
      </c>
      <c r="F220" s="154">
        <v>0</v>
      </c>
      <c r="G220" s="154">
        <v>0</v>
      </c>
      <c r="H220" s="154">
        <v>0</v>
      </c>
      <c r="I220" s="154">
        <v>0</v>
      </c>
      <c r="J220" s="154">
        <v>0</v>
      </c>
      <c r="K220" s="154">
        <v>0</v>
      </c>
      <c r="L220" s="154">
        <v>0</v>
      </c>
      <c r="M220" s="154">
        <v>0</v>
      </c>
      <c r="N220" s="154">
        <v>0</v>
      </c>
      <c r="O220" s="154">
        <v>0</v>
      </c>
      <c r="P220" s="154">
        <v>0</v>
      </c>
      <c r="Q220" s="154">
        <v>0</v>
      </c>
      <c r="R220" s="155" t="b">
        <v>0</v>
      </c>
      <c r="S220" s="154">
        <v>0</v>
      </c>
      <c r="T220" s="154">
        <v>0</v>
      </c>
    </row>
    <row r="221" spans="1:20">
      <c r="A221" s="46" t="s">
        <v>308</v>
      </c>
      <c r="B221" s="150">
        <v>411101</v>
      </c>
      <c r="C221" s="147" t="s">
        <v>84</v>
      </c>
      <c r="D221" s="147" t="s">
        <v>72</v>
      </c>
      <c r="E221" s="147" t="s">
        <v>47</v>
      </c>
      <c r="F221" s="154">
        <v>0</v>
      </c>
      <c r="G221" s="154">
        <v>0</v>
      </c>
      <c r="H221" s="154">
        <v>0</v>
      </c>
      <c r="I221" s="154">
        <v>0</v>
      </c>
      <c r="J221" s="154">
        <v>0</v>
      </c>
      <c r="K221" s="154">
        <v>83280352.727272719</v>
      </c>
      <c r="L221" s="154">
        <v>0</v>
      </c>
      <c r="M221" s="154">
        <v>83280352.727272719</v>
      </c>
      <c r="N221" s="154">
        <v>0</v>
      </c>
      <c r="O221" s="154">
        <v>83280352.727272719</v>
      </c>
      <c r="P221" s="154">
        <v>0</v>
      </c>
      <c r="Q221" s="154">
        <v>0</v>
      </c>
      <c r="R221" s="155" t="b">
        <v>1</v>
      </c>
      <c r="S221" s="154">
        <v>0</v>
      </c>
      <c r="T221" s="154">
        <v>0</v>
      </c>
    </row>
    <row r="222" spans="1:20">
      <c r="A222" s="46" t="s">
        <v>308</v>
      </c>
      <c r="B222" s="150">
        <v>411102</v>
      </c>
      <c r="C222" s="147" t="s">
        <v>85</v>
      </c>
      <c r="D222" s="147" t="s">
        <v>72</v>
      </c>
      <c r="E222" s="147" t="s">
        <v>47</v>
      </c>
      <c r="F222" s="154">
        <v>0</v>
      </c>
      <c r="G222" s="154">
        <v>0</v>
      </c>
      <c r="H222" s="154">
        <v>0</v>
      </c>
      <c r="I222" s="154">
        <v>0</v>
      </c>
      <c r="J222" s="154">
        <v>0</v>
      </c>
      <c r="K222" s="154">
        <v>7680000</v>
      </c>
      <c r="L222" s="154">
        <v>0</v>
      </c>
      <c r="M222" s="154">
        <v>7680000</v>
      </c>
      <c r="N222" s="154">
        <v>0</v>
      </c>
      <c r="O222" s="154">
        <v>7680000</v>
      </c>
      <c r="P222" s="154">
        <v>0</v>
      </c>
      <c r="Q222" s="154">
        <v>0</v>
      </c>
      <c r="R222" s="155" t="b">
        <v>1</v>
      </c>
      <c r="S222" s="154">
        <v>0</v>
      </c>
      <c r="T222" s="154">
        <v>0</v>
      </c>
    </row>
    <row r="223" spans="1:20">
      <c r="A223" s="46" t="s">
        <v>308</v>
      </c>
      <c r="B223" s="150">
        <v>411103</v>
      </c>
      <c r="C223" s="147" t="s">
        <v>86</v>
      </c>
      <c r="D223" s="147" t="s">
        <v>72</v>
      </c>
      <c r="E223" s="147" t="s">
        <v>47</v>
      </c>
      <c r="F223" s="154">
        <v>0</v>
      </c>
      <c r="G223" s="154">
        <v>0</v>
      </c>
      <c r="H223" s="154">
        <v>0</v>
      </c>
      <c r="I223" s="154">
        <v>0</v>
      </c>
      <c r="J223" s="154">
        <v>0</v>
      </c>
      <c r="K223" s="154">
        <v>0</v>
      </c>
      <c r="L223" s="154">
        <v>0</v>
      </c>
      <c r="M223" s="154">
        <v>0</v>
      </c>
      <c r="N223" s="154">
        <v>0</v>
      </c>
      <c r="O223" s="154">
        <v>0</v>
      </c>
      <c r="P223" s="154">
        <v>0</v>
      </c>
      <c r="Q223" s="154">
        <v>0</v>
      </c>
      <c r="R223" s="155" t="b">
        <v>0</v>
      </c>
      <c r="S223" s="154">
        <v>0</v>
      </c>
      <c r="T223" s="154">
        <v>0</v>
      </c>
    </row>
    <row r="224" spans="1:20">
      <c r="A224" s="46" t="s">
        <v>308</v>
      </c>
      <c r="B224" s="150">
        <v>411111</v>
      </c>
      <c r="C224" s="147" t="s">
        <v>255</v>
      </c>
      <c r="D224" s="147" t="s">
        <v>72</v>
      </c>
      <c r="E224" s="147" t="s">
        <v>16</v>
      </c>
      <c r="F224" s="154">
        <v>0</v>
      </c>
      <c r="G224" s="154">
        <v>0</v>
      </c>
      <c r="H224" s="154">
        <v>0</v>
      </c>
      <c r="I224" s="154">
        <v>0</v>
      </c>
      <c r="J224" s="154">
        <v>177272.72727272726</v>
      </c>
      <c r="K224" s="154">
        <v>0</v>
      </c>
      <c r="L224" s="154">
        <v>177272.72727272726</v>
      </c>
      <c r="M224" s="154">
        <v>0</v>
      </c>
      <c r="N224" s="154">
        <v>177272.72727272726</v>
      </c>
      <c r="O224" s="154">
        <v>0</v>
      </c>
      <c r="P224" s="154">
        <v>0</v>
      </c>
      <c r="Q224" s="154">
        <v>0</v>
      </c>
      <c r="R224" s="155" t="b">
        <v>1</v>
      </c>
      <c r="S224" s="154">
        <v>0</v>
      </c>
      <c r="T224" s="154">
        <v>0</v>
      </c>
    </row>
    <row r="225" spans="1:20">
      <c r="A225" s="46" t="s">
        <v>308</v>
      </c>
      <c r="B225" s="33">
        <v>411112</v>
      </c>
      <c r="C225" s="34" t="s">
        <v>256</v>
      </c>
      <c r="D225" s="147" t="s">
        <v>72</v>
      </c>
      <c r="E225" s="147" t="s">
        <v>16</v>
      </c>
      <c r="F225" s="154">
        <v>0</v>
      </c>
      <c r="G225" s="154">
        <v>0</v>
      </c>
      <c r="H225" s="154">
        <v>0</v>
      </c>
      <c r="I225" s="154">
        <v>0</v>
      </c>
      <c r="J225" s="154">
        <v>55391.818181818177</v>
      </c>
      <c r="K225" s="154">
        <v>0</v>
      </c>
      <c r="L225" s="154">
        <v>55391.818181818177</v>
      </c>
      <c r="M225" s="154">
        <v>0</v>
      </c>
      <c r="N225" s="154">
        <v>55391.818181818177</v>
      </c>
      <c r="O225" s="154">
        <v>0</v>
      </c>
      <c r="P225" s="154">
        <v>0</v>
      </c>
      <c r="Q225" s="154">
        <v>0</v>
      </c>
      <c r="R225" s="155" t="b">
        <v>1</v>
      </c>
      <c r="S225" s="154">
        <v>0</v>
      </c>
      <c r="T225" s="154">
        <v>0</v>
      </c>
    </row>
    <row r="226" spans="1:20">
      <c r="A226" s="46" t="s">
        <v>308</v>
      </c>
      <c r="B226" s="33">
        <v>411113</v>
      </c>
      <c r="C226" s="34" t="s">
        <v>257</v>
      </c>
      <c r="D226" s="147" t="s">
        <v>72</v>
      </c>
      <c r="E226" s="147" t="s">
        <v>16</v>
      </c>
      <c r="F226" s="154">
        <v>0</v>
      </c>
      <c r="G226" s="154">
        <v>0</v>
      </c>
      <c r="H226" s="154">
        <v>0</v>
      </c>
      <c r="I226" s="154">
        <v>0</v>
      </c>
      <c r="J226" s="154">
        <v>0</v>
      </c>
      <c r="K226" s="154">
        <v>0</v>
      </c>
      <c r="L226" s="154">
        <v>0</v>
      </c>
      <c r="M226" s="154">
        <v>0</v>
      </c>
      <c r="N226" s="154">
        <v>0</v>
      </c>
      <c r="O226" s="154">
        <v>0</v>
      </c>
      <c r="P226" s="154">
        <v>0</v>
      </c>
      <c r="Q226" s="154">
        <v>0</v>
      </c>
      <c r="R226" s="155" t="b">
        <v>0</v>
      </c>
      <c r="S226" s="154">
        <v>0</v>
      </c>
      <c r="T226" s="154">
        <v>0</v>
      </c>
    </row>
    <row r="227" spans="1:20">
      <c r="A227" s="46" t="s">
        <v>308</v>
      </c>
      <c r="B227" s="33">
        <v>411114</v>
      </c>
      <c r="C227" s="34" t="s">
        <v>258</v>
      </c>
      <c r="D227" s="147" t="s">
        <v>72</v>
      </c>
      <c r="E227" s="147" t="s">
        <v>16</v>
      </c>
      <c r="F227" s="154">
        <v>0</v>
      </c>
      <c r="G227" s="154">
        <v>0</v>
      </c>
      <c r="H227" s="154">
        <v>0</v>
      </c>
      <c r="I227" s="154">
        <v>0</v>
      </c>
      <c r="J227" s="154">
        <v>0</v>
      </c>
      <c r="K227" s="154">
        <v>0</v>
      </c>
      <c r="L227" s="154">
        <v>0</v>
      </c>
      <c r="M227" s="154">
        <v>0</v>
      </c>
      <c r="N227" s="154">
        <v>0</v>
      </c>
      <c r="O227" s="154">
        <v>0</v>
      </c>
      <c r="P227" s="154">
        <v>0</v>
      </c>
      <c r="Q227" s="154">
        <v>0</v>
      </c>
      <c r="R227" s="155" t="b">
        <v>0</v>
      </c>
      <c r="S227" s="154">
        <v>0</v>
      </c>
      <c r="T227" s="154">
        <v>0</v>
      </c>
    </row>
    <row r="228" spans="1:20">
      <c r="A228" s="46" t="s">
        <v>308</v>
      </c>
      <c r="B228" s="33">
        <v>411115</v>
      </c>
      <c r="C228" s="34" t="s">
        <v>91</v>
      </c>
      <c r="D228" s="147" t="s">
        <v>72</v>
      </c>
      <c r="E228" s="147" t="s">
        <v>16</v>
      </c>
      <c r="F228" s="154">
        <v>0</v>
      </c>
      <c r="G228" s="154">
        <v>0</v>
      </c>
      <c r="H228" s="154">
        <v>0</v>
      </c>
      <c r="I228" s="154">
        <v>0</v>
      </c>
      <c r="J228" s="154">
        <v>0</v>
      </c>
      <c r="K228" s="154">
        <v>0</v>
      </c>
      <c r="L228" s="154">
        <v>0</v>
      </c>
      <c r="M228" s="154">
        <v>0</v>
      </c>
      <c r="N228" s="154">
        <v>0</v>
      </c>
      <c r="O228" s="154">
        <v>0</v>
      </c>
      <c r="P228" s="154">
        <v>0</v>
      </c>
      <c r="Q228" s="154">
        <v>0</v>
      </c>
      <c r="R228" s="155" t="b">
        <v>0</v>
      </c>
      <c r="S228" s="154">
        <v>0</v>
      </c>
      <c r="T228" s="154">
        <v>0</v>
      </c>
    </row>
    <row r="229" spans="1:20">
      <c r="A229" s="46" t="s">
        <v>308</v>
      </c>
      <c r="B229" s="33">
        <v>411116</v>
      </c>
      <c r="C229" s="34" t="s">
        <v>92</v>
      </c>
      <c r="D229" s="147" t="s">
        <v>72</v>
      </c>
      <c r="E229" s="147" t="s">
        <v>16</v>
      </c>
      <c r="F229" s="154">
        <v>0</v>
      </c>
      <c r="G229" s="154">
        <v>0</v>
      </c>
      <c r="H229" s="154">
        <v>0</v>
      </c>
      <c r="I229" s="154">
        <v>0</v>
      </c>
      <c r="J229" s="154">
        <v>0</v>
      </c>
      <c r="K229" s="154">
        <v>0</v>
      </c>
      <c r="L229" s="154">
        <v>0</v>
      </c>
      <c r="M229" s="154">
        <v>0</v>
      </c>
      <c r="N229" s="154">
        <v>0</v>
      </c>
      <c r="O229" s="154">
        <v>0</v>
      </c>
      <c r="P229" s="154">
        <v>0</v>
      </c>
      <c r="Q229" s="154">
        <v>0</v>
      </c>
      <c r="R229" s="155" t="b">
        <v>0</v>
      </c>
      <c r="S229" s="154">
        <v>0</v>
      </c>
      <c r="T229" s="154">
        <v>0</v>
      </c>
    </row>
    <row r="230" spans="1:20">
      <c r="A230" s="46" t="s">
        <v>308</v>
      </c>
      <c r="B230" s="33">
        <v>411117</v>
      </c>
      <c r="C230" s="34" t="s">
        <v>93</v>
      </c>
      <c r="D230" s="147" t="s">
        <v>72</v>
      </c>
      <c r="E230" s="147" t="s">
        <v>16</v>
      </c>
      <c r="F230" s="154">
        <v>0</v>
      </c>
      <c r="G230" s="154">
        <v>0</v>
      </c>
      <c r="H230" s="154">
        <v>0</v>
      </c>
      <c r="I230" s="154">
        <v>0</v>
      </c>
      <c r="J230" s="154">
        <v>0</v>
      </c>
      <c r="K230" s="154">
        <v>0</v>
      </c>
      <c r="L230" s="154">
        <v>0</v>
      </c>
      <c r="M230" s="154">
        <v>0</v>
      </c>
      <c r="N230" s="154">
        <v>0</v>
      </c>
      <c r="O230" s="154">
        <v>0</v>
      </c>
      <c r="P230" s="154">
        <v>0</v>
      </c>
      <c r="Q230" s="154">
        <v>0</v>
      </c>
      <c r="R230" s="155" t="b">
        <v>0</v>
      </c>
      <c r="S230" s="154">
        <v>0</v>
      </c>
      <c r="T230" s="154">
        <v>0</v>
      </c>
    </row>
    <row r="231" spans="1:20">
      <c r="A231" s="46" t="s">
        <v>308</v>
      </c>
      <c r="B231" s="150">
        <v>411118</v>
      </c>
      <c r="C231" s="147" t="s">
        <v>94</v>
      </c>
      <c r="D231" s="147" t="s">
        <v>72</v>
      </c>
      <c r="E231" s="147" t="s">
        <v>16</v>
      </c>
      <c r="F231" s="154">
        <v>0</v>
      </c>
      <c r="G231" s="154">
        <v>0</v>
      </c>
      <c r="H231" s="154">
        <v>0</v>
      </c>
      <c r="I231" s="154">
        <v>0</v>
      </c>
      <c r="J231" s="154">
        <v>0</v>
      </c>
      <c r="K231" s="154">
        <v>0</v>
      </c>
      <c r="L231" s="154">
        <v>0</v>
      </c>
      <c r="M231" s="154">
        <v>0</v>
      </c>
      <c r="N231" s="154">
        <v>0</v>
      </c>
      <c r="O231" s="154">
        <v>0</v>
      </c>
      <c r="P231" s="154">
        <v>0</v>
      </c>
      <c r="Q231" s="154">
        <v>0</v>
      </c>
      <c r="R231" s="155" t="b">
        <v>0</v>
      </c>
      <c r="S231" s="154">
        <v>0</v>
      </c>
      <c r="T231" s="154">
        <v>0</v>
      </c>
    </row>
    <row r="232" spans="1:20">
      <c r="A232" s="46" t="s">
        <v>308</v>
      </c>
      <c r="B232" s="150">
        <v>411119</v>
      </c>
      <c r="C232" s="147" t="s">
        <v>172</v>
      </c>
      <c r="D232" s="147" t="s">
        <v>72</v>
      </c>
      <c r="E232" s="147" t="s">
        <v>16</v>
      </c>
      <c r="F232" s="154">
        <v>0</v>
      </c>
      <c r="G232" s="154">
        <v>0</v>
      </c>
      <c r="H232" s="154">
        <v>0</v>
      </c>
      <c r="I232" s="154">
        <v>0</v>
      </c>
      <c r="J232" s="154">
        <v>0</v>
      </c>
      <c r="K232" s="154">
        <v>0</v>
      </c>
      <c r="L232" s="154">
        <v>0</v>
      </c>
      <c r="M232" s="154">
        <v>0</v>
      </c>
      <c r="N232" s="154">
        <v>0</v>
      </c>
      <c r="O232" s="154">
        <v>0</v>
      </c>
      <c r="P232" s="154">
        <v>0</v>
      </c>
      <c r="Q232" s="154">
        <v>0</v>
      </c>
      <c r="R232" s="155" t="b">
        <v>0</v>
      </c>
      <c r="S232" s="154">
        <v>0</v>
      </c>
      <c r="T232" s="154">
        <v>0</v>
      </c>
    </row>
    <row r="233" spans="1:20">
      <c r="A233" s="46" t="s">
        <v>308</v>
      </c>
      <c r="B233" s="150">
        <v>510001</v>
      </c>
      <c r="C233" s="147" t="s">
        <v>95</v>
      </c>
      <c r="D233" s="147" t="s">
        <v>72</v>
      </c>
      <c r="E233" s="147" t="s">
        <v>16</v>
      </c>
      <c r="F233" s="154">
        <v>0</v>
      </c>
      <c r="G233" s="154">
        <v>0</v>
      </c>
      <c r="H233" s="154">
        <v>0</v>
      </c>
      <c r="I233" s="154">
        <v>0</v>
      </c>
      <c r="J233" s="154">
        <v>1284608640.9090908</v>
      </c>
      <c r="K233" s="154">
        <v>790121836.36363626</v>
      </c>
      <c r="L233" s="154">
        <v>494486804.5454545</v>
      </c>
      <c r="M233" s="154">
        <v>0</v>
      </c>
      <c r="N233" s="154">
        <v>494486804.5454545</v>
      </c>
      <c r="O233" s="154">
        <v>0</v>
      </c>
      <c r="P233" s="154">
        <v>0</v>
      </c>
      <c r="Q233" s="154">
        <v>0</v>
      </c>
      <c r="R233" s="155" t="b">
        <v>1</v>
      </c>
      <c r="S233" s="154">
        <v>0</v>
      </c>
      <c r="T233" s="154">
        <v>0</v>
      </c>
    </row>
    <row r="234" spans="1:20">
      <c r="A234" s="46" t="s">
        <v>308</v>
      </c>
      <c r="B234" s="150">
        <v>511001</v>
      </c>
      <c r="C234" s="147" t="s">
        <v>96</v>
      </c>
      <c r="D234" s="147" t="s">
        <v>72</v>
      </c>
      <c r="E234" s="147" t="s">
        <v>16</v>
      </c>
      <c r="F234" s="154">
        <v>0</v>
      </c>
      <c r="G234" s="154">
        <v>0</v>
      </c>
      <c r="H234" s="154">
        <v>0</v>
      </c>
      <c r="I234" s="154">
        <v>0</v>
      </c>
      <c r="J234" s="154">
        <v>508617745.45454538</v>
      </c>
      <c r="K234" s="154">
        <v>508617745.45454538</v>
      </c>
      <c r="L234" s="154">
        <v>0</v>
      </c>
      <c r="M234" s="154">
        <v>0</v>
      </c>
      <c r="N234" s="154">
        <v>0</v>
      </c>
      <c r="O234" s="154">
        <v>0</v>
      </c>
      <c r="P234" s="154">
        <v>0</v>
      </c>
      <c r="Q234" s="154">
        <v>0</v>
      </c>
      <c r="R234" s="155" t="b">
        <v>1</v>
      </c>
      <c r="S234" s="154">
        <v>0</v>
      </c>
      <c r="T234" s="154">
        <v>0</v>
      </c>
    </row>
    <row r="235" spans="1:20">
      <c r="A235" s="46" t="s">
        <v>308</v>
      </c>
      <c r="B235" s="160">
        <v>511002</v>
      </c>
      <c r="C235" s="158" t="s">
        <v>97</v>
      </c>
      <c r="D235" s="147" t="s">
        <v>72</v>
      </c>
      <c r="E235" s="147" t="s">
        <v>16</v>
      </c>
      <c r="F235" s="154">
        <v>0</v>
      </c>
      <c r="G235" s="154">
        <v>0</v>
      </c>
      <c r="H235" s="154">
        <v>0</v>
      </c>
      <c r="I235" s="154">
        <v>0</v>
      </c>
      <c r="J235" s="154">
        <v>59640000</v>
      </c>
      <c r="K235" s="154">
        <v>59640000</v>
      </c>
      <c r="L235" s="154">
        <v>0</v>
      </c>
      <c r="M235" s="154">
        <v>0</v>
      </c>
      <c r="N235" s="154">
        <v>0</v>
      </c>
      <c r="O235" s="154">
        <v>0</v>
      </c>
      <c r="P235" s="154">
        <v>0</v>
      </c>
      <c r="Q235" s="154">
        <v>0</v>
      </c>
      <c r="R235" s="155" t="b">
        <v>1</v>
      </c>
      <c r="S235" s="154">
        <v>0</v>
      </c>
      <c r="T235" s="154">
        <v>0</v>
      </c>
    </row>
    <row r="236" spans="1:20">
      <c r="A236" s="46" t="s">
        <v>308</v>
      </c>
      <c r="B236" s="160">
        <v>511003</v>
      </c>
      <c r="C236" s="158" t="s">
        <v>98</v>
      </c>
      <c r="D236" s="147" t="s">
        <v>72</v>
      </c>
      <c r="E236" s="147" t="s">
        <v>16</v>
      </c>
      <c r="F236" s="154">
        <v>0</v>
      </c>
      <c r="G236" s="154">
        <v>0</v>
      </c>
      <c r="H236" s="154">
        <v>0</v>
      </c>
      <c r="I236" s="154">
        <v>0</v>
      </c>
      <c r="J236" s="154">
        <v>0</v>
      </c>
      <c r="K236" s="154">
        <v>0</v>
      </c>
      <c r="L236" s="154">
        <v>0</v>
      </c>
      <c r="M236" s="154">
        <v>0</v>
      </c>
      <c r="N236" s="154">
        <v>0</v>
      </c>
      <c r="O236" s="154">
        <v>0</v>
      </c>
      <c r="P236" s="154">
        <v>0</v>
      </c>
      <c r="Q236" s="154">
        <v>0</v>
      </c>
      <c r="R236" s="155" t="b">
        <v>0</v>
      </c>
      <c r="S236" s="154">
        <v>0</v>
      </c>
      <c r="T236" s="154">
        <v>0</v>
      </c>
    </row>
    <row r="237" spans="1:20">
      <c r="A237" s="46" t="s">
        <v>308</v>
      </c>
      <c r="B237" s="160">
        <v>811001</v>
      </c>
      <c r="C237" s="158" t="s">
        <v>100</v>
      </c>
      <c r="D237" s="147" t="s">
        <v>72</v>
      </c>
      <c r="E237" s="147" t="s">
        <v>16</v>
      </c>
      <c r="F237" s="154">
        <v>0</v>
      </c>
      <c r="G237" s="154">
        <v>0</v>
      </c>
      <c r="H237" s="154">
        <v>0</v>
      </c>
      <c r="I237" s="154">
        <v>0</v>
      </c>
      <c r="J237" s="154">
        <v>0</v>
      </c>
      <c r="K237" s="154">
        <v>0</v>
      </c>
      <c r="L237" s="154">
        <v>0</v>
      </c>
      <c r="M237" s="154">
        <v>0</v>
      </c>
      <c r="N237" s="154">
        <v>0</v>
      </c>
      <c r="O237" s="154">
        <v>0</v>
      </c>
      <c r="P237" s="154">
        <v>0</v>
      </c>
      <c r="Q237" s="154">
        <v>0</v>
      </c>
      <c r="R237" s="155" t="b">
        <v>0</v>
      </c>
      <c r="S237" s="154">
        <v>0</v>
      </c>
      <c r="T237" s="154">
        <v>0</v>
      </c>
    </row>
    <row r="238" spans="1:20">
      <c r="A238" s="46" t="s">
        <v>308</v>
      </c>
      <c r="B238" s="160">
        <v>811002</v>
      </c>
      <c r="C238" s="158" t="s">
        <v>101</v>
      </c>
      <c r="D238" s="147" t="s">
        <v>72</v>
      </c>
      <c r="E238" s="147" t="s">
        <v>16</v>
      </c>
      <c r="F238" s="154">
        <v>0</v>
      </c>
      <c r="G238" s="154">
        <v>0</v>
      </c>
      <c r="H238" s="154">
        <v>0</v>
      </c>
      <c r="I238" s="154">
        <v>0</v>
      </c>
      <c r="J238" s="154">
        <v>1885546</v>
      </c>
      <c r="K238" s="154">
        <v>0</v>
      </c>
      <c r="L238" s="154">
        <v>1885546</v>
      </c>
      <c r="M238" s="154">
        <v>0</v>
      </c>
      <c r="N238" s="154">
        <v>1885546</v>
      </c>
      <c r="O238" s="154">
        <v>0</v>
      </c>
      <c r="P238" s="154">
        <v>0</v>
      </c>
      <c r="Q238" s="154">
        <v>0</v>
      </c>
      <c r="R238" s="155" t="b">
        <v>1</v>
      </c>
      <c r="S238" s="154">
        <v>0</v>
      </c>
      <c r="T238" s="154">
        <v>0</v>
      </c>
    </row>
    <row r="239" spans="1:20">
      <c r="A239" s="46" t="s">
        <v>308</v>
      </c>
      <c r="B239" s="160">
        <v>811003</v>
      </c>
      <c r="C239" s="158" t="s">
        <v>102</v>
      </c>
      <c r="D239" s="147" t="s">
        <v>72</v>
      </c>
      <c r="E239" s="147" t="s">
        <v>16</v>
      </c>
      <c r="F239" s="154">
        <v>0</v>
      </c>
      <c r="G239" s="154">
        <v>0</v>
      </c>
      <c r="H239" s="154">
        <v>10707200</v>
      </c>
      <c r="I239" s="154">
        <v>0</v>
      </c>
      <c r="J239" s="154">
        <v>0</v>
      </c>
      <c r="K239" s="154">
        <v>0</v>
      </c>
      <c r="L239" s="154">
        <v>10707200</v>
      </c>
      <c r="M239" s="154">
        <v>0</v>
      </c>
      <c r="N239" s="154">
        <v>10707200</v>
      </c>
      <c r="O239" s="154">
        <v>0</v>
      </c>
      <c r="P239" s="154">
        <v>0</v>
      </c>
      <c r="Q239" s="154">
        <v>0</v>
      </c>
      <c r="R239" s="155" t="b">
        <v>1</v>
      </c>
      <c r="S239" s="154">
        <v>0</v>
      </c>
      <c r="T239" s="154">
        <v>0</v>
      </c>
    </row>
    <row r="240" spans="1:20">
      <c r="A240" s="46" t="s">
        <v>308</v>
      </c>
      <c r="B240" s="160">
        <v>811004</v>
      </c>
      <c r="C240" s="158" t="s">
        <v>103</v>
      </c>
      <c r="D240" s="147" t="s">
        <v>72</v>
      </c>
      <c r="E240" s="147" t="s">
        <v>16</v>
      </c>
      <c r="F240" s="154">
        <v>0</v>
      </c>
      <c r="G240" s="154">
        <v>0</v>
      </c>
      <c r="H240" s="154">
        <v>270000</v>
      </c>
      <c r="I240" s="154">
        <v>0</v>
      </c>
      <c r="J240" s="154">
        <v>11160200</v>
      </c>
      <c r="K240" s="154">
        <v>0</v>
      </c>
      <c r="L240" s="154">
        <v>11430200</v>
      </c>
      <c r="M240" s="154">
        <v>0</v>
      </c>
      <c r="N240" s="154">
        <v>11430200</v>
      </c>
      <c r="O240" s="154">
        <v>0</v>
      </c>
      <c r="P240" s="154">
        <v>0</v>
      </c>
      <c r="Q240" s="154">
        <v>0</v>
      </c>
      <c r="R240" s="155" t="b">
        <v>1</v>
      </c>
      <c r="S240" s="154">
        <v>0</v>
      </c>
      <c r="T240" s="154">
        <v>0</v>
      </c>
    </row>
    <row r="241" spans="1:20">
      <c r="A241" s="46" t="s">
        <v>308</v>
      </c>
      <c r="B241" s="160">
        <v>811005</v>
      </c>
      <c r="C241" s="158" t="s">
        <v>104</v>
      </c>
      <c r="D241" s="147" t="s">
        <v>72</v>
      </c>
      <c r="E241" s="147" t="s">
        <v>16</v>
      </c>
      <c r="F241" s="154">
        <v>0</v>
      </c>
      <c r="G241" s="154">
        <v>0</v>
      </c>
      <c r="H241" s="154">
        <v>136000</v>
      </c>
      <c r="I241" s="154">
        <v>0</v>
      </c>
      <c r="J241" s="154">
        <v>0</v>
      </c>
      <c r="K241" s="154">
        <v>0</v>
      </c>
      <c r="L241" s="154">
        <v>136000</v>
      </c>
      <c r="M241" s="154">
        <v>0</v>
      </c>
      <c r="N241" s="154">
        <v>136000</v>
      </c>
      <c r="O241" s="154">
        <v>0</v>
      </c>
      <c r="P241" s="154">
        <v>0</v>
      </c>
      <c r="Q241" s="154">
        <v>0</v>
      </c>
      <c r="R241" s="155" t="b">
        <v>1</v>
      </c>
      <c r="S241" s="154">
        <v>0</v>
      </c>
      <c r="T241" s="154">
        <v>0</v>
      </c>
    </row>
    <row r="242" spans="1:20">
      <c r="A242" s="46" t="s">
        <v>308</v>
      </c>
      <c r="B242" s="160">
        <v>811006</v>
      </c>
      <c r="C242" s="158" t="s">
        <v>105</v>
      </c>
      <c r="D242" s="147" t="s">
        <v>72</v>
      </c>
      <c r="E242" s="147" t="s">
        <v>16</v>
      </c>
      <c r="F242" s="154">
        <v>0</v>
      </c>
      <c r="G242" s="154">
        <v>0</v>
      </c>
      <c r="H242" s="154">
        <v>80800</v>
      </c>
      <c r="I242" s="154">
        <v>0</v>
      </c>
      <c r="J242" s="154">
        <v>0</v>
      </c>
      <c r="K242" s="154">
        <v>0</v>
      </c>
      <c r="L242" s="154">
        <v>80800</v>
      </c>
      <c r="M242" s="154">
        <v>0</v>
      </c>
      <c r="N242" s="154">
        <v>80800</v>
      </c>
      <c r="O242" s="154">
        <v>0</v>
      </c>
      <c r="P242" s="154">
        <v>0</v>
      </c>
      <c r="Q242" s="154">
        <v>0</v>
      </c>
      <c r="R242" s="155" t="b">
        <v>1</v>
      </c>
      <c r="S242" s="154">
        <v>0</v>
      </c>
      <c r="T242" s="154">
        <v>0</v>
      </c>
    </row>
    <row r="243" spans="1:20">
      <c r="A243" s="46" t="s">
        <v>308</v>
      </c>
      <c r="B243" s="160">
        <v>811007</v>
      </c>
      <c r="C243" s="158" t="s">
        <v>106</v>
      </c>
      <c r="D243" s="147" t="s">
        <v>72</v>
      </c>
      <c r="E243" s="147" t="s">
        <v>16</v>
      </c>
      <c r="F243" s="154">
        <v>0</v>
      </c>
      <c r="G243" s="154">
        <v>0</v>
      </c>
      <c r="H243" s="154">
        <v>0</v>
      </c>
      <c r="I243" s="154">
        <v>0</v>
      </c>
      <c r="J243" s="154">
        <v>0</v>
      </c>
      <c r="K243" s="154">
        <v>0</v>
      </c>
      <c r="L243" s="154">
        <v>0</v>
      </c>
      <c r="M243" s="154">
        <v>0</v>
      </c>
      <c r="N243" s="154">
        <v>0</v>
      </c>
      <c r="O243" s="154">
        <v>0</v>
      </c>
      <c r="P243" s="154">
        <v>0</v>
      </c>
      <c r="Q243" s="154">
        <v>0</v>
      </c>
      <c r="R243" s="155" t="b">
        <v>0</v>
      </c>
      <c r="S243" s="154">
        <v>0</v>
      </c>
      <c r="T243" s="154">
        <v>0</v>
      </c>
    </row>
    <row r="244" spans="1:20">
      <c r="A244" s="46" t="s">
        <v>308</v>
      </c>
      <c r="B244" s="160">
        <v>811008</v>
      </c>
      <c r="C244" s="158" t="s">
        <v>107</v>
      </c>
      <c r="D244" s="147" t="s">
        <v>72</v>
      </c>
      <c r="E244" s="147" t="s">
        <v>16</v>
      </c>
      <c r="F244" s="154">
        <v>0</v>
      </c>
      <c r="G244" s="154">
        <v>0</v>
      </c>
      <c r="H244" s="154">
        <v>0</v>
      </c>
      <c r="I244" s="154">
        <v>0</v>
      </c>
      <c r="J244" s="154">
        <v>0</v>
      </c>
      <c r="K244" s="154">
        <v>0</v>
      </c>
      <c r="L244" s="154">
        <v>0</v>
      </c>
      <c r="M244" s="154">
        <v>0</v>
      </c>
      <c r="N244" s="154">
        <v>0</v>
      </c>
      <c r="O244" s="154">
        <v>0</v>
      </c>
      <c r="P244" s="154">
        <v>0</v>
      </c>
      <c r="Q244" s="154">
        <v>0</v>
      </c>
      <c r="R244" s="155" t="b">
        <v>0</v>
      </c>
      <c r="S244" s="154">
        <v>0</v>
      </c>
      <c r="T244" s="154">
        <v>0</v>
      </c>
    </row>
    <row r="245" spans="1:20">
      <c r="A245" s="46" t="s">
        <v>308</v>
      </c>
      <c r="B245" s="160">
        <v>811010</v>
      </c>
      <c r="C245" s="158" t="s">
        <v>109</v>
      </c>
      <c r="D245" s="147" t="s">
        <v>72</v>
      </c>
      <c r="E245" s="147" t="s">
        <v>16</v>
      </c>
      <c r="F245" s="154">
        <v>0</v>
      </c>
      <c r="G245" s="154">
        <v>0</v>
      </c>
      <c r="H245" s="154">
        <v>0</v>
      </c>
      <c r="I245" s="154">
        <v>0</v>
      </c>
      <c r="J245" s="154">
        <v>0</v>
      </c>
      <c r="K245" s="154">
        <v>0</v>
      </c>
      <c r="L245" s="154">
        <v>0</v>
      </c>
      <c r="M245" s="154">
        <v>0</v>
      </c>
      <c r="N245" s="154">
        <v>0</v>
      </c>
      <c r="O245" s="154">
        <v>0</v>
      </c>
      <c r="P245" s="154">
        <v>0</v>
      </c>
      <c r="Q245" s="154">
        <v>0</v>
      </c>
      <c r="R245" s="155" t="b">
        <v>0</v>
      </c>
      <c r="S245" s="154">
        <v>0</v>
      </c>
      <c r="T245" s="154">
        <v>0</v>
      </c>
    </row>
    <row r="246" spans="1:20">
      <c r="A246" s="46" t="s">
        <v>308</v>
      </c>
      <c r="B246" s="160">
        <v>821000</v>
      </c>
      <c r="C246" s="158" t="s">
        <v>110</v>
      </c>
      <c r="D246" s="147" t="s">
        <v>72</v>
      </c>
      <c r="E246" s="147" t="s">
        <v>16</v>
      </c>
      <c r="F246" s="154">
        <v>0</v>
      </c>
      <c r="G246" s="154">
        <v>0</v>
      </c>
      <c r="H246" s="154">
        <v>0</v>
      </c>
      <c r="I246" s="154">
        <v>0</v>
      </c>
      <c r="J246" s="154">
        <v>0</v>
      </c>
      <c r="K246" s="154">
        <v>0</v>
      </c>
      <c r="L246" s="154">
        <v>0</v>
      </c>
      <c r="M246" s="154">
        <v>0</v>
      </c>
      <c r="N246" s="154">
        <v>0</v>
      </c>
      <c r="O246" s="154">
        <v>0</v>
      </c>
      <c r="P246" s="154">
        <v>0</v>
      </c>
      <c r="Q246" s="154">
        <v>0</v>
      </c>
      <c r="R246" s="155" t="b">
        <v>0</v>
      </c>
      <c r="S246" s="154">
        <v>0</v>
      </c>
      <c r="T246" s="154">
        <v>0</v>
      </c>
    </row>
    <row r="247" spans="1:20">
      <c r="A247" s="46" t="s">
        <v>308</v>
      </c>
      <c r="B247" s="160">
        <v>821001</v>
      </c>
      <c r="C247" s="158" t="s">
        <v>111</v>
      </c>
      <c r="D247" s="147" t="s">
        <v>72</v>
      </c>
      <c r="E247" s="147" t="s">
        <v>16</v>
      </c>
      <c r="F247" s="154">
        <v>0</v>
      </c>
      <c r="G247" s="154">
        <v>0</v>
      </c>
      <c r="H247" s="154">
        <v>0</v>
      </c>
      <c r="I247" s="154">
        <v>0</v>
      </c>
      <c r="J247" s="154">
        <v>59153348.079999998</v>
      </c>
      <c r="K247" s="154">
        <v>0</v>
      </c>
      <c r="L247" s="154">
        <v>59153348.079999998</v>
      </c>
      <c r="M247" s="154">
        <v>0</v>
      </c>
      <c r="N247" s="154">
        <v>59153348.079999998</v>
      </c>
      <c r="O247" s="154">
        <v>0</v>
      </c>
      <c r="P247" s="154">
        <v>0</v>
      </c>
      <c r="Q247" s="154">
        <v>0</v>
      </c>
      <c r="R247" s="155" t="b">
        <v>1</v>
      </c>
      <c r="S247" s="154">
        <v>0</v>
      </c>
      <c r="T247" s="154">
        <v>0</v>
      </c>
    </row>
    <row r="248" spans="1:20">
      <c r="A248" s="46" t="s">
        <v>308</v>
      </c>
      <c r="B248" s="160">
        <v>821002</v>
      </c>
      <c r="C248" s="158" t="s">
        <v>112</v>
      </c>
      <c r="D248" s="147" t="s">
        <v>72</v>
      </c>
      <c r="E248" s="147" t="s">
        <v>16</v>
      </c>
      <c r="F248" s="154">
        <v>0</v>
      </c>
      <c r="G248" s="154">
        <v>0</v>
      </c>
      <c r="H248" s="154">
        <v>0</v>
      </c>
      <c r="I248" s="154">
        <v>0</v>
      </c>
      <c r="J248" s="154">
        <v>3792129.6399999997</v>
      </c>
      <c r="K248" s="154">
        <v>0</v>
      </c>
      <c r="L248" s="154">
        <v>3792129.6399999997</v>
      </c>
      <c r="M248" s="154">
        <v>0</v>
      </c>
      <c r="N248" s="154">
        <v>3792129.6399999997</v>
      </c>
      <c r="O248" s="154">
        <v>0</v>
      </c>
      <c r="P248" s="154">
        <v>0</v>
      </c>
      <c r="Q248" s="154">
        <v>0</v>
      </c>
      <c r="R248" s="155" t="b">
        <v>1</v>
      </c>
      <c r="S248" s="154">
        <v>0</v>
      </c>
      <c r="T248" s="154">
        <v>0</v>
      </c>
    </row>
    <row r="249" spans="1:20">
      <c r="A249" s="46" t="s">
        <v>308</v>
      </c>
      <c r="B249" s="160">
        <v>821004</v>
      </c>
      <c r="C249" s="158" t="s">
        <v>114</v>
      </c>
      <c r="D249" s="147" t="s">
        <v>72</v>
      </c>
      <c r="E249" s="147" t="s">
        <v>16</v>
      </c>
      <c r="F249" s="154">
        <v>0</v>
      </c>
      <c r="G249" s="154">
        <v>0</v>
      </c>
      <c r="H249" s="154">
        <v>0</v>
      </c>
      <c r="I249" s="154">
        <v>0</v>
      </c>
      <c r="J249" s="154">
        <v>0</v>
      </c>
      <c r="K249" s="154">
        <v>0</v>
      </c>
      <c r="L249" s="154">
        <v>0</v>
      </c>
      <c r="M249" s="154">
        <v>0</v>
      </c>
      <c r="N249" s="154">
        <v>0</v>
      </c>
      <c r="O249" s="154">
        <v>0</v>
      </c>
      <c r="P249" s="154">
        <v>0</v>
      </c>
      <c r="Q249" s="154">
        <v>0</v>
      </c>
      <c r="R249" s="155" t="b">
        <v>0</v>
      </c>
      <c r="S249" s="154">
        <v>0</v>
      </c>
      <c r="T249" s="154">
        <v>0</v>
      </c>
    </row>
    <row r="250" spans="1:20">
      <c r="A250" s="46" t="s">
        <v>308</v>
      </c>
      <c r="B250" s="160">
        <v>821005</v>
      </c>
      <c r="C250" s="158" t="s">
        <v>115</v>
      </c>
      <c r="D250" s="147" t="s">
        <v>72</v>
      </c>
      <c r="E250" s="147" t="s">
        <v>16</v>
      </c>
      <c r="F250" s="154">
        <v>0</v>
      </c>
      <c r="G250" s="154">
        <v>0</v>
      </c>
      <c r="H250" s="154">
        <v>0</v>
      </c>
      <c r="I250" s="154">
        <v>0</v>
      </c>
      <c r="J250" s="154">
        <v>0</v>
      </c>
      <c r="K250" s="154">
        <v>0</v>
      </c>
      <c r="L250" s="154">
        <v>0</v>
      </c>
      <c r="M250" s="154">
        <v>0</v>
      </c>
      <c r="N250" s="154">
        <v>0</v>
      </c>
      <c r="O250" s="154">
        <v>0</v>
      </c>
      <c r="P250" s="154">
        <v>0</v>
      </c>
      <c r="Q250" s="154">
        <v>0</v>
      </c>
      <c r="R250" s="155" t="b">
        <v>0</v>
      </c>
      <c r="S250" s="154">
        <v>0</v>
      </c>
      <c r="T250" s="154">
        <v>0</v>
      </c>
    </row>
    <row r="251" spans="1:20">
      <c r="A251" s="46" t="s">
        <v>308</v>
      </c>
      <c r="B251" s="160">
        <v>821006</v>
      </c>
      <c r="C251" s="158" t="s">
        <v>116</v>
      </c>
      <c r="D251" s="147" t="s">
        <v>72</v>
      </c>
      <c r="E251" s="147" t="s">
        <v>16</v>
      </c>
      <c r="F251" s="154">
        <v>0</v>
      </c>
      <c r="G251" s="154">
        <v>0</v>
      </c>
      <c r="H251" s="154">
        <v>0</v>
      </c>
      <c r="I251" s="154">
        <v>0</v>
      </c>
      <c r="J251" s="154">
        <v>4365444.25</v>
      </c>
      <c r="K251" s="154">
        <v>0</v>
      </c>
      <c r="L251" s="154">
        <v>4365444.25</v>
      </c>
      <c r="M251" s="154">
        <v>0</v>
      </c>
      <c r="N251" s="154">
        <v>4365444.25</v>
      </c>
      <c r="O251" s="154">
        <v>0</v>
      </c>
      <c r="P251" s="154">
        <v>0</v>
      </c>
      <c r="Q251" s="154">
        <v>0</v>
      </c>
      <c r="R251" s="155" t="b">
        <v>1</v>
      </c>
      <c r="S251" s="154">
        <v>0</v>
      </c>
      <c r="T251" s="154">
        <v>0</v>
      </c>
    </row>
    <row r="252" spans="1:20">
      <c r="A252" s="46" t="s">
        <v>308</v>
      </c>
      <c r="B252" s="160">
        <v>821007</v>
      </c>
      <c r="C252" s="158" t="s">
        <v>117</v>
      </c>
      <c r="D252" s="147" t="s">
        <v>72</v>
      </c>
      <c r="E252" s="147" t="s">
        <v>16</v>
      </c>
      <c r="F252" s="154">
        <v>0</v>
      </c>
      <c r="G252" s="154">
        <v>0</v>
      </c>
      <c r="H252" s="154">
        <v>0</v>
      </c>
      <c r="I252" s="154">
        <v>0</v>
      </c>
      <c r="J252" s="154">
        <v>0</v>
      </c>
      <c r="K252" s="154">
        <v>0</v>
      </c>
      <c r="L252" s="154">
        <v>0</v>
      </c>
      <c r="M252" s="154">
        <v>0</v>
      </c>
      <c r="N252" s="154">
        <v>0</v>
      </c>
      <c r="O252" s="154">
        <v>0</v>
      </c>
      <c r="P252" s="154">
        <v>0</v>
      </c>
      <c r="Q252" s="154">
        <v>0</v>
      </c>
      <c r="R252" s="155" t="b">
        <v>0</v>
      </c>
      <c r="S252" s="154">
        <v>0</v>
      </c>
      <c r="T252" s="154">
        <v>0</v>
      </c>
    </row>
    <row r="253" spans="1:20">
      <c r="A253" s="46" t="s">
        <v>308</v>
      </c>
      <c r="B253" s="160">
        <v>821008</v>
      </c>
      <c r="C253" s="158" t="s">
        <v>259</v>
      </c>
      <c r="D253" s="147" t="s">
        <v>72</v>
      </c>
      <c r="E253" s="147" t="s">
        <v>16</v>
      </c>
      <c r="F253" s="154">
        <v>0</v>
      </c>
      <c r="G253" s="154">
        <v>0</v>
      </c>
      <c r="H253" s="154">
        <v>0</v>
      </c>
      <c r="I253" s="154">
        <v>0</v>
      </c>
      <c r="J253" s="154">
        <v>0</v>
      </c>
      <c r="K253" s="154">
        <v>0</v>
      </c>
      <c r="L253" s="154">
        <v>0</v>
      </c>
      <c r="M253" s="154">
        <v>0</v>
      </c>
      <c r="N253" s="154">
        <v>0</v>
      </c>
      <c r="O253" s="154">
        <v>0</v>
      </c>
      <c r="P253" s="154">
        <v>0</v>
      </c>
      <c r="Q253" s="154">
        <v>0</v>
      </c>
      <c r="R253" s="155" t="b">
        <v>0</v>
      </c>
      <c r="S253" s="154">
        <v>0</v>
      </c>
      <c r="T253" s="154">
        <v>0</v>
      </c>
    </row>
    <row r="254" spans="1:20">
      <c r="A254" s="46" t="s">
        <v>308</v>
      </c>
      <c r="B254" s="160">
        <v>822001</v>
      </c>
      <c r="C254" s="158" t="s">
        <v>120</v>
      </c>
      <c r="D254" s="147" t="s">
        <v>72</v>
      </c>
      <c r="E254" s="147" t="s">
        <v>16</v>
      </c>
      <c r="F254" s="154">
        <v>0</v>
      </c>
      <c r="G254" s="154">
        <v>0</v>
      </c>
      <c r="H254" s="154">
        <v>0</v>
      </c>
      <c r="I254" s="154">
        <v>0</v>
      </c>
      <c r="J254" s="154">
        <v>0</v>
      </c>
      <c r="K254" s="154">
        <v>0</v>
      </c>
      <c r="L254" s="154">
        <v>0</v>
      </c>
      <c r="M254" s="154">
        <v>0</v>
      </c>
      <c r="N254" s="154">
        <v>0</v>
      </c>
      <c r="O254" s="154">
        <v>0</v>
      </c>
      <c r="P254" s="154">
        <v>0</v>
      </c>
      <c r="Q254" s="154">
        <v>0</v>
      </c>
      <c r="R254" s="155" t="b">
        <v>0</v>
      </c>
      <c r="S254" s="154">
        <v>0</v>
      </c>
      <c r="T254" s="154">
        <v>0</v>
      </c>
    </row>
    <row r="255" spans="1:20">
      <c r="A255" s="46" t="s">
        <v>308</v>
      </c>
      <c r="B255" s="160">
        <v>822005</v>
      </c>
      <c r="C255" s="158" t="s">
        <v>217</v>
      </c>
      <c r="D255" s="147" t="s">
        <v>72</v>
      </c>
      <c r="E255" s="147" t="s">
        <v>16</v>
      </c>
      <c r="F255" s="154">
        <v>0</v>
      </c>
      <c r="G255" s="154">
        <v>0</v>
      </c>
      <c r="H255" s="154">
        <v>0</v>
      </c>
      <c r="I255" s="154">
        <v>0</v>
      </c>
      <c r="J255" s="154">
        <v>250000</v>
      </c>
      <c r="K255" s="154">
        <v>0</v>
      </c>
      <c r="L255" s="154">
        <v>250000</v>
      </c>
      <c r="M255" s="154">
        <v>0</v>
      </c>
      <c r="N255" s="154">
        <v>250000</v>
      </c>
      <c r="O255" s="154">
        <v>0</v>
      </c>
      <c r="P255" s="154">
        <v>0</v>
      </c>
      <c r="Q255" s="154">
        <v>0</v>
      </c>
      <c r="R255" s="155" t="b">
        <v>1</v>
      </c>
      <c r="S255" s="154">
        <v>0</v>
      </c>
      <c r="T255" s="154">
        <v>0</v>
      </c>
    </row>
    <row r="256" spans="1:20">
      <c r="A256" s="46" t="s">
        <v>308</v>
      </c>
      <c r="B256" s="160">
        <v>822007</v>
      </c>
      <c r="C256" s="158" t="s">
        <v>260</v>
      </c>
      <c r="D256" s="147" t="s">
        <v>72</v>
      </c>
      <c r="E256" s="147" t="s">
        <v>16</v>
      </c>
      <c r="F256" s="154">
        <v>0</v>
      </c>
      <c r="G256" s="154">
        <v>0</v>
      </c>
      <c r="H256" s="154">
        <v>0</v>
      </c>
      <c r="I256" s="154">
        <v>0</v>
      </c>
      <c r="J256" s="154">
        <v>0</v>
      </c>
      <c r="K256" s="154">
        <v>0</v>
      </c>
      <c r="L256" s="154">
        <v>0</v>
      </c>
      <c r="M256" s="154">
        <v>0</v>
      </c>
      <c r="N256" s="154">
        <v>0</v>
      </c>
      <c r="O256" s="154">
        <v>0</v>
      </c>
      <c r="P256" s="154">
        <v>0</v>
      </c>
      <c r="Q256" s="154">
        <v>0</v>
      </c>
      <c r="R256" s="155" t="b">
        <v>0</v>
      </c>
      <c r="S256" s="154">
        <v>0</v>
      </c>
      <c r="T256" s="154">
        <v>0</v>
      </c>
    </row>
    <row r="257" spans="1:20">
      <c r="A257" s="46" t="s">
        <v>308</v>
      </c>
      <c r="B257" s="160">
        <v>822015</v>
      </c>
      <c r="C257" s="158" t="s">
        <v>122</v>
      </c>
      <c r="D257" s="147" t="s">
        <v>72</v>
      </c>
      <c r="E257" s="147" t="s">
        <v>16</v>
      </c>
      <c r="F257" s="154">
        <v>0</v>
      </c>
      <c r="G257" s="154">
        <v>0</v>
      </c>
      <c r="H257" s="154">
        <v>0</v>
      </c>
      <c r="I257" s="154">
        <v>0</v>
      </c>
      <c r="J257" s="154">
        <v>0</v>
      </c>
      <c r="K257" s="154">
        <v>0</v>
      </c>
      <c r="L257" s="154">
        <v>0</v>
      </c>
      <c r="M257" s="154">
        <v>0</v>
      </c>
      <c r="N257" s="154">
        <v>0</v>
      </c>
      <c r="O257" s="154">
        <v>0</v>
      </c>
      <c r="P257" s="154">
        <v>0</v>
      </c>
      <c r="Q257" s="154">
        <v>0</v>
      </c>
      <c r="R257" s="155" t="b">
        <v>0</v>
      </c>
      <c r="S257" s="154">
        <v>0</v>
      </c>
      <c r="T257" s="154">
        <v>0</v>
      </c>
    </row>
    <row r="258" spans="1:20">
      <c r="A258" s="46" t="s">
        <v>308</v>
      </c>
      <c r="B258" s="160">
        <v>824001</v>
      </c>
      <c r="C258" s="158" t="s">
        <v>123</v>
      </c>
      <c r="D258" s="147" t="s">
        <v>72</v>
      </c>
      <c r="E258" s="147" t="s">
        <v>16</v>
      </c>
      <c r="F258" s="154">
        <v>0</v>
      </c>
      <c r="G258" s="154">
        <v>0</v>
      </c>
      <c r="H258" s="154">
        <v>543363</v>
      </c>
      <c r="I258" s="154">
        <v>0</v>
      </c>
      <c r="J258" s="154">
        <v>0</v>
      </c>
      <c r="K258" s="154">
        <v>0</v>
      </c>
      <c r="L258" s="154">
        <v>543363</v>
      </c>
      <c r="M258" s="154">
        <v>0</v>
      </c>
      <c r="N258" s="154">
        <v>543363</v>
      </c>
      <c r="O258" s="154">
        <v>0</v>
      </c>
      <c r="P258" s="154">
        <v>0</v>
      </c>
      <c r="Q258" s="154">
        <v>0</v>
      </c>
      <c r="R258" s="155" t="b">
        <v>1</v>
      </c>
      <c r="S258" s="154">
        <v>0</v>
      </c>
      <c r="T258" s="154">
        <v>0</v>
      </c>
    </row>
    <row r="259" spans="1:20">
      <c r="A259" s="46" t="s">
        <v>308</v>
      </c>
      <c r="B259" s="160">
        <v>824002</v>
      </c>
      <c r="C259" s="158" t="s">
        <v>124</v>
      </c>
      <c r="D259" s="147" t="s">
        <v>72</v>
      </c>
      <c r="E259" s="147" t="s">
        <v>16</v>
      </c>
      <c r="F259" s="154">
        <v>0</v>
      </c>
      <c r="G259" s="154">
        <v>0</v>
      </c>
      <c r="H259" s="154">
        <v>126500</v>
      </c>
      <c r="I259" s="154">
        <v>0</v>
      </c>
      <c r="J259" s="154">
        <v>984600</v>
      </c>
      <c r="K259" s="154">
        <v>0</v>
      </c>
      <c r="L259" s="154">
        <v>1111100</v>
      </c>
      <c r="M259" s="154">
        <v>0</v>
      </c>
      <c r="N259" s="154">
        <v>1111100</v>
      </c>
      <c r="O259" s="154">
        <v>0</v>
      </c>
      <c r="P259" s="154">
        <v>0</v>
      </c>
      <c r="Q259" s="154">
        <v>0</v>
      </c>
      <c r="R259" s="155" t="b">
        <v>1</v>
      </c>
      <c r="S259" s="154">
        <v>0</v>
      </c>
      <c r="T259" s="154">
        <v>0</v>
      </c>
    </row>
    <row r="260" spans="1:20">
      <c r="A260" s="46" t="s">
        <v>308</v>
      </c>
      <c r="B260" s="160">
        <v>824003</v>
      </c>
      <c r="C260" s="158" t="s">
        <v>125</v>
      </c>
      <c r="D260" s="147" t="s">
        <v>72</v>
      </c>
      <c r="E260" s="147" t="s">
        <v>16</v>
      </c>
      <c r="F260" s="154">
        <v>0</v>
      </c>
      <c r="G260" s="154">
        <v>0</v>
      </c>
      <c r="H260" s="154">
        <v>589000</v>
      </c>
      <c r="I260" s="154">
        <v>0</v>
      </c>
      <c r="J260" s="154">
        <v>55000</v>
      </c>
      <c r="K260" s="154">
        <v>0</v>
      </c>
      <c r="L260" s="154">
        <v>644000</v>
      </c>
      <c r="M260" s="154">
        <v>0</v>
      </c>
      <c r="N260" s="154">
        <v>644000</v>
      </c>
      <c r="O260" s="154">
        <v>0</v>
      </c>
      <c r="P260" s="154">
        <v>0</v>
      </c>
      <c r="Q260" s="154">
        <v>0</v>
      </c>
      <c r="R260" s="155" t="b">
        <v>1</v>
      </c>
      <c r="S260" s="154">
        <v>0</v>
      </c>
      <c r="T260" s="154">
        <v>0</v>
      </c>
    </row>
    <row r="261" spans="1:20">
      <c r="A261" s="46" t="s">
        <v>308</v>
      </c>
      <c r="B261" s="160">
        <v>824004</v>
      </c>
      <c r="C261" s="158" t="s">
        <v>126</v>
      </c>
      <c r="D261" s="147" t="s">
        <v>72</v>
      </c>
      <c r="E261" s="147" t="s">
        <v>16</v>
      </c>
      <c r="F261" s="154">
        <v>0</v>
      </c>
      <c r="G261" s="154">
        <v>0</v>
      </c>
      <c r="H261" s="154">
        <v>0</v>
      </c>
      <c r="I261" s="154">
        <v>0</v>
      </c>
      <c r="J261" s="154">
        <v>0</v>
      </c>
      <c r="K261" s="154">
        <v>0</v>
      </c>
      <c r="L261" s="154">
        <v>0</v>
      </c>
      <c r="M261" s="154">
        <v>0</v>
      </c>
      <c r="N261" s="154">
        <v>0</v>
      </c>
      <c r="O261" s="154">
        <v>0</v>
      </c>
      <c r="P261" s="154">
        <v>0</v>
      </c>
      <c r="Q261" s="154">
        <v>0</v>
      </c>
      <c r="R261" s="155" t="b">
        <v>0</v>
      </c>
      <c r="S261" s="154">
        <v>0</v>
      </c>
      <c r="T261" s="154">
        <v>0</v>
      </c>
    </row>
    <row r="262" spans="1:20">
      <c r="A262" s="46" t="s">
        <v>308</v>
      </c>
      <c r="B262" s="160">
        <v>824005</v>
      </c>
      <c r="C262" s="158" t="s">
        <v>127</v>
      </c>
      <c r="D262" s="147" t="s">
        <v>72</v>
      </c>
      <c r="E262" s="147" t="s">
        <v>16</v>
      </c>
      <c r="F262" s="154">
        <v>0</v>
      </c>
      <c r="G262" s="154">
        <v>0</v>
      </c>
      <c r="H262" s="154">
        <v>30000</v>
      </c>
      <c r="I262" s="154">
        <v>0</v>
      </c>
      <c r="J262" s="154">
        <v>0</v>
      </c>
      <c r="K262" s="154">
        <v>0</v>
      </c>
      <c r="L262" s="154">
        <v>30000</v>
      </c>
      <c r="M262" s="154">
        <v>0</v>
      </c>
      <c r="N262" s="154">
        <v>30000</v>
      </c>
      <c r="O262" s="154">
        <v>0</v>
      </c>
      <c r="P262" s="154">
        <v>0</v>
      </c>
      <c r="Q262" s="154">
        <v>0</v>
      </c>
      <c r="R262" s="155" t="b">
        <v>1</v>
      </c>
      <c r="S262" s="154">
        <v>0</v>
      </c>
      <c r="T262" s="154">
        <v>0</v>
      </c>
    </row>
    <row r="263" spans="1:20">
      <c r="A263" s="46" t="s">
        <v>308</v>
      </c>
      <c r="B263" s="160">
        <v>824006</v>
      </c>
      <c r="C263" s="158" t="s">
        <v>128</v>
      </c>
      <c r="D263" s="147" t="s">
        <v>72</v>
      </c>
      <c r="E263" s="147" t="s">
        <v>16</v>
      </c>
      <c r="F263" s="154">
        <v>0</v>
      </c>
      <c r="G263" s="154">
        <v>0</v>
      </c>
      <c r="H263" s="154">
        <v>0</v>
      </c>
      <c r="I263" s="154">
        <v>0</v>
      </c>
      <c r="J263" s="154">
        <v>0</v>
      </c>
      <c r="K263" s="154">
        <v>0</v>
      </c>
      <c r="L263" s="154">
        <v>0</v>
      </c>
      <c r="M263" s="154">
        <v>0</v>
      </c>
      <c r="N263" s="154">
        <v>0</v>
      </c>
      <c r="O263" s="154">
        <v>0</v>
      </c>
      <c r="P263" s="154">
        <v>0</v>
      </c>
      <c r="Q263" s="154">
        <v>0</v>
      </c>
      <c r="R263" s="155" t="b">
        <v>0</v>
      </c>
      <c r="S263" s="154">
        <v>0</v>
      </c>
      <c r="T263" s="154">
        <v>0</v>
      </c>
    </row>
    <row r="264" spans="1:20">
      <c r="A264" s="46" t="s">
        <v>308</v>
      </c>
      <c r="B264" s="160">
        <v>824007</v>
      </c>
      <c r="C264" s="158" t="s">
        <v>129</v>
      </c>
      <c r="D264" s="147" t="s">
        <v>72</v>
      </c>
      <c r="E264" s="147" t="s">
        <v>16</v>
      </c>
      <c r="F264" s="154">
        <v>0</v>
      </c>
      <c r="G264" s="154">
        <v>0</v>
      </c>
      <c r="H264" s="154">
        <v>650000</v>
      </c>
      <c r="I264" s="154">
        <v>0</v>
      </c>
      <c r="J264" s="154">
        <v>38250</v>
      </c>
      <c r="K264" s="154">
        <v>0</v>
      </c>
      <c r="L264" s="154">
        <v>688250</v>
      </c>
      <c r="M264" s="154">
        <v>0</v>
      </c>
      <c r="N264" s="154">
        <v>688250</v>
      </c>
      <c r="O264" s="154">
        <v>0</v>
      </c>
      <c r="P264" s="154">
        <v>0</v>
      </c>
      <c r="Q264" s="154">
        <v>0</v>
      </c>
      <c r="R264" s="155" t="b">
        <v>1</v>
      </c>
      <c r="S264" s="154">
        <v>0</v>
      </c>
      <c r="T264" s="154">
        <v>0</v>
      </c>
    </row>
    <row r="265" spans="1:20">
      <c r="A265" s="46" t="s">
        <v>308</v>
      </c>
      <c r="B265" s="160">
        <v>824008</v>
      </c>
      <c r="C265" s="158" t="s">
        <v>130</v>
      </c>
      <c r="D265" s="147" t="s">
        <v>72</v>
      </c>
      <c r="E265" s="147" t="s">
        <v>16</v>
      </c>
      <c r="F265" s="154">
        <v>0</v>
      </c>
      <c r="G265" s="154">
        <v>0</v>
      </c>
      <c r="H265" s="154">
        <v>0</v>
      </c>
      <c r="I265" s="154">
        <v>0</v>
      </c>
      <c r="J265" s="154">
        <v>16242233</v>
      </c>
      <c r="K265" s="154">
        <v>0</v>
      </c>
      <c r="L265" s="154">
        <v>16242233</v>
      </c>
      <c r="M265" s="154">
        <v>0</v>
      </c>
      <c r="N265" s="154">
        <v>16242233</v>
      </c>
      <c r="O265" s="154">
        <v>0</v>
      </c>
      <c r="P265" s="154">
        <v>0</v>
      </c>
      <c r="Q265" s="154">
        <v>0</v>
      </c>
      <c r="R265" s="155" t="b">
        <v>1</v>
      </c>
      <c r="S265" s="154">
        <v>0</v>
      </c>
      <c r="T265" s="154">
        <v>0</v>
      </c>
    </row>
    <row r="266" spans="1:20">
      <c r="A266" s="46" t="s">
        <v>308</v>
      </c>
      <c r="B266" s="160">
        <v>824009</v>
      </c>
      <c r="C266" s="158" t="s">
        <v>131</v>
      </c>
      <c r="D266" s="147" t="s">
        <v>72</v>
      </c>
      <c r="E266" s="147" t="s">
        <v>16</v>
      </c>
      <c r="F266" s="154">
        <v>0</v>
      </c>
      <c r="G266" s="154">
        <v>0</v>
      </c>
      <c r="H266" s="154">
        <v>0</v>
      </c>
      <c r="I266" s="154">
        <v>0</v>
      </c>
      <c r="J266" s="154">
        <v>6967000</v>
      </c>
      <c r="K266" s="154">
        <v>0</v>
      </c>
      <c r="L266" s="154">
        <v>6967000</v>
      </c>
      <c r="M266" s="154">
        <v>0</v>
      </c>
      <c r="N266" s="154">
        <v>6967000</v>
      </c>
      <c r="O266" s="154">
        <v>0</v>
      </c>
      <c r="P266" s="154">
        <v>0</v>
      </c>
      <c r="Q266" s="154">
        <v>0</v>
      </c>
      <c r="R266" s="155" t="b">
        <v>1</v>
      </c>
      <c r="S266" s="154">
        <v>0</v>
      </c>
      <c r="T266" s="154">
        <v>0</v>
      </c>
    </row>
    <row r="267" spans="1:20">
      <c r="A267" s="46" t="s">
        <v>308</v>
      </c>
      <c r="B267" s="160">
        <v>824010</v>
      </c>
      <c r="C267" s="158" t="s">
        <v>132</v>
      </c>
      <c r="D267" s="147" t="s">
        <v>72</v>
      </c>
      <c r="E267" s="147" t="s">
        <v>16</v>
      </c>
      <c r="F267" s="154">
        <v>0</v>
      </c>
      <c r="G267" s="154">
        <v>0</v>
      </c>
      <c r="H267" s="154">
        <v>0</v>
      </c>
      <c r="I267" s="154">
        <v>0</v>
      </c>
      <c r="J267" s="154">
        <v>1076161</v>
      </c>
      <c r="K267" s="154">
        <v>0</v>
      </c>
      <c r="L267" s="154">
        <v>1076161</v>
      </c>
      <c r="M267" s="154">
        <v>0</v>
      </c>
      <c r="N267" s="154">
        <v>1076161</v>
      </c>
      <c r="O267" s="154">
        <v>0</v>
      </c>
      <c r="P267" s="154">
        <v>0</v>
      </c>
      <c r="Q267" s="154">
        <v>0</v>
      </c>
      <c r="R267" s="155" t="b">
        <v>1</v>
      </c>
      <c r="S267" s="154">
        <v>0</v>
      </c>
      <c r="T267" s="154">
        <v>0</v>
      </c>
    </row>
    <row r="268" spans="1:20">
      <c r="A268" s="46" t="s">
        <v>308</v>
      </c>
      <c r="B268" s="160">
        <v>824011</v>
      </c>
      <c r="C268" s="158" t="s">
        <v>133</v>
      </c>
      <c r="D268" s="147" t="s">
        <v>72</v>
      </c>
      <c r="E268" s="147" t="s">
        <v>16</v>
      </c>
      <c r="F268" s="154">
        <v>0</v>
      </c>
      <c r="G268" s="154">
        <v>0</v>
      </c>
      <c r="H268" s="154">
        <v>0</v>
      </c>
      <c r="I268" s="154">
        <v>0</v>
      </c>
      <c r="J268" s="154">
        <v>0</v>
      </c>
      <c r="K268" s="154">
        <v>0</v>
      </c>
      <c r="L268" s="154">
        <v>0</v>
      </c>
      <c r="M268" s="154">
        <v>0</v>
      </c>
      <c r="N268" s="154">
        <v>0</v>
      </c>
      <c r="O268" s="154">
        <v>0</v>
      </c>
      <c r="P268" s="154">
        <v>0</v>
      </c>
      <c r="Q268" s="154">
        <v>0</v>
      </c>
      <c r="R268" s="155" t="b">
        <v>0</v>
      </c>
      <c r="S268" s="154">
        <v>0</v>
      </c>
      <c r="T268" s="154">
        <v>0</v>
      </c>
    </row>
    <row r="269" spans="1:20">
      <c r="A269" s="46" t="s">
        <v>308</v>
      </c>
      <c r="B269" s="160">
        <v>824013</v>
      </c>
      <c r="C269" s="158" t="s">
        <v>134</v>
      </c>
      <c r="D269" s="147" t="s">
        <v>72</v>
      </c>
      <c r="E269" s="147" t="s">
        <v>16</v>
      </c>
      <c r="F269" s="154">
        <v>0</v>
      </c>
      <c r="G269" s="154">
        <v>0</v>
      </c>
      <c r="H269" s="154">
        <v>0</v>
      </c>
      <c r="I269" s="154">
        <v>0</v>
      </c>
      <c r="J269" s="154">
        <v>0</v>
      </c>
      <c r="K269" s="154">
        <v>0</v>
      </c>
      <c r="L269" s="154">
        <v>0</v>
      </c>
      <c r="M269" s="154">
        <v>0</v>
      </c>
      <c r="N269" s="154">
        <v>0</v>
      </c>
      <c r="O269" s="154">
        <v>0</v>
      </c>
      <c r="P269" s="154">
        <v>0</v>
      </c>
      <c r="Q269" s="154">
        <v>0</v>
      </c>
      <c r="R269" s="155" t="b">
        <v>0</v>
      </c>
      <c r="S269" s="154">
        <v>0</v>
      </c>
      <c r="T269" s="154">
        <v>0</v>
      </c>
    </row>
    <row r="270" spans="1:20">
      <c r="A270" s="46" t="s">
        <v>308</v>
      </c>
      <c r="B270" s="160">
        <v>824019</v>
      </c>
      <c r="C270" s="158" t="s">
        <v>135</v>
      </c>
      <c r="D270" s="147" t="s">
        <v>72</v>
      </c>
      <c r="E270" s="147" t="s">
        <v>16</v>
      </c>
      <c r="F270" s="154">
        <v>0</v>
      </c>
      <c r="G270" s="154">
        <v>0</v>
      </c>
      <c r="H270" s="154">
        <v>0</v>
      </c>
      <c r="I270" s="154">
        <v>0</v>
      </c>
      <c r="J270" s="154">
        <v>0</v>
      </c>
      <c r="K270" s="154">
        <v>0</v>
      </c>
      <c r="L270" s="154">
        <v>0</v>
      </c>
      <c r="M270" s="154">
        <v>0</v>
      </c>
      <c r="N270" s="154">
        <v>0</v>
      </c>
      <c r="O270" s="154">
        <v>0</v>
      </c>
      <c r="P270" s="154">
        <v>0</v>
      </c>
      <c r="Q270" s="154">
        <v>0</v>
      </c>
      <c r="R270" s="155" t="b">
        <v>0</v>
      </c>
      <c r="S270" s="154">
        <v>0</v>
      </c>
      <c r="T270" s="154">
        <v>0</v>
      </c>
    </row>
    <row r="271" spans="1:20">
      <c r="A271" s="46" t="s">
        <v>308</v>
      </c>
      <c r="B271" s="160">
        <v>824021</v>
      </c>
      <c r="C271" s="158" t="s">
        <v>137</v>
      </c>
      <c r="D271" s="147" t="s">
        <v>72</v>
      </c>
      <c r="E271" s="147" t="s">
        <v>16</v>
      </c>
      <c r="F271" s="154">
        <v>0</v>
      </c>
      <c r="G271" s="154">
        <v>0</v>
      </c>
      <c r="H271" s="154">
        <v>0</v>
      </c>
      <c r="I271" s="154">
        <v>0</v>
      </c>
      <c r="J271" s="154">
        <v>3986300</v>
      </c>
      <c r="K271" s="154">
        <v>0</v>
      </c>
      <c r="L271" s="154">
        <v>3986300</v>
      </c>
      <c r="M271" s="154">
        <v>0</v>
      </c>
      <c r="N271" s="154">
        <v>3986300</v>
      </c>
      <c r="O271" s="154">
        <v>0</v>
      </c>
      <c r="P271" s="154">
        <v>0</v>
      </c>
      <c r="Q271" s="154">
        <v>0</v>
      </c>
      <c r="R271" s="155" t="b">
        <v>1</v>
      </c>
      <c r="S271" s="154">
        <v>0</v>
      </c>
      <c r="T271" s="154">
        <v>0</v>
      </c>
    </row>
    <row r="272" spans="1:20">
      <c r="A272" s="46" t="s">
        <v>308</v>
      </c>
      <c r="B272" s="160">
        <v>824027</v>
      </c>
      <c r="C272" s="158" t="s">
        <v>261</v>
      </c>
      <c r="D272" s="147" t="s">
        <v>72</v>
      </c>
      <c r="E272" s="147" t="s">
        <v>16</v>
      </c>
      <c r="F272" s="154">
        <v>0</v>
      </c>
      <c r="G272" s="154">
        <v>0</v>
      </c>
      <c r="H272" s="154">
        <v>0</v>
      </c>
      <c r="I272" s="154">
        <v>0</v>
      </c>
      <c r="J272" s="154">
        <v>0</v>
      </c>
      <c r="K272" s="154">
        <v>0</v>
      </c>
      <c r="L272" s="154">
        <v>0</v>
      </c>
      <c r="M272" s="154">
        <v>0</v>
      </c>
      <c r="N272" s="154">
        <v>0</v>
      </c>
      <c r="O272" s="154">
        <v>0</v>
      </c>
      <c r="P272" s="154">
        <v>0</v>
      </c>
      <c r="Q272" s="154">
        <v>0</v>
      </c>
      <c r="R272" s="155" t="b">
        <v>0</v>
      </c>
      <c r="S272" s="154">
        <v>0</v>
      </c>
      <c r="T272" s="154">
        <v>0</v>
      </c>
    </row>
    <row r="273" spans="1:20">
      <c r="A273" s="46" t="s">
        <v>308</v>
      </c>
      <c r="B273" s="160">
        <v>824033</v>
      </c>
      <c r="C273" s="158" t="s">
        <v>140</v>
      </c>
      <c r="D273" s="147" t="s">
        <v>72</v>
      </c>
      <c r="E273" s="147" t="s">
        <v>16</v>
      </c>
      <c r="F273" s="154">
        <v>0</v>
      </c>
      <c r="G273" s="154">
        <v>0</v>
      </c>
      <c r="H273" s="154">
        <v>0</v>
      </c>
      <c r="I273" s="154">
        <v>0</v>
      </c>
      <c r="J273" s="154">
        <v>11090300</v>
      </c>
      <c r="K273" s="154">
        <v>0</v>
      </c>
      <c r="L273" s="154">
        <v>11090300</v>
      </c>
      <c r="M273" s="154">
        <v>0</v>
      </c>
      <c r="N273" s="154">
        <v>11090300</v>
      </c>
      <c r="O273" s="154">
        <v>0</v>
      </c>
      <c r="P273" s="154">
        <v>0</v>
      </c>
      <c r="Q273" s="154">
        <v>0</v>
      </c>
      <c r="R273" s="155" t="b">
        <v>1</v>
      </c>
      <c r="S273" s="154">
        <v>0</v>
      </c>
      <c r="T273" s="154">
        <v>0</v>
      </c>
    </row>
    <row r="274" spans="1:20">
      <c r="A274" s="46" t="s">
        <v>308</v>
      </c>
      <c r="B274" s="160">
        <v>824037</v>
      </c>
      <c r="C274" s="158" t="s">
        <v>141</v>
      </c>
      <c r="D274" s="147" t="s">
        <v>72</v>
      </c>
      <c r="E274" s="147" t="s">
        <v>16</v>
      </c>
      <c r="F274" s="154">
        <v>0</v>
      </c>
      <c r="G274" s="154">
        <v>0</v>
      </c>
      <c r="H274" s="154">
        <v>0</v>
      </c>
      <c r="I274" s="154">
        <v>0</v>
      </c>
      <c r="J274" s="154">
        <v>0</v>
      </c>
      <c r="K274" s="154">
        <v>0</v>
      </c>
      <c r="L274" s="154">
        <v>0</v>
      </c>
      <c r="M274" s="154">
        <v>0</v>
      </c>
      <c r="N274" s="154">
        <v>0</v>
      </c>
      <c r="O274" s="154">
        <v>0</v>
      </c>
      <c r="P274" s="154">
        <v>0</v>
      </c>
      <c r="Q274" s="154">
        <v>0</v>
      </c>
      <c r="R274" s="155" t="b">
        <v>0</v>
      </c>
      <c r="S274" s="154">
        <v>0</v>
      </c>
      <c r="T274" s="154">
        <v>0</v>
      </c>
    </row>
    <row r="275" spans="1:20">
      <c r="A275" s="46" t="s">
        <v>308</v>
      </c>
      <c r="B275" s="160">
        <v>824039</v>
      </c>
      <c r="C275" s="158" t="s">
        <v>142</v>
      </c>
      <c r="D275" s="147" t="s">
        <v>72</v>
      </c>
      <c r="E275" s="147" t="s">
        <v>16</v>
      </c>
      <c r="F275" s="154">
        <v>0</v>
      </c>
      <c r="G275" s="154">
        <v>0</v>
      </c>
      <c r="H275" s="154">
        <v>0</v>
      </c>
      <c r="I275" s="154">
        <v>0</v>
      </c>
      <c r="J275" s="154">
        <v>0</v>
      </c>
      <c r="K275" s="154">
        <v>0</v>
      </c>
      <c r="L275" s="154">
        <v>0</v>
      </c>
      <c r="M275" s="154">
        <v>0</v>
      </c>
      <c r="N275" s="154">
        <v>0</v>
      </c>
      <c r="O275" s="154">
        <v>0</v>
      </c>
      <c r="P275" s="154">
        <v>0</v>
      </c>
      <c r="Q275" s="154">
        <v>0</v>
      </c>
      <c r="R275" s="155" t="b">
        <v>0</v>
      </c>
      <c r="S275" s="154">
        <v>0</v>
      </c>
      <c r="T275" s="154">
        <v>0</v>
      </c>
    </row>
    <row r="276" spans="1:20">
      <c r="A276" s="46" t="s">
        <v>308</v>
      </c>
      <c r="B276" s="160">
        <v>824041</v>
      </c>
      <c r="C276" s="158" t="s">
        <v>143</v>
      </c>
      <c r="D276" s="147" t="s">
        <v>72</v>
      </c>
      <c r="E276" s="147" t="s">
        <v>16</v>
      </c>
      <c r="F276" s="154">
        <v>0</v>
      </c>
      <c r="G276" s="154">
        <v>0</v>
      </c>
      <c r="H276" s="154">
        <v>0</v>
      </c>
      <c r="I276" s="154">
        <v>0</v>
      </c>
      <c r="J276" s="154">
        <v>0</v>
      </c>
      <c r="K276" s="154">
        <v>0</v>
      </c>
      <c r="L276" s="154">
        <v>0</v>
      </c>
      <c r="M276" s="154">
        <v>0</v>
      </c>
      <c r="N276" s="154">
        <v>0</v>
      </c>
      <c r="O276" s="154">
        <v>0</v>
      </c>
      <c r="P276" s="154">
        <v>0</v>
      </c>
      <c r="Q276" s="154">
        <v>0</v>
      </c>
      <c r="R276" s="155" t="b">
        <v>0</v>
      </c>
      <c r="S276" s="154">
        <v>0</v>
      </c>
      <c r="T276" s="154">
        <v>0</v>
      </c>
    </row>
    <row r="277" spans="1:20">
      <c r="A277" s="46" t="s">
        <v>308</v>
      </c>
      <c r="B277" s="160">
        <v>824042</v>
      </c>
      <c r="C277" s="158" t="s">
        <v>144</v>
      </c>
      <c r="D277" s="147" t="s">
        <v>72</v>
      </c>
      <c r="E277" s="147" t="s">
        <v>16</v>
      </c>
      <c r="F277" s="154">
        <v>0</v>
      </c>
      <c r="G277" s="154">
        <v>0</v>
      </c>
      <c r="H277" s="154">
        <v>0</v>
      </c>
      <c r="I277" s="154">
        <v>0</v>
      </c>
      <c r="J277" s="154">
        <v>0</v>
      </c>
      <c r="K277" s="154">
        <v>0</v>
      </c>
      <c r="L277" s="154">
        <v>0</v>
      </c>
      <c r="M277" s="154">
        <v>0</v>
      </c>
      <c r="N277" s="154">
        <v>0</v>
      </c>
      <c r="O277" s="154">
        <v>0</v>
      </c>
      <c r="P277" s="154">
        <v>0</v>
      </c>
      <c r="Q277" s="154">
        <v>0</v>
      </c>
      <c r="R277" s="155" t="b">
        <v>0</v>
      </c>
      <c r="S277" s="154">
        <v>0</v>
      </c>
      <c r="T277" s="154">
        <v>0</v>
      </c>
    </row>
    <row r="278" spans="1:20">
      <c r="A278" s="46" t="s">
        <v>308</v>
      </c>
      <c r="B278" s="150">
        <v>825002</v>
      </c>
      <c r="C278" s="147" t="s">
        <v>146</v>
      </c>
      <c r="D278" s="147" t="s">
        <v>72</v>
      </c>
      <c r="E278" s="147" t="s">
        <v>16</v>
      </c>
      <c r="F278" s="154">
        <v>0</v>
      </c>
      <c r="G278" s="154">
        <v>0</v>
      </c>
      <c r="H278" s="154">
        <v>0</v>
      </c>
      <c r="I278" s="154">
        <v>0</v>
      </c>
      <c r="J278" s="154">
        <v>0</v>
      </c>
      <c r="K278" s="154">
        <v>0</v>
      </c>
      <c r="L278" s="154">
        <v>0</v>
      </c>
      <c r="M278" s="154">
        <v>0</v>
      </c>
      <c r="N278" s="154">
        <v>0</v>
      </c>
      <c r="O278" s="154">
        <v>0</v>
      </c>
      <c r="P278" s="154">
        <v>0</v>
      </c>
      <c r="Q278" s="154">
        <v>0</v>
      </c>
      <c r="R278" s="155" t="b">
        <v>0</v>
      </c>
      <c r="S278" s="154">
        <v>0</v>
      </c>
      <c r="T278" s="154">
        <v>0</v>
      </c>
    </row>
    <row r="279" spans="1:20">
      <c r="A279" s="46" t="s">
        <v>308</v>
      </c>
      <c r="B279" s="160">
        <v>825004</v>
      </c>
      <c r="C279" s="158" t="s">
        <v>262</v>
      </c>
      <c r="D279" s="147" t="s">
        <v>72</v>
      </c>
      <c r="E279" s="147" t="s">
        <v>16</v>
      </c>
      <c r="F279" s="154">
        <v>0</v>
      </c>
      <c r="G279" s="154">
        <v>0</v>
      </c>
      <c r="H279" s="154">
        <v>0</v>
      </c>
      <c r="I279" s="154">
        <v>0</v>
      </c>
      <c r="J279" s="154">
        <v>0</v>
      </c>
      <c r="K279" s="154">
        <v>0</v>
      </c>
      <c r="L279" s="154">
        <v>0</v>
      </c>
      <c r="M279" s="154">
        <v>0</v>
      </c>
      <c r="N279" s="154">
        <v>0</v>
      </c>
      <c r="O279" s="154">
        <v>0</v>
      </c>
      <c r="P279" s="154">
        <v>0</v>
      </c>
      <c r="Q279" s="154">
        <v>0</v>
      </c>
      <c r="R279" s="155" t="b">
        <v>0</v>
      </c>
      <c r="S279" s="154">
        <v>0</v>
      </c>
      <c r="T279" s="154">
        <v>0</v>
      </c>
    </row>
    <row r="280" spans="1:20">
      <c r="A280" s="46" t="s">
        <v>308</v>
      </c>
      <c r="B280" s="160">
        <v>825010</v>
      </c>
      <c r="C280" s="158" t="s">
        <v>147</v>
      </c>
      <c r="D280" s="147" t="s">
        <v>72</v>
      </c>
      <c r="E280" s="147" t="s">
        <v>16</v>
      </c>
      <c r="F280" s="154">
        <v>0</v>
      </c>
      <c r="G280" s="154">
        <v>0</v>
      </c>
      <c r="H280" s="154">
        <v>0</v>
      </c>
      <c r="I280" s="154">
        <v>0</v>
      </c>
      <c r="J280" s="154">
        <v>79608000</v>
      </c>
      <c r="K280" s="154">
        <v>0</v>
      </c>
      <c r="L280" s="154">
        <v>79608000</v>
      </c>
      <c r="M280" s="154">
        <v>0</v>
      </c>
      <c r="N280" s="154">
        <v>79608000</v>
      </c>
      <c r="O280" s="154">
        <v>0</v>
      </c>
      <c r="P280" s="154">
        <v>0</v>
      </c>
      <c r="Q280" s="154">
        <v>0</v>
      </c>
      <c r="R280" s="155" t="b">
        <v>1</v>
      </c>
      <c r="S280" s="154">
        <v>0</v>
      </c>
      <c r="T280" s="154">
        <v>0</v>
      </c>
    </row>
    <row r="281" spans="1:20">
      <c r="A281" s="46" t="s">
        <v>308</v>
      </c>
      <c r="B281" s="160">
        <v>825011</v>
      </c>
      <c r="C281" s="158" t="s">
        <v>148</v>
      </c>
      <c r="D281" s="147" t="s">
        <v>72</v>
      </c>
      <c r="E281" s="147" t="s">
        <v>16</v>
      </c>
      <c r="F281" s="154">
        <v>0</v>
      </c>
      <c r="G281" s="154">
        <v>0</v>
      </c>
      <c r="H281" s="154">
        <v>0</v>
      </c>
      <c r="I281" s="154">
        <v>0</v>
      </c>
      <c r="J281" s="154">
        <v>0</v>
      </c>
      <c r="K281" s="154">
        <v>0</v>
      </c>
      <c r="L281" s="154">
        <v>0</v>
      </c>
      <c r="M281" s="154">
        <v>0</v>
      </c>
      <c r="N281" s="154">
        <v>0</v>
      </c>
      <c r="O281" s="154">
        <v>0</v>
      </c>
      <c r="P281" s="154">
        <v>0</v>
      </c>
      <c r="Q281" s="154">
        <v>0</v>
      </c>
      <c r="R281" s="155" t="b">
        <v>0</v>
      </c>
      <c r="S281" s="154">
        <v>0</v>
      </c>
      <c r="T281" s="154">
        <v>0</v>
      </c>
    </row>
    <row r="282" spans="1:20">
      <c r="A282" s="46" t="s">
        <v>308</v>
      </c>
      <c r="B282" s="160">
        <v>825012</v>
      </c>
      <c r="C282" s="158" t="s">
        <v>149</v>
      </c>
      <c r="D282" s="147" t="s">
        <v>72</v>
      </c>
      <c r="E282" s="147" t="s">
        <v>16</v>
      </c>
      <c r="F282" s="154">
        <v>0</v>
      </c>
      <c r="G282" s="154">
        <v>0</v>
      </c>
      <c r="H282" s="154">
        <v>58994</v>
      </c>
      <c r="I282" s="154">
        <v>17000</v>
      </c>
      <c r="J282" s="154">
        <v>0</v>
      </c>
      <c r="K282" s="154">
        <v>0</v>
      </c>
      <c r="L282" s="154">
        <v>41994</v>
      </c>
      <c r="M282" s="154">
        <v>0</v>
      </c>
      <c r="N282" s="154">
        <v>41994</v>
      </c>
      <c r="O282" s="154">
        <v>0</v>
      </c>
      <c r="P282" s="154">
        <v>0</v>
      </c>
      <c r="Q282" s="154">
        <v>0</v>
      </c>
      <c r="R282" s="155" t="b">
        <v>1</v>
      </c>
      <c r="S282" s="154">
        <v>0</v>
      </c>
      <c r="T282" s="154">
        <v>0</v>
      </c>
    </row>
    <row r="283" spans="1:20">
      <c r="A283" s="46" t="s">
        <v>308</v>
      </c>
      <c r="B283" s="160">
        <v>825013</v>
      </c>
      <c r="C283" s="158" t="s">
        <v>150</v>
      </c>
      <c r="D283" s="147" t="s">
        <v>72</v>
      </c>
      <c r="E283" s="147" t="s">
        <v>16</v>
      </c>
      <c r="F283" s="154">
        <v>0</v>
      </c>
      <c r="G283" s="154">
        <v>0</v>
      </c>
      <c r="H283" s="154">
        <v>0</v>
      </c>
      <c r="I283" s="154">
        <v>0</v>
      </c>
      <c r="J283" s="154">
        <v>0</v>
      </c>
      <c r="K283" s="154">
        <v>0</v>
      </c>
      <c r="L283" s="154">
        <v>0</v>
      </c>
      <c r="M283" s="154">
        <v>0</v>
      </c>
      <c r="N283" s="154">
        <v>0</v>
      </c>
      <c r="O283" s="154">
        <v>0</v>
      </c>
      <c r="P283" s="154">
        <v>0</v>
      </c>
      <c r="Q283" s="154">
        <v>0</v>
      </c>
      <c r="R283" s="155" t="b">
        <v>0</v>
      </c>
      <c r="S283" s="154">
        <v>0</v>
      </c>
      <c r="T283" s="154">
        <v>0</v>
      </c>
    </row>
    <row r="284" spans="1:20">
      <c r="A284" s="46" t="s">
        <v>308</v>
      </c>
      <c r="B284" s="160">
        <v>825015</v>
      </c>
      <c r="C284" s="158" t="s">
        <v>151</v>
      </c>
      <c r="D284" s="147" t="s">
        <v>72</v>
      </c>
      <c r="E284" s="147" t="s">
        <v>16</v>
      </c>
      <c r="F284" s="154">
        <v>0</v>
      </c>
      <c r="G284" s="154">
        <v>0</v>
      </c>
      <c r="H284" s="154">
        <v>0</v>
      </c>
      <c r="I284" s="154">
        <v>0</v>
      </c>
      <c r="J284" s="154">
        <v>0</v>
      </c>
      <c r="K284" s="154">
        <v>0</v>
      </c>
      <c r="L284" s="154">
        <v>0</v>
      </c>
      <c r="M284" s="154">
        <v>0</v>
      </c>
      <c r="N284" s="154">
        <v>0</v>
      </c>
      <c r="O284" s="154">
        <v>0</v>
      </c>
      <c r="P284" s="154">
        <v>0</v>
      </c>
      <c r="Q284" s="154">
        <v>0</v>
      </c>
      <c r="R284" s="155" t="b">
        <v>0</v>
      </c>
      <c r="S284" s="154">
        <v>0</v>
      </c>
      <c r="T284" s="154">
        <v>0</v>
      </c>
    </row>
    <row r="285" spans="1:20">
      <c r="A285" s="46" t="s">
        <v>308</v>
      </c>
      <c r="B285" s="160">
        <v>825016</v>
      </c>
      <c r="C285" s="158" t="s">
        <v>266</v>
      </c>
      <c r="D285" s="147" t="s">
        <v>72</v>
      </c>
      <c r="E285" s="147" t="s">
        <v>16</v>
      </c>
      <c r="F285" s="154">
        <v>0</v>
      </c>
      <c r="G285" s="154">
        <v>0</v>
      </c>
      <c r="H285" s="154">
        <v>0</v>
      </c>
      <c r="I285" s="154">
        <v>0</v>
      </c>
      <c r="J285" s="154">
        <v>3605250</v>
      </c>
      <c r="K285" s="154">
        <v>0</v>
      </c>
      <c r="L285" s="154">
        <v>3605250</v>
      </c>
      <c r="M285" s="154">
        <v>0</v>
      </c>
      <c r="N285" s="154">
        <v>3605250</v>
      </c>
      <c r="O285" s="154">
        <v>0</v>
      </c>
      <c r="P285" s="154">
        <v>0</v>
      </c>
      <c r="Q285" s="154">
        <v>0</v>
      </c>
      <c r="R285" s="155" t="b">
        <v>1</v>
      </c>
      <c r="S285" s="154">
        <v>0</v>
      </c>
      <c r="T285" s="154">
        <v>0</v>
      </c>
    </row>
    <row r="286" spans="1:20">
      <c r="A286" s="46" t="s">
        <v>308</v>
      </c>
      <c r="B286" s="160">
        <v>825099</v>
      </c>
      <c r="C286" s="158" t="s">
        <v>153</v>
      </c>
      <c r="D286" s="147" t="s">
        <v>72</v>
      </c>
      <c r="E286" s="147" t="s">
        <v>16</v>
      </c>
      <c r="F286" s="154">
        <v>0</v>
      </c>
      <c r="G286" s="154">
        <v>0</v>
      </c>
      <c r="H286" s="154">
        <v>0</v>
      </c>
      <c r="I286" s="154">
        <v>0</v>
      </c>
      <c r="J286" s="154">
        <v>0</v>
      </c>
      <c r="K286" s="154">
        <v>0</v>
      </c>
      <c r="L286" s="154">
        <v>0</v>
      </c>
      <c r="M286" s="154">
        <v>0</v>
      </c>
      <c r="N286" s="154">
        <v>0</v>
      </c>
      <c r="O286" s="154">
        <v>0</v>
      </c>
      <c r="P286" s="154">
        <v>0</v>
      </c>
      <c r="Q286" s="154">
        <v>0</v>
      </c>
      <c r="R286" s="155" t="b">
        <v>0</v>
      </c>
      <c r="S286" s="154">
        <v>0</v>
      </c>
      <c r="T286" s="154">
        <v>0</v>
      </c>
    </row>
    <row r="287" spans="1:20">
      <c r="A287" s="46" t="s">
        <v>308</v>
      </c>
      <c r="B287" s="160">
        <v>829207</v>
      </c>
      <c r="C287" s="158" t="s">
        <v>180</v>
      </c>
      <c r="D287" s="147" t="s">
        <v>72</v>
      </c>
      <c r="E287" s="147" t="s">
        <v>16</v>
      </c>
      <c r="F287" s="154">
        <v>0</v>
      </c>
      <c r="G287" s="154">
        <v>0</v>
      </c>
      <c r="H287" s="154">
        <v>0</v>
      </c>
      <c r="I287" s="154">
        <v>0</v>
      </c>
      <c r="J287" s="154">
        <v>0</v>
      </c>
      <c r="K287" s="154">
        <v>0</v>
      </c>
      <c r="L287" s="154">
        <v>0</v>
      </c>
      <c r="M287" s="154">
        <v>0</v>
      </c>
      <c r="N287" s="154">
        <v>0</v>
      </c>
      <c r="O287" s="154">
        <v>0</v>
      </c>
      <c r="P287" s="154">
        <v>0</v>
      </c>
      <c r="Q287" s="154">
        <v>0</v>
      </c>
      <c r="R287" s="155" t="b">
        <v>0</v>
      </c>
      <c r="S287" s="154">
        <v>0</v>
      </c>
      <c r="T287" s="154">
        <v>0</v>
      </c>
    </row>
    <row r="288" spans="1:20">
      <c r="A288" s="46" t="s">
        <v>308</v>
      </c>
      <c r="B288" s="160">
        <v>829220</v>
      </c>
      <c r="C288" s="158" t="s">
        <v>560</v>
      </c>
      <c r="D288" s="147" t="s">
        <v>72</v>
      </c>
      <c r="E288" s="147" t="s">
        <v>16</v>
      </c>
      <c r="F288" s="154">
        <v>0</v>
      </c>
      <c r="G288" s="154">
        <v>0</v>
      </c>
      <c r="H288" s="154">
        <v>0</v>
      </c>
      <c r="I288" s="154">
        <v>0</v>
      </c>
      <c r="J288" s="154">
        <v>0</v>
      </c>
      <c r="K288" s="154">
        <v>0</v>
      </c>
      <c r="L288" s="154">
        <v>0</v>
      </c>
      <c r="M288" s="154">
        <v>0</v>
      </c>
      <c r="N288" s="154">
        <v>0</v>
      </c>
      <c r="O288" s="154">
        <v>0</v>
      </c>
      <c r="P288" s="154">
        <v>0</v>
      </c>
      <c r="Q288" s="154">
        <v>0</v>
      </c>
      <c r="R288" s="155" t="b">
        <v>0</v>
      </c>
      <c r="S288" s="154">
        <v>0</v>
      </c>
      <c r="T288" s="154">
        <v>0</v>
      </c>
    </row>
    <row r="289" spans="1:20">
      <c r="A289" s="46" t="s">
        <v>308</v>
      </c>
      <c r="B289" s="160">
        <v>910200</v>
      </c>
      <c r="C289" s="158" t="s">
        <v>155</v>
      </c>
      <c r="D289" s="147" t="s">
        <v>72</v>
      </c>
      <c r="E289" s="147" t="s">
        <v>16</v>
      </c>
      <c r="F289" s="154">
        <v>0</v>
      </c>
      <c r="G289" s="154">
        <v>0</v>
      </c>
      <c r="H289" s="154">
        <v>0</v>
      </c>
      <c r="I289" s="154">
        <v>0</v>
      </c>
      <c r="J289" s="154">
        <v>0</v>
      </c>
      <c r="K289" s="154">
        <v>0</v>
      </c>
      <c r="L289" s="154">
        <v>0</v>
      </c>
      <c r="M289" s="154">
        <v>0</v>
      </c>
      <c r="N289" s="154">
        <v>0</v>
      </c>
      <c r="O289" s="154">
        <v>0</v>
      </c>
      <c r="P289" s="154">
        <v>0</v>
      </c>
      <c r="Q289" s="154">
        <v>0</v>
      </c>
      <c r="R289" s="155" t="b">
        <v>0</v>
      </c>
      <c r="S289" s="154">
        <v>0</v>
      </c>
      <c r="T289" s="154">
        <v>0</v>
      </c>
    </row>
    <row r="290" spans="1:20">
      <c r="A290" s="46" t="s">
        <v>308</v>
      </c>
      <c r="B290" s="33">
        <v>910300</v>
      </c>
      <c r="C290" s="156" t="s">
        <v>156</v>
      </c>
      <c r="D290" s="147" t="s">
        <v>72</v>
      </c>
      <c r="E290" s="147" t="s">
        <v>16</v>
      </c>
      <c r="F290" s="154">
        <v>0</v>
      </c>
      <c r="G290" s="154">
        <v>0</v>
      </c>
      <c r="H290" s="154">
        <v>0</v>
      </c>
      <c r="I290" s="154">
        <v>0</v>
      </c>
      <c r="J290" s="154">
        <v>0</v>
      </c>
      <c r="K290" s="154">
        <v>0</v>
      </c>
      <c r="L290" s="154">
        <v>0</v>
      </c>
      <c r="M290" s="154">
        <v>0</v>
      </c>
      <c r="N290" s="154">
        <v>0</v>
      </c>
      <c r="O290" s="154">
        <v>0</v>
      </c>
      <c r="P290" s="154">
        <v>0</v>
      </c>
      <c r="Q290" s="154">
        <v>0</v>
      </c>
      <c r="R290" s="155" t="b">
        <v>0</v>
      </c>
      <c r="S290" s="154">
        <v>0</v>
      </c>
      <c r="T290" s="154">
        <v>0</v>
      </c>
    </row>
    <row r="291" spans="1:20">
      <c r="A291" s="46" t="s">
        <v>308</v>
      </c>
      <c r="B291" s="160">
        <v>910800</v>
      </c>
      <c r="C291" s="158" t="s">
        <v>263</v>
      </c>
      <c r="D291" s="147" t="s">
        <v>72</v>
      </c>
      <c r="E291" s="147" t="s">
        <v>16</v>
      </c>
      <c r="F291" s="154">
        <v>0</v>
      </c>
      <c r="G291" s="154">
        <v>0</v>
      </c>
      <c r="H291" s="154">
        <v>0</v>
      </c>
      <c r="I291" s="154">
        <v>0</v>
      </c>
      <c r="J291" s="154">
        <v>0</v>
      </c>
      <c r="K291" s="154">
        <v>0</v>
      </c>
      <c r="L291" s="154">
        <v>0</v>
      </c>
      <c r="M291" s="154">
        <v>0</v>
      </c>
      <c r="N291" s="154">
        <v>0</v>
      </c>
      <c r="O291" s="154">
        <v>0</v>
      </c>
      <c r="P291" s="154">
        <v>0</v>
      </c>
      <c r="Q291" s="154">
        <v>0</v>
      </c>
      <c r="R291" s="155" t="b">
        <v>0</v>
      </c>
      <c r="S291" s="154">
        <v>0</v>
      </c>
      <c r="T291" s="154">
        <v>0</v>
      </c>
    </row>
    <row r="292" spans="1:20">
      <c r="A292" s="46" t="s">
        <v>308</v>
      </c>
      <c r="B292" s="160">
        <v>910900</v>
      </c>
      <c r="C292" s="158" t="s">
        <v>158</v>
      </c>
      <c r="D292" s="147" t="s">
        <v>72</v>
      </c>
      <c r="E292" s="147" t="s">
        <v>16</v>
      </c>
      <c r="F292" s="154">
        <v>0</v>
      </c>
      <c r="G292" s="154">
        <v>0</v>
      </c>
      <c r="H292" s="154">
        <v>0</v>
      </c>
      <c r="I292" s="154">
        <v>0</v>
      </c>
      <c r="J292" s="154">
        <v>0</v>
      </c>
      <c r="K292" s="154">
        <v>0</v>
      </c>
      <c r="L292" s="154">
        <v>0</v>
      </c>
      <c r="M292" s="154">
        <v>0</v>
      </c>
      <c r="N292" s="154">
        <v>0</v>
      </c>
      <c r="O292" s="154">
        <v>0</v>
      </c>
      <c r="P292" s="154">
        <v>0</v>
      </c>
      <c r="Q292" s="154">
        <v>0</v>
      </c>
      <c r="R292" s="155" t="b">
        <v>0</v>
      </c>
      <c r="S292" s="154">
        <v>0</v>
      </c>
      <c r="T292" s="154">
        <v>0</v>
      </c>
    </row>
    <row r="293" spans="1:20">
      <c r="A293" s="46" t="s">
        <v>308</v>
      </c>
      <c r="B293" s="160">
        <v>919001</v>
      </c>
      <c r="C293" s="158" t="s">
        <v>159</v>
      </c>
      <c r="D293" s="147" t="s">
        <v>72</v>
      </c>
      <c r="E293" s="147" t="s">
        <v>16</v>
      </c>
      <c r="F293" s="154">
        <v>0</v>
      </c>
      <c r="G293" s="154">
        <v>0</v>
      </c>
      <c r="H293" s="154">
        <v>0</v>
      </c>
      <c r="I293" s="154">
        <v>0</v>
      </c>
      <c r="J293" s="154">
        <v>0</v>
      </c>
      <c r="K293" s="154">
        <v>0</v>
      </c>
      <c r="L293" s="154">
        <v>0</v>
      </c>
      <c r="M293" s="154">
        <v>0</v>
      </c>
      <c r="N293" s="154">
        <v>0</v>
      </c>
      <c r="O293" s="154">
        <v>0</v>
      </c>
      <c r="P293" s="154">
        <v>0</v>
      </c>
      <c r="Q293" s="154">
        <v>0</v>
      </c>
      <c r="R293" s="155" t="b">
        <v>0</v>
      </c>
      <c r="S293" s="154">
        <v>0</v>
      </c>
      <c r="T293" s="154">
        <v>0</v>
      </c>
    </row>
    <row r="294" spans="1:20">
      <c r="A294" s="46" t="s">
        <v>308</v>
      </c>
      <c r="B294" s="160">
        <v>919900</v>
      </c>
      <c r="C294" s="158" t="s">
        <v>160</v>
      </c>
      <c r="D294" s="147" t="s">
        <v>72</v>
      </c>
      <c r="E294" s="147" t="s">
        <v>16</v>
      </c>
      <c r="F294" s="154">
        <v>0</v>
      </c>
      <c r="G294" s="154">
        <v>0</v>
      </c>
      <c r="H294" s="154">
        <v>0</v>
      </c>
      <c r="I294" s="154">
        <v>14413</v>
      </c>
      <c r="J294" s="154">
        <v>0</v>
      </c>
      <c r="K294" s="154">
        <v>0</v>
      </c>
      <c r="L294" s="154">
        <v>-14413</v>
      </c>
      <c r="M294" s="154">
        <v>0</v>
      </c>
      <c r="N294" s="154">
        <v>-14413</v>
      </c>
      <c r="O294" s="154">
        <v>0</v>
      </c>
      <c r="P294" s="154">
        <v>0</v>
      </c>
      <c r="Q294" s="154">
        <v>0</v>
      </c>
      <c r="R294" s="155" t="b">
        <v>1</v>
      </c>
      <c r="S294" s="154">
        <v>0</v>
      </c>
      <c r="T294" s="154">
        <v>0</v>
      </c>
    </row>
    <row r="295" spans="1:20" ht="15" customHeight="1">
      <c r="A295" s="46" t="s">
        <v>308</v>
      </c>
      <c r="B295" s="150">
        <v>919901</v>
      </c>
      <c r="C295" s="29" t="s">
        <v>161</v>
      </c>
      <c r="D295" s="29" t="s">
        <v>72</v>
      </c>
      <c r="E295" s="29" t="s">
        <v>16</v>
      </c>
      <c r="F295" s="154">
        <v>0</v>
      </c>
      <c r="G295" s="154">
        <v>0</v>
      </c>
      <c r="H295" s="154">
        <v>0</v>
      </c>
      <c r="I295" s="154">
        <v>0</v>
      </c>
      <c r="J295" s="154">
        <v>0</v>
      </c>
      <c r="K295" s="154">
        <v>9070249.9999999981</v>
      </c>
      <c r="L295" s="154">
        <v>-9070249.9999999981</v>
      </c>
      <c r="M295" s="154">
        <v>0</v>
      </c>
      <c r="N295" s="157">
        <v>-9070249.9999999981</v>
      </c>
      <c r="O295" s="157">
        <v>0</v>
      </c>
      <c r="P295" s="157">
        <v>0</v>
      </c>
      <c r="Q295" s="157">
        <v>0</v>
      </c>
      <c r="R295" s="155" t="b">
        <v>1</v>
      </c>
      <c r="S295" s="157">
        <v>0</v>
      </c>
      <c r="T295" s="157">
        <v>0</v>
      </c>
    </row>
    <row r="296" spans="1:20">
      <c r="A296" s="46" t="s">
        <v>308</v>
      </c>
      <c r="B296" s="150">
        <v>920100</v>
      </c>
      <c r="C296" s="34" t="s">
        <v>162</v>
      </c>
      <c r="D296" s="29" t="s">
        <v>72</v>
      </c>
      <c r="E296" s="29" t="s">
        <v>16</v>
      </c>
      <c r="F296" s="157">
        <v>0</v>
      </c>
      <c r="G296" s="157">
        <v>0</v>
      </c>
      <c r="H296" s="157">
        <v>0</v>
      </c>
      <c r="I296" s="157">
        <v>0</v>
      </c>
      <c r="J296" s="157">
        <v>0</v>
      </c>
      <c r="K296" s="157">
        <v>0</v>
      </c>
      <c r="L296" s="157">
        <v>0</v>
      </c>
      <c r="M296" s="157">
        <v>0</v>
      </c>
      <c r="N296" s="157">
        <v>0</v>
      </c>
      <c r="O296" s="157">
        <v>0</v>
      </c>
      <c r="P296" s="157">
        <v>0</v>
      </c>
      <c r="Q296" s="157">
        <v>0</v>
      </c>
      <c r="R296" s="155" t="b">
        <v>0</v>
      </c>
      <c r="S296" s="157">
        <v>0</v>
      </c>
      <c r="T296" s="157">
        <v>0</v>
      </c>
    </row>
    <row r="297" spans="1:20">
      <c r="A297" s="46" t="s">
        <v>308</v>
      </c>
      <c r="B297" s="160">
        <v>920500</v>
      </c>
      <c r="C297" s="158" t="s">
        <v>163</v>
      </c>
      <c r="D297" s="147" t="s">
        <v>72</v>
      </c>
      <c r="E297" s="147" t="s">
        <v>16</v>
      </c>
      <c r="F297" s="154">
        <v>0</v>
      </c>
      <c r="G297" s="154">
        <v>0</v>
      </c>
      <c r="H297" s="154">
        <v>0</v>
      </c>
      <c r="I297" s="154">
        <v>0</v>
      </c>
      <c r="J297" s="154">
        <v>0</v>
      </c>
      <c r="K297" s="154">
        <v>0</v>
      </c>
      <c r="L297" s="154">
        <v>0</v>
      </c>
      <c r="M297" s="154">
        <v>0</v>
      </c>
      <c r="N297" s="154">
        <v>0</v>
      </c>
      <c r="O297" s="154">
        <v>0</v>
      </c>
      <c r="P297" s="154">
        <v>0</v>
      </c>
      <c r="Q297" s="154">
        <v>0</v>
      </c>
      <c r="R297" s="155" t="b">
        <v>0</v>
      </c>
      <c r="S297" s="154">
        <v>0</v>
      </c>
      <c r="T297" s="154">
        <v>0</v>
      </c>
    </row>
    <row r="298" spans="1:20">
      <c r="A298" s="46" t="s">
        <v>308</v>
      </c>
      <c r="B298" s="160">
        <v>929900</v>
      </c>
      <c r="C298" s="158" t="s">
        <v>164</v>
      </c>
      <c r="D298" s="147" t="s">
        <v>72</v>
      </c>
      <c r="E298" s="147" t="s">
        <v>16</v>
      </c>
      <c r="F298" s="154">
        <v>0</v>
      </c>
      <c r="G298" s="154">
        <v>0</v>
      </c>
      <c r="H298" s="154">
        <v>0</v>
      </c>
      <c r="I298" s="154">
        <v>0</v>
      </c>
      <c r="J298" s="154">
        <v>0</v>
      </c>
      <c r="K298" s="154">
        <v>0</v>
      </c>
      <c r="L298" s="154">
        <v>0</v>
      </c>
      <c r="M298" s="154">
        <v>0</v>
      </c>
      <c r="N298" s="154">
        <v>0</v>
      </c>
      <c r="O298" s="154">
        <v>0</v>
      </c>
      <c r="P298" s="154">
        <v>0</v>
      </c>
      <c r="Q298" s="154">
        <v>0</v>
      </c>
      <c r="R298" s="155" t="b">
        <v>0</v>
      </c>
      <c r="S298" s="154">
        <v>0</v>
      </c>
      <c r="T298" s="154">
        <v>0</v>
      </c>
    </row>
    <row r="299" spans="1:20">
      <c r="A299" s="46" t="s">
        <v>310</v>
      </c>
      <c r="B299" s="160">
        <v>110101</v>
      </c>
      <c r="C299" s="158" t="s">
        <v>14</v>
      </c>
      <c r="D299" s="147" t="s">
        <v>15</v>
      </c>
      <c r="E299" s="147" t="s">
        <v>16</v>
      </c>
      <c r="F299" s="154">
        <v>175980007</v>
      </c>
      <c r="G299" s="154">
        <v>0</v>
      </c>
      <c r="H299" s="154">
        <v>1554762678</v>
      </c>
      <c r="I299" s="154">
        <v>1647425485</v>
      </c>
      <c r="J299" s="154">
        <v>0</v>
      </c>
      <c r="K299" s="154">
        <v>0</v>
      </c>
      <c r="L299" s="154">
        <v>83317200</v>
      </c>
      <c r="M299" s="154">
        <v>0</v>
      </c>
      <c r="N299" s="154">
        <v>0</v>
      </c>
      <c r="O299" s="154">
        <v>0</v>
      </c>
      <c r="P299" s="154">
        <v>83317200</v>
      </c>
      <c r="Q299" s="154">
        <v>0</v>
      </c>
      <c r="R299" s="155" t="b">
        <v>1</v>
      </c>
      <c r="S299" s="154">
        <v>83317200</v>
      </c>
      <c r="T299" s="154">
        <v>0</v>
      </c>
    </row>
    <row r="300" spans="1:20">
      <c r="A300" s="46" t="s">
        <v>310</v>
      </c>
      <c r="B300" s="160">
        <v>110102</v>
      </c>
      <c r="C300" s="158" t="s">
        <v>17</v>
      </c>
      <c r="D300" s="147" t="s">
        <v>15</v>
      </c>
      <c r="E300" s="147" t="s">
        <v>16</v>
      </c>
      <c r="F300" s="154">
        <v>1000000</v>
      </c>
      <c r="G300" s="154">
        <v>0</v>
      </c>
      <c r="H300" s="154">
        <v>41198569</v>
      </c>
      <c r="I300" s="154">
        <v>41198569</v>
      </c>
      <c r="J300" s="154">
        <v>0</v>
      </c>
      <c r="K300" s="154">
        <v>0</v>
      </c>
      <c r="L300" s="154">
        <v>1000000</v>
      </c>
      <c r="M300" s="154">
        <v>0</v>
      </c>
      <c r="N300" s="154">
        <v>0</v>
      </c>
      <c r="O300" s="154">
        <v>0</v>
      </c>
      <c r="P300" s="154">
        <v>1000000</v>
      </c>
      <c r="Q300" s="154">
        <v>0</v>
      </c>
      <c r="R300" s="155" t="b">
        <v>1</v>
      </c>
      <c r="S300" s="154">
        <v>1000000</v>
      </c>
      <c r="T300" s="154">
        <v>0</v>
      </c>
    </row>
    <row r="301" spans="1:20">
      <c r="A301" s="46" t="s">
        <v>310</v>
      </c>
      <c r="B301" s="160">
        <v>110200</v>
      </c>
      <c r="C301" s="158" t="s">
        <v>18</v>
      </c>
      <c r="D301" s="147" t="s">
        <v>15</v>
      </c>
      <c r="E301" s="147" t="s">
        <v>16</v>
      </c>
      <c r="F301" s="154">
        <v>0</v>
      </c>
      <c r="G301" s="154">
        <v>0</v>
      </c>
      <c r="H301" s="154">
        <v>0</v>
      </c>
      <c r="I301" s="154">
        <v>0</v>
      </c>
      <c r="J301" s="154">
        <v>0</v>
      </c>
      <c r="K301" s="154">
        <v>0</v>
      </c>
      <c r="L301" s="154">
        <v>0</v>
      </c>
      <c r="M301" s="154">
        <v>0</v>
      </c>
      <c r="N301" s="154">
        <v>0</v>
      </c>
      <c r="O301" s="154">
        <v>0</v>
      </c>
      <c r="P301" s="154">
        <v>0</v>
      </c>
      <c r="Q301" s="154">
        <v>0</v>
      </c>
      <c r="R301" s="155" t="b">
        <v>0</v>
      </c>
      <c r="S301" s="154">
        <v>0</v>
      </c>
      <c r="T301" s="154">
        <v>0</v>
      </c>
    </row>
    <row r="302" spans="1:20">
      <c r="A302" s="46" t="s">
        <v>310</v>
      </c>
      <c r="B302" s="160">
        <v>110201</v>
      </c>
      <c r="C302" s="158" t="s">
        <v>19</v>
      </c>
      <c r="D302" s="147" t="s">
        <v>15</v>
      </c>
      <c r="E302" s="147" t="s">
        <v>16</v>
      </c>
      <c r="F302" s="154">
        <v>35204325.619999997</v>
      </c>
      <c r="G302" s="154">
        <v>0</v>
      </c>
      <c r="H302" s="154">
        <v>1699928218</v>
      </c>
      <c r="I302" s="154">
        <v>1734895000</v>
      </c>
      <c r="J302" s="154">
        <v>0</v>
      </c>
      <c r="K302" s="154">
        <v>-1.1443626135587692E-7</v>
      </c>
      <c r="L302" s="154">
        <v>237543.62</v>
      </c>
      <c r="M302" s="154">
        <v>0</v>
      </c>
      <c r="N302" s="154">
        <v>0</v>
      </c>
      <c r="O302" s="154">
        <v>0</v>
      </c>
      <c r="P302" s="154">
        <v>237543.62</v>
      </c>
      <c r="Q302" s="154">
        <v>0</v>
      </c>
      <c r="R302" s="155" t="b">
        <v>1</v>
      </c>
      <c r="S302" s="154">
        <v>237543.62</v>
      </c>
      <c r="T302" s="154">
        <v>0</v>
      </c>
    </row>
    <row r="303" spans="1:20">
      <c r="A303" s="46" t="s">
        <v>310</v>
      </c>
      <c r="B303" s="160" t="s">
        <v>20</v>
      </c>
      <c r="C303" s="158" t="s">
        <v>21</v>
      </c>
      <c r="D303" s="147" t="s">
        <v>15</v>
      </c>
      <c r="E303" s="147" t="s">
        <v>16</v>
      </c>
      <c r="F303" s="154">
        <v>0</v>
      </c>
      <c r="G303" s="154">
        <v>0</v>
      </c>
      <c r="H303" s="154">
        <v>0</v>
      </c>
      <c r="I303" s="154">
        <v>0</v>
      </c>
      <c r="J303" s="154">
        <v>0</v>
      </c>
      <c r="K303" s="154">
        <v>0</v>
      </c>
      <c r="L303" s="154">
        <v>0</v>
      </c>
      <c r="M303" s="154">
        <v>0</v>
      </c>
      <c r="N303" s="154">
        <v>0</v>
      </c>
      <c r="O303" s="154">
        <v>0</v>
      </c>
      <c r="P303" s="154">
        <v>0</v>
      </c>
      <c r="Q303" s="154">
        <v>0</v>
      </c>
      <c r="R303" s="155" t="b">
        <v>0</v>
      </c>
      <c r="S303" s="154">
        <v>0</v>
      </c>
      <c r="T303" s="154">
        <v>0</v>
      </c>
    </row>
    <row r="304" spans="1:20">
      <c r="A304" s="46" t="s">
        <v>310</v>
      </c>
      <c r="B304" s="160">
        <v>110202</v>
      </c>
      <c r="C304" s="158" t="s">
        <v>22</v>
      </c>
      <c r="D304" s="147" t="s">
        <v>15</v>
      </c>
      <c r="E304" s="147" t="s">
        <v>16</v>
      </c>
      <c r="F304" s="154">
        <v>0</v>
      </c>
      <c r="G304" s="154">
        <v>0</v>
      </c>
      <c r="H304" s="154">
        <v>0</v>
      </c>
      <c r="I304" s="154">
        <v>0</v>
      </c>
      <c r="J304" s="154">
        <v>0</v>
      </c>
      <c r="K304" s="154">
        <v>0</v>
      </c>
      <c r="L304" s="154">
        <v>0</v>
      </c>
      <c r="M304" s="154">
        <v>0</v>
      </c>
      <c r="N304" s="154">
        <v>0</v>
      </c>
      <c r="O304" s="154">
        <v>0</v>
      </c>
      <c r="P304" s="154">
        <v>0</v>
      </c>
      <c r="Q304" s="154">
        <v>0</v>
      </c>
      <c r="R304" s="155" t="b">
        <v>0</v>
      </c>
      <c r="S304" s="154">
        <v>0</v>
      </c>
      <c r="T304" s="154">
        <v>0</v>
      </c>
    </row>
    <row r="305" spans="1:20">
      <c r="A305" s="46" t="s">
        <v>310</v>
      </c>
      <c r="B305" s="160">
        <v>110203</v>
      </c>
      <c r="C305" s="158" t="s">
        <v>23</v>
      </c>
      <c r="D305" s="147" t="s">
        <v>15</v>
      </c>
      <c r="E305" s="147" t="s">
        <v>16</v>
      </c>
      <c r="F305" s="154">
        <v>0</v>
      </c>
      <c r="G305" s="154">
        <v>0</v>
      </c>
      <c r="H305" s="154">
        <v>0</v>
      </c>
      <c r="I305" s="154">
        <v>0</v>
      </c>
      <c r="J305" s="154">
        <v>0</v>
      </c>
      <c r="K305" s="154">
        <v>0</v>
      </c>
      <c r="L305" s="154">
        <v>0</v>
      </c>
      <c r="M305" s="154">
        <v>0</v>
      </c>
      <c r="N305" s="154">
        <v>0</v>
      </c>
      <c r="O305" s="154">
        <v>0</v>
      </c>
      <c r="P305" s="154">
        <v>0</v>
      </c>
      <c r="Q305" s="154">
        <v>0</v>
      </c>
      <c r="R305" s="155" t="b">
        <v>0</v>
      </c>
      <c r="S305" s="154">
        <v>0</v>
      </c>
      <c r="T305" s="154">
        <v>0</v>
      </c>
    </row>
    <row r="306" spans="1:20">
      <c r="A306" s="46" t="s">
        <v>310</v>
      </c>
      <c r="B306" s="160">
        <v>110204</v>
      </c>
      <c r="C306" s="158" t="s">
        <v>24</v>
      </c>
      <c r="D306" s="147" t="s">
        <v>15</v>
      </c>
      <c r="E306" s="147" t="s">
        <v>16</v>
      </c>
      <c r="F306" s="154">
        <v>0</v>
      </c>
      <c r="G306" s="154">
        <v>0</v>
      </c>
      <c r="H306" s="154">
        <v>0</v>
      </c>
      <c r="I306" s="154">
        <v>0</v>
      </c>
      <c r="J306" s="154">
        <v>0</v>
      </c>
      <c r="K306" s="154">
        <v>0</v>
      </c>
      <c r="L306" s="154">
        <v>0</v>
      </c>
      <c r="M306" s="154">
        <v>0</v>
      </c>
      <c r="N306" s="154">
        <v>0</v>
      </c>
      <c r="O306" s="154">
        <v>0</v>
      </c>
      <c r="P306" s="154">
        <v>0</v>
      </c>
      <c r="Q306" s="154">
        <v>0</v>
      </c>
      <c r="R306" s="155" t="b">
        <v>0</v>
      </c>
      <c r="S306" s="154">
        <v>0</v>
      </c>
      <c r="T306" s="154">
        <v>0</v>
      </c>
    </row>
    <row r="307" spans="1:20">
      <c r="A307" s="46" t="s">
        <v>310</v>
      </c>
      <c r="B307" s="160">
        <v>110205</v>
      </c>
      <c r="C307" s="158" t="s">
        <v>25</v>
      </c>
      <c r="D307" s="147" t="s">
        <v>15</v>
      </c>
      <c r="E307" s="147" t="s">
        <v>16</v>
      </c>
      <c r="F307" s="154">
        <v>0</v>
      </c>
      <c r="G307" s="154">
        <v>0</v>
      </c>
      <c r="H307" s="154">
        <v>0</v>
      </c>
      <c r="I307" s="154">
        <v>0</v>
      </c>
      <c r="J307" s="154">
        <v>0</v>
      </c>
      <c r="K307" s="154">
        <v>0</v>
      </c>
      <c r="L307" s="154">
        <v>0</v>
      </c>
      <c r="M307" s="154">
        <v>0</v>
      </c>
      <c r="N307" s="154">
        <v>0</v>
      </c>
      <c r="O307" s="154">
        <v>0</v>
      </c>
      <c r="P307" s="154">
        <v>0</v>
      </c>
      <c r="Q307" s="154">
        <v>0</v>
      </c>
      <c r="R307" s="155" t="b">
        <v>0</v>
      </c>
      <c r="S307" s="154">
        <v>0</v>
      </c>
      <c r="T307" s="154">
        <v>0</v>
      </c>
    </row>
    <row r="308" spans="1:20">
      <c r="A308" s="46" t="s">
        <v>310</v>
      </c>
      <c r="B308" s="160">
        <v>110210</v>
      </c>
      <c r="C308" s="158" t="s">
        <v>29</v>
      </c>
      <c r="D308" s="147" t="s">
        <v>15</v>
      </c>
      <c r="E308" s="147" t="s">
        <v>16</v>
      </c>
      <c r="F308" s="154">
        <v>0</v>
      </c>
      <c r="G308" s="154">
        <v>0</v>
      </c>
      <c r="H308" s="154">
        <v>1724791000</v>
      </c>
      <c r="I308" s="154">
        <v>20000000</v>
      </c>
      <c r="J308" s="154">
        <v>0</v>
      </c>
      <c r="K308" s="154">
        <v>1704791000</v>
      </c>
      <c r="L308" s="154">
        <v>0</v>
      </c>
      <c r="M308" s="154">
        <v>0</v>
      </c>
      <c r="N308" s="154">
        <v>0</v>
      </c>
      <c r="O308" s="154">
        <v>0</v>
      </c>
      <c r="P308" s="154">
        <v>0</v>
      </c>
      <c r="Q308" s="154">
        <v>0</v>
      </c>
      <c r="R308" s="155" t="b">
        <v>1</v>
      </c>
      <c r="S308" s="154">
        <v>0</v>
      </c>
      <c r="T308" s="154">
        <v>0</v>
      </c>
    </row>
    <row r="309" spans="1:20">
      <c r="A309" s="46" t="s">
        <v>310</v>
      </c>
      <c r="B309" s="160">
        <v>110301</v>
      </c>
      <c r="C309" s="158" t="s">
        <v>31</v>
      </c>
      <c r="D309" s="147" t="s">
        <v>15</v>
      </c>
      <c r="E309" s="147" t="s">
        <v>16</v>
      </c>
      <c r="F309" s="154">
        <v>14743988687.67</v>
      </c>
      <c r="G309" s="154">
        <v>0</v>
      </c>
      <c r="H309" s="154">
        <v>0</v>
      </c>
      <c r="I309" s="154">
        <v>0</v>
      </c>
      <c r="J309" s="154">
        <v>1704791000</v>
      </c>
      <c r="K309" s="154">
        <v>0</v>
      </c>
      <c r="L309" s="154">
        <v>16448779687.67</v>
      </c>
      <c r="M309" s="154">
        <v>0</v>
      </c>
      <c r="N309" s="154">
        <v>0</v>
      </c>
      <c r="O309" s="154">
        <v>0</v>
      </c>
      <c r="P309" s="154">
        <v>16448779687.67</v>
      </c>
      <c r="Q309" s="154">
        <v>0</v>
      </c>
      <c r="R309" s="155" t="b">
        <v>1</v>
      </c>
      <c r="S309" s="154">
        <v>16448779687.67</v>
      </c>
      <c r="T309" s="154">
        <v>0</v>
      </c>
    </row>
    <row r="310" spans="1:20">
      <c r="A310" s="46" t="s">
        <v>310</v>
      </c>
      <c r="B310" s="160">
        <v>110902</v>
      </c>
      <c r="C310" s="158" t="s">
        <v>32</v>
      </c>
      <c r="D310" s="147" t="s">
        <v>15</v>
      </c>
      <c r="E310" s="147" t="s">
        <v>16</v>
      </c>
      <c r="F310" s="154">
        <v>0</v>
      </c>
      <c r="G310" s="154">
        <v>0</v>
      </c>
      <c r="H310" s="154">
        <v>3421382785</v>
      </c>
      <c r="I310" s="154">
        <v>3421382785</v>
      </c>
      <c r="J310" s="154">
        <v>0</v>
      </c>
      <c r="K310" s="154">
        <v>0</v>
      </c>
      <c r="L310" s="154">
        <v>0</v>
      </c>
      <c r="M310" s="154">
        <v>0</v>
      </c>
      <c r="N310" s="154">
        <v>0</v>
      </c>
      <c r="O310" s="154">
        <v>0</v>
      </c>
      <c r="P310" s="154">
        <v>0</v>
      </c>
      <c r="Q310" s="154">
        <v>0</v>
      </c>
      <c r="R310" s="155" t="b">
        <v>1</v>
      </c>
      <c r="S310" s="154">
        <v>0</v>
      </c>
      <c r="T310" s="154">
        <v>0</v>
      </c>
    </row>
    <row r="311" spans="1:20">
      <c r="A311" s="46" t="s">
        <v>310</v>
      </c>
      <c r="B311" s="160">
        <v>130120</v>
      </c>
      <c r="C311" s="158" t="s">
        <v>33</v>
      </c>
      <c r="D311" s="147" t="s">
        <v>15</v>
      </c>
      <c r="E311" s="159" t="s">
        <v>16</v>
      </c>
      <c r="F311" s="154">
        <v>35414562</v>
      </c>
      <c r="G311" s="154">
        <v>0</v>
      </c>
      <c r="H311" s="154">
        <v>0</v>
      </c>
      <c r="I311" s="154">
        <v>491441502</v>
      </c>
      <c r="J311" s="154">
        <v>602670260</v>
      </c>
      <c r="K311" s="154">
        <v>0</v>
      </c>
      <c r="L311" s="154">
        <v>146643320</v>
      </c>
      <c r="M311" s="154">
        <v>0</v>
      </c>
      <c r="N311" s="154">
        <v>0</v>
      </c>
      <c r="O311" s="154">
        <v>0</v>
      </c>
      <c r="P311" s="154">
        <v>146643320</v>
      </c>
      <c r="Q311" s="154">
        <v>0</v>
      </c>
      <c r="R311" s="155" t="b">
        <v>1</v>
      </c>
      <c r="S311" s="154">
        <v>146643320</v>
      </c>
      <c r="T311" s="154">
        <v>0</v>
      </c>
    </row>
    <row r="312" spans="1:20">
      <c r="A312" s="46" t="s">
        <v>310</v>
      </c>
      <c r="B312" s="160">
        <v>130121</v>
      </c>
      <c r="C312" s="158" t="s">
        <v>34</v>
      </c>
      <c r="D312" s="147" t="s">
        <v>15</v>
      </c>
      <c r="E312" s="147" t="s">
        <v>16</v>
      </c>
      <c r="F312" s="154">
        <v>0</v>
      </c>
      <c r="G312" s="154">
        <v>0</v>
      </c>
      <c r="H312" s="154">
        <v>14842800</v>
      </c>
      <c r="I312" s="154">
        <v>1149573634</v>
      </c>
      <c r="J312" s="154">
        <v>1134730834</v>
      </c>
      <c r="K312" s="154">
        <v>0</v>
      </c>
      <c r="L312" s="154">
        <v>0</v>
      </c>
      <c r="M312" s="154">
        <v>0</v>
      </c>
      <c r="N312" s="154">
        <v>0</v>
      </c>
      <c r="O312" s="154">
        <v>0</v>
      </c>
      <c r="P312" s="154">
        <v>0</v>
      </c>
      <c r="Q312" s="154">
        <v>0</v>
      </c>
      <c r="R312" s="155" t="b">
        <v>1</v>
      </c>
      <c r="S312" s="154">
        <v>0</v>
      </c>
      <c r="T312" s="154">
        <v>0</v>
      </c>
    </row>
    <row r="313" spans="1:20">
      <c r="A313" s="46" t="s">
        <v>310</v>
      </c>
      <c r="B313" s="160">
        <v>311100</v>
      </c>
      <c r="C313" s="158" t="s">
        <v>58</v>
      </c>
      <c r="D313" s="147" t="s">
        <v>15</v>
      </c>
      <c r="E313" s="147" t="s">
        <v>16</v>
      </c>
      <c r="F313" s="154">
        <v>0</v>
      </c>
      <c r="G313" s="154">
        <v>0</v>
      </c>
      <c r="H313" s="154">
        <v>9897800</v>
      </c>
      <c r="I313" s="154">
        <v>0</v>
      </c>
      <c r="J313" s="154">
        <v>0</v>
      </c>
      <c r="K313" s="154">
        <v>9897800</v>
      </c>
      <c r="L313" s="154">
        <v>0</v>
      </c>
      <c r="M313" s="154">
        <v>0</v>
      </c>
      <c r="N313" s="154">
        <v>0</v>
      </c>
      <c r="O313" s="154">
        <v>0</v>
      </c>
      <c r="P313" s="154">
        <v>0</v>
      </c>
      <c r="Q313" s="154">
        <v>0</v>
      </c>
      <c r="R313" s="155" t="b">
        <v>1</v>
      </c>
      <c r="S313" s="154">
        <v>0</v>
      </c>
      <c r="T313" s="154">
        <v>0</v>
      </c>
    </row>
    <row r="314" spans="1:20">
      <c r="A314" s="46" t="s">
        <v>310</v>
      </c>
      <c r="B314" s="160">
        <v>130130</v>
      </c>
      <c r="C314" s="158" t="s">
        <v>35</v>
      </c>
      <c r="D314" s="147" t="s">
        <v>15</v>
      </c>
      <c r="E314" s="147" t="s">
        <v>16</v>
      </c>
      <c r="F314" s="154">
        <v>153344778</v>
      </c>
      <c r="G314" s="154">
        <v>0</v>
      </c>
      <c r="H314" s="154">
        <v>286850</v>
      </c>
      <c r="I314" s="154">
        <v>1540000</v>
      </c>
      <c r="J314" s="154">
        <v>56402515</v>
      </c>
      <c r="K314" s="154">
        <v>93756940</v>
      </c>
      <c r="L314" s="154">
        <v>114737203</v>
      </c>
      <c r="M314" s="154">
        <v>0</v>
      </c>
      <c r="N314" s="154">
        <v>0</v>
      </c>
      <c r="O314" s="154">
        <v>0</v>
      </c>
      <c r="P314" s="154">
        <v>114737203</v>
      </c>
      <c r="Q314" s="154">
        <v>0</v>
      </c>
      <c r="R314" s="155" t="b">
        <v>1</v>
      </c>
      <c r="S314" s="154">
        <v>114737203</v>
      </c>
      <c r="T314" s="154">
        <v>0</v>
      </c>
    </row>
    <row r="315" spans="1:20">
      <c r="A315" s="46" t="s">
        <v>310</v>
      </c>
      <c r="B315" s="160">
        <v>130131</v>
      </c>
      <c r="C315" s="158" t="s">
        <v>36</v>
      </c>
      <c r="D315" s="147" t="s">
        <v>15</v>
      </c>
      <c r="E315" s="147" t="s">
        <v>16</v>
      </c>
      <c r="F315" s="154">
        <v>0</v>
      </c>
      <c r="G315" s="154">
        <v>0</v>
      </c>
      <c r="H315" s="154">
        <v>300000</v>
      </c>
      <c r="I315" s="154">
        <v>300000</v>
      </c>
      <c r="J315" s="154">
        <v>0</v>
      </c>
      <c r="K315" s="154">
        <v>0</v>
      </c>
      <c r="L315" s="154">
        <v>0</v>
      </c>
      <c r="M315" s="154">
        <v>0</v>
      </c>
      <c r="N315" s="154">
        <v>0</v>
      </c>
      <c r="O315" s="154">
        <v>0</v>
      </c>
      <c r="P315" s="154">
        <v>0</v>
      </c>
      <c r="Q315" s="154">
        <v>0</v>
      </c>
      <c r="R315" s="155" t="b">
        <v>1</v>
      </c>
      <c r="S315" s="154">
        <v>0</v>
      </c>
      <c r="T315" s="154">
        <v>0</v>
      </c>
    </row>
    <row r="316" spans="1:20">
      <c r="A316" s="46" t="s">
        <v>310</v>
      </c>
      <c r="B316" s="160">
        <v>130501</v>
      </c>
      <c r="C316" s="158" t="s">
        <v>37</v>
      </c>
      <c r="D316" s="147" t="s">
        <v>15</v>
      </c>
      <c r="E316" s="147" t="s">
        <v>16</v>
      </c>
      <c r="F316" s="154">
        <v>1102000</v>
      </c>
      <c r="G316" s="154">
        <v>0</v>
      </c>
      <c r="H316" s="154">
        <v>4726500</v>
      </c>
      <c r="I316" s="154">
        <v>2953500</v>
      </c>
      <c r="J316" s="154">
        <v>0</v>
      </c>
      <c r="K316" s="154">
        <v>0</v>
      </c>
      <c r="L316" s="154">
        <v>2875000</v>
      </c>
      <c r="M316" s="154">
        <v>0</v>
      </c>
      <c r="N316" s="154">
        <v>0</v>
      </c>
      <c r="O316" s="154">
        <v>0</v>
      </c>
      <c r="P316" s="154">
        <v>2875000</v>
      </c>
      <c r="Q316" s="154">
        <v>0</v>
      </c>
      <c r="R316" s="155" t="b">
        <v>1</v>
      </c>
      <c r="S316" s="154">
        <v>2875000</v>
      </c>
      <c r="T316" s="154">
        <v>0</v>
      </c>
    </row>
    <row r="317" spans="1:20">
      <c r="A317" s="46" t="s">
        <v>310</v>
      </c>
      <c r="B317" s="150">
        <v>130502</v>
      </c>
      <c r="C317" s="147" t="s">
        <v>38</v>
      </c>
      <c r="D317" s="147" t="s">
        <v>15</v>
      </c>
      <c r="E317" s="147" t="s">
        <v>16</v>
      </c>
      <c r="F317" s="154">
        <v>0</v>
      </c>
      <c r="G317" s="154">
        <v>0</v>
      </c>
      <c r="H317" s="154">
        <v>0</v>
      </c>
      <c r="I317" s="154">
        <v>0</v>
      </c>
      <c r="J317" s="154">
        <v>0</v>
      </c>
      <c r="K317" s="154">
        <v>0</v>
      </c>
      <c r="L317" s="154">
        <v>0</v>
      </c>
      <c r="M317" s="154">
        <v>0</v>
      </c>
      <c r="N317" s="154">
        <v>0</v>
      </c>
      <c r="O317" s="154">
        <v>0</v>
      </c>
      <c r="P317" s="154">
        <v>0</v>
      </c>
      <c r="Q317" s="154">
        <v>0</v>
      </c>
      <c r="R317" s="155" t="b">
        <v>0</v>
      </c>
      <c r="S317" s="154">
        <v>0</v>
      </c>
      <c r="T317" s="154">
        <v>0</v>
      </c>
    </row>
    <row r="318" spans="1:20">
      <c r="A318" s="46" t="s">
        <v>310</v>
      </c>
      <c r="B318" s="150">
        <v>130504</v>
      </c>
      <c r="C318" s="147" t="s">
        <v>39</v>
      </c>
      <c r="D318" s="147" t="s">
        <v>15</v>
      </c>
      <c r="E318" s="147" t="s">
        <v>16</v>
      </c>
      <c r="F318" s="154">
        <v>1200000</v>
      </c>
      <c r="G318" s="154">
        <v>0</v>
      </c>
      <c r="H318" s="154">
        <v>0</v>
      </c>
      <c r="I318" s="154">
        <v>300000</v>
      </c>
      <c r="J318" s="154">
        <v>0</v>
      </c>
      <c r="K318" s="154">
        <v>0</v>
      </c>
      <c r="L318" s="154">
        <v>900000</v>
      </c>
      <c r="M318" s="154">
        <v>0</v>
      </c>
      <c r="N318" s="154">
        <v>0</v>
      </c>
      <c r="O318" s="154">
        <v>0</v>
      </c>
      <c r="P318" s="154">
        <v>900000</v>
      </c>
      <c r="Q318" s="154">
        <v>0</v>
      </c>
      <c r="R318" s="155" t="b">
        <v>1</v>
      </c>
      <c r="S318" s="154">
        <v>900000</v>
      </c>
      <c r="T318" s="154">
        <v>0</v>
      </c>
    </row>
    <row r="319" spans="1:20">
      <c r="A319" s="46" t="s">
        <v>310</v>
      </c>
      <c r="B319" s="150">
        <v>140101</v>
      </c>
      <c r="C319" s="147" t="s">
        <v>41</v>
      </c>
      <c r="D319" s="147" t="s">
        <v>15</v>
      </c>
      <c r="E319" s="147" t="s">
        <v>16</v>
      </c>
      <c r="F319" s="154">
        <v>0</v>
      </c>
      <c r="G319" s="154">
        <v>0</v>
      </c>
      <c r="H319" s="154">
        <v>0</v>
      </c>
      <c r="I319" s="154">
        <v>0</v>
      </c>
      <c r="J319" s="154">
        <v>0</v>
      </c>
      <c r="K319" s="154">
        <v>0</v>
      </c>
      <c r="L319" s="154">
        <v>0</v>
      </c>
      <c r="M319" s="154">
        <v>0</v>
      </c>
      <c r="N319" s="154">
        <v>0</v>
      </c>
      <c r="O319" s="154">
        <v>0</v>
      </c>
      <c r="P319" s="154">
        <v>0</v>
      </c>
      <c r="Q319" s="154">
        <v>0</v>
      </c>
      <c r="R319" s="155" t="b">
        <v>0</v>
      </c>
      <c r="S319" s="154">
        <v>0</v>
      </c>
      <c r="T319" s="154">
        <v>0</v>
      </c>
    </row>
    <row r="320" spans="1:20">
      <c r="A320" s="46" t="s">
        <v>310</v>
      </c>
      <c r="B320" s="150">
        <v>140301</v>
      </c>
      <c r="C320" s="147" t="s">
        <v>299</v>
      </c>
      <c r="D320" s="147" t="s">
        <v>15</v>
      </c>
      <c r="E320" s="147" t="s">
        <v>16</v>
      </c>
      <c r="F320" s="154">
        <v>10404276</v>
      </c>
      <c r="G320" s="154">
        <v>0</v>
      </c>
      <c r="H320" s="154">
        <v>0</v>
      </c>
      <c r="I320" s="154">
        <v>0</v>
      </c>
      <c r="J320" s="154">
        <v>0</v>
      </c>
      <c r="K320" s="154">
        <v>5202138</v>
      </c>
      <c r="L320" s="154">
        <v>5202138</v>
      </c>
      <c r="M320" s="154">
        <v>0</v>
      </c>
      <c r="N320" s="154">
        <v>0</v>
      </c>
      <c r="O320" s="154">
        <v>0</v>
      </c>
      <c r="P320" s="154">
        <v>5202138</v>
      </c>
      <c r="Q320" s="154">
        <v>0</v>
      </c>
      <c r="R320" s="155" t="b">
        <v>1</v>
      </c>
      <c r="S320" s="154">
        <v>5202138</v>
      </c>
      <c r="T320" s="154">
        <v>0</v>
      </c>
    </row>
    <row r="321" spans="1:20">
      <c r="A321" s="46" t="s">
        <v>310</v>
      </c>
      <c r="B321" s="150">
        <v>140001</v>
      </c>
      <c r="C321" s="147" t="s">
        <v>240</v>
      </c>
      <c r="D321" s="147" t="s">
        <v>15</v>
      </c>
      <c r="E321" s="147" t="s">
        <v>16</v>
      </c>
      <c r="F321" s="154">
        <v>0</v>
      </c>
      <c r="G321" s="154">
        <v>0</v>
      </c>
      <c r="H321" s="154">
        <v>0</v>
      </c>
      <c r="I321" s="154">
        <v>0</v>
      </c>
      <c r="J321" s="154">
        <v>0</v>
      </c>
      <c r="K321" s="154">
        <v>0</v>
      </c>
      <c r="L321" s="154">
        <v>0</v>
      </c>
      <c r="M321" s="154">
        <v>0</v>
      </c>
      <c r="N321" s="154">
        <v>0</v>
      </c>
      <c r="O321" s="154">
        <v>0</v>
      </c>
      <c r="P321" s="154">
        <v>0</v>
      </c>
      <c r="Q321" s="154">
        <v>0</v>
      </c>
      <c r="R321" s="155" t="b">
        <v>0</v>
      </c>
      <c r="S321" s="154">
        <v>0</v>
      </c>
      <c r="T321" s="154">
        <v>0</v>
      </c>
    </row>
    <row r="322" spans="1:20">
      <c r="A322" s="46" t="s">
        <v>310</v>
      </c>
      <c r="B322" s="150">
        <v>150101</v>
      </c>
      <c r="C322" s="147" t="s">
        <v>42</v>
      </c>
      <c r="D322" s="147" t="s">
        <v>15</v>
      </c>
      <c r="E322" s="147" t="s">
        <v>16</v>
      </c>
      <c r="F322" s="154">
        <v>0</v>
      </c>
      <c r="G322" s="154">
        <v>0</v>
      </c>
      <c r="H322" s="154">
        <v>0</v>
      </c>
      <c r="I322" s="154">
        <v>0</v>
      </c>
      <c r="J322" s="154">
        <v>99649404.545454532</v>
      </c>
      <c r="K322" s="154">
        <v>99649404.545454532</v>
      </c>
      <c r="L322" s="154">
        <v>0</v>
      </c>
      <c r="M322" s="154">
        <v>0</v>
      </c>
      <c r="N322" s="154">
        <v>0</v>
      </c>
      <c r="O322" s="154">
        <v>0</v>
      </c>
      <c r="P322" s="154">
        <v>0</v>
      </c>
      <c r="Q322" s="154">
        <v>0</v>
      </c>
      <c r="R322" s="155" t="b">
        <v>1</v>
      </c>
      <c r="S322" s="154">
        <v>0</v>
      </c>
      <c r="T322" s="154">
        <v>0</v>
      </c>
    </row>
    <row r="323" spans="1:20">
      <c r="A323" s="46" t="s">
        <v>310</v>
      </c>
      <c r="B323" s="150">
        <v>160101</v>
      </c>
      <c r="C323" s="147" t="s">
        <v>189</v>
      </c>
      <c r="D323" s="147" t="s">
        <v>15</v>
      </c>
      <c r="E323" s="147" t="s">
        <v>16</v>
      </c>
      <c r="F323" s="154">
        <v>279520031.81818175</v>
      </c>
      <c r="G323" s="154">
        <v>0</v>
      </c>
      <c r="H323" s="154">
        <v>0</v>
      </c>
      <c r="I323" s="154">
        <v>0</v>
      </c>
      <c r="J323" s="154">
        <v>403142763.63636357</v>
      </c>
      <c r="K323" s="154">
        <v>279520031.81818175</v>
      </c>
      <c r="L323" s="154">
        <v>403142763.63636351</v>
      </c>
      <c r="M323" s="154">
        <v>0</v>
      </c>
      <c r="N323" s="154">
        <v>0</v>
      </c>
      <c r="O323" s="154">
        <v>0</v>
      </c>
      <c r="P323" s="154">
        <v>403142763.63636351</v>
      </c>
      <c r="Q323" s="154">
        <v>0</v>
      </c>
      <c r="R323" s="155" t="b">
        <v>1</v>
      </c>
      <c r="S323" s="154">
        <v>403142763.63636351</v>
      </c>
      <c r="T323" s="154">
        <v>0</v>
      </c>
    </row>
    <row r="324" spans="1:20">
      <c r="A324" s="46" t="s">
        <v>310</v>
      </c>
      <c r="B324" s="150">
        <v>161101</v>
      </c>
      <c r="C324" s="147" t="s">
        <v>170</v>
      </c>
      <c r="D324" s="147" t="s">
        <v>15</v>
      </c>
      <c r="E324" s="147" t="s">
        <v>16</v>
      </c>
      <c r="F324" s="154">
        <v>-3.5762786865234375E-7</v>
      </c>
      <c r="G324" s="154">
        <v>0</v>
      </c>
      <c r="H324" s="154">
        <v>0</v>
      </c>
      <c r="I324" s="154">
        <v>0</v>
      </c>
      <c r="J324" s="154">
        <v>780313751.81818187</v>
      </c>
      <c r="K324" s="154">
        <v>780313751.81818175</v>
      </c>
      <c r="L324" s="154">
        <v>-2.384185791015625E-7</v>
      </c>
      <c r="M324" s="154">
        <v>0</v>
      </c>
      <c r="N324" s="154">
        <v>0</v>
      </c>
      <c r="O324" s="154">
        <v>0</v>
      </c>
      <c r="P324" s="154">
        <v>-2.384185791015625E-7</v>
      </c>
      <c r="Q324" s="154">
        <v>0</v>
      </c>
      <c r="R324" s="155" t="b">
        <v>1</v>
      </c>
      <c r="S324" s="154">
        <v>-2.384185791015625E-7</v>
      </c>
      <c r="T324" s="154">
        <v>0</v>
      </c>
    </row>
    <row r="325" spans="1:20">
      <c r="A325" s="46" t="s">
        <v>310</v>
      </c>
      <c r="B325" s="150">
        <v>211001</v>
      </c>
      <c r="C325" s="147" t="s">
        <v>241</v>
      </c>
      <c r="D325" s="147" t="s">
        <v>15</v>
      </c>
      <c r="E325" s="147" t="s">
        <v>47</v>
      </c>
      <c r="F325" s="154">
        <v>0</v>
      </c>
      <c r="G325" s="154">
        <v>10266740294.363636</v>
      </c>
      <c r="H325" s="154">
        <v>1540000</v>
      </c>
      <c r="I325" s="154">
        <v>0</v>
      </c>
      <c r="J325" s="154">
        <v>93756940</v>
      </c>
      <c r="K325" s="154">
        <v>1245948654.5454543</v>
      </c>
      <c r="L325" s="154">
        <v>0</v>
      </c>
      <c r="M325" s="154">
        <v>11417392008.90909</v>
      </c>
      <c r="N325" s="154">
        <v>0</v>
      </c>
      <c r="O325" s="154">
        <v>0</v>
      </c>
      <c r="P325" s="154">
        <v>0</v>
      </c>
      <c r="Q325" s="154">
        <v>11417392008.90909</v>
      </c>
      <c r="R325" s="155" t="b">
        <v>1</v>
      </c>
      <c r="S325" s="154">
        <v>0</v>
      </c>
      <c r="T325" s="154">
        <v>11417392008.90909</v>
      </c>
    </row>
    <row r="326" spans="1:20">
      <c r="A326" s="46" t="s">
        <v>310</v>
      </c>
      <c r="B326" s="150">
        <v>211002</v>
      </c>
      <c r="C326" s="147" t="s">
        <v>242</v>
      </c>
      <c r="D326" s="147" t="s">
        <v>15</v>
      </c>
      <c r="E326" s="147" t="s">
        <v>47</v>
      </c>
      <c r="F326" s="154">
        <v>0</v>
      </c>
      <c r="G326" s="154">
        <v>4339564524.0909081</v>
      </c>
      <c r="H326" s="154">
        <v>0</v>
      </c>
      <c r="I326" s="154">
        <v>0</v>
      </c>
      <c r="J326" s="154">
        <v>544217695.45454538</v>
      </c>
      <c r="K326" s="154">
        <v>780549251.81818187</v>
      </c>
      <c r="L326" s="154">
        <v>0</v>
      </c>
      <c r="M326" s="154">
        <v>4575896080.454545</v>
      </c>
      <c r="N326" s="154">
        <v>0</v>
      </c>
      <c r="O326" s="154">
        <v>0</v>
      </c>
      <c r="P326" s="154">
        <v>0</v>
      </c>
      <c r="Q326" s="154">
        <v>4575896080.454545</v>
      </c>
      <c r="R326" s="155" t="b">
        <v>1</v>
      </c>
      <c r="S326" s="154">
        <v>0</v>
      </c>
      <c r="T326" s="154">
        <v>4575896080.454545</v>
      </c>
    </row>
    <row r="327" spans="1:20">
      <c r="A327" s="46" t="s">
        <v>310</v>
      </c>
      <c r="B327" s="150">
        <v>211011</v>
      </c>
      <c r="C327" s="147" t="s">
        <v>304</v>
      </c>
      <c r="D327" s="147" t="s">
        <v>15</v>
      </c>
      <c r="E327" s="147" t="s">
        <v>47</v>
      </c>
      <c r="F327" s="154">
        <v>0</v>
      </c>
      <c r="G327" s="154">
        <v>195962561.059861</v>
      </c>
      <c r="H327" s="154">
        <v>0</v>
      </c>
      <c r="I327" s="154">
        <v>0</v>
      </c>
      <c r="J327" s="154">
        <v>0</v>
      </c>
      <c r="K327" s="536">
        <v>41581354.860000007</v>
      </c>
      <c r="L327" s="154">
        <v>0</v>
      </c>
      <c r="M327" s="154">
        <v>237543915.91986102</v>
      </c>
      <c r="N327" s="154">
        <v>0</v>
      </c>
      <c r="O327" s="154">
        <v>0</v>
      </c>
      <c r="P327" s="154">
        <v>0</v>
      </c>
      <c r="Q327" s="154">
        <v>237543915.91986102</v>
      </c>
      <c r="R327" s="155" t="b">
        <v>1</v>
      </c>
      <c r="S327" s="154">
        <v>0</v>
      </c>
      <c r="T327" s="154">
        <v>237543915.91986102</v>
      </c>
    </row>
    <row r="328" spans="1:20">
      <c r="A328" s="46" t="s">
        <v>310</v>
      </c>
      <c r="B328" s="150">
        <v>211012</v>
      </c>
      <c r="C328" s="147" t="s">
        <v>305</v>
      </c>
      <c r="D328" s="147" t="s">
        <v>15</v>
      </c>
      <c r="E328" s="147" t="s">
        <v>47</v>
      </c>
      <c r="F328" s="154">
        <v>0</v>
      </c>
      <c r="G328" s="154">
        <v>154435356.89602458</v>
      </c>
      <c r="H328" s="154">
        <v>0</v>
      </c>
      <c r="I328" s="154">
        <v>0</v>
      </c>
      <c r="J328" s="154">
        <v>0</v>
      </c>
      <c r="K328" s="154">
        <v>31287452</v>
      </c>
      <c r="L328" s="154">
        <v>0</v>
      </c>
      <c r="M328" s="154">
        <v>185722808.89602458</v>
      </c>
      <c r="N328" s="154">
        <v>0</v>
      </c>
      <c r="O328" s="154">
        <v>0</v>
      </c>
      <c r="P328" s="154">
        <v>0</v>
      </c>
      <c r="Q328" s="154">
        <v>185722808.89602458</v>
      </c>
      <c r="R328" s="155" t="b">
        <v>1</v>
      </c>
      <c r="S328" s="154">
        <v>0</v>
      </c>
      <c r="T328" s="154">
        <v>185722808.89602458</v>
      </c>
    </row>
    <row r="329" spans="1:20">
      <c r="A329" s="46" t="s">
        <v>310</v>
      </c>
      <c r="B329" s="150">
        <v>211014</v>
      </c>
      <c r="C329" s="147" t="s">
        <v>307</v>
      </c>
      <c r="D329" s="147" t="s">
        <v>15</v>
      </c>
      <c r="E329" s="147" t="s">
        <v>47</v>
      </c>
      <c r="F329" s="154">
        <v>0</v>
      </c>
      <c r="G329" s="154">
        <v>47653569</v>
      </c>
      <c r="H329" s="154">
        <v>0</v>
      </c>
      <c r="I329" s="154">
        <v>0</v>
      </c>
      <c r="J329" s="154">
        <v>0</v>
      </c>
      <c r="K329" s="154">
        <v>9530714</v>
      </c>
      <c r="L329" s="154">
        <v>0</v>
      </c>
      <c r="M329" s="154">
        <v>57184283</v>
      </c>
      <c r="N329" s="154">
        <v>0</v>
      </c>
      <c r="O329" s="154">
        <v>0</v>
      </c>
      <c r="P329" s="154">
        <v>0</v>
      </c>
      <c r="Q329" s="154">
        <v>57184283</v>
      </c>
      <c r="R329" s="155" t="b">
        <v>1</v>
      </c>
      <c r="S329" s="154">
        <v>0</v>
      </c>
      <c r="T329" s="154">
        <v>57184283</v>
      </c>
    </row>
    <row r="330" spans="1:20">
      <c r="A330" s="46" t="s">
        <v>310</v>
      </c>
      <c r="B330" s="150">
        <v>211101</v>
      </c>
      <c r="C330" s="147" t="s">
        <v>244</v>
      </c>
      <c r="D330" s="147" t="s">
        <v>15</v>
      </c>
      <c r="E330" s="147" t="s">
        <v>47</v>
      </c>
      <c r="F330" s="154">
        <v>0</v>
      </c>
      <c r="G330" s="154">
        <v>449427576.62719256</v>
      </c>
      <c r="H330" s="154">
        <v>0</v>
      </c>
      <c r="I330" s="154">
        <v>0</v>
      </c>
      <c r="J330" s="154">
        <v>0</v>
      </c>
      <c r="K330" s="536">
        <v>11570900</v>
      </c>
      <c r="L330" s="154">
        <v>0</v>
      </c>
      <c r="M330" s="154">
        <v>460998476.62719256</v>
      </c>
      <c r="N330" s="154">
        <v>0</v>
      </c>
      <c r="O330" s="154">
        <v>0</v>
      </c>
      <c r="P330" s="154">
        <v>0</v>
      </c>
      <c r="Q330" s="154">
        <v>460998476.62719256</v>
      </c>
      <c r="R330" s="155" t="b">
        <v>1</v>
      </c>
      <c r="S330" s="154">
        <v>0</v>
      </c>
      <c r="T330" s="154">
        <v>460998476.62719256</v>
      </c>
    </row>
    <row r="331" spans="1:20">
      <c r="A331" s="46" t="s">
        <v>310</v>
      </c>
      <c r="B331" s="150">
        <v>211102</v>
      </c>
      <c r="C331" s="147" t="s">
        <v>264</v>
      </c>
      <c r="D331" s="147" t="s">
        <v>15</v>
      </c>
      <c r="E331" s="147" t="s">
        <v>47</v>
      </c>
      <c r="F331" s="154">
        <v>0</v>
      </c>
      <c r="G331" s="154">
        <v>7097993</v>
      </c>
      <c r="H331" s="154">
        <v>15820319</v>
      </c>
      <c r="I331" s="154">
        <v>15829752</v>
      </c>
      <c r="J331" s="154">
        <v>0</v>
      </c>
      <c r="K331" s="368">
        <v>0</v>
      </c>
      <c r="L331" s="154">
        <v>0</v>
      </c>
      <c r="M331" s="154">
        <v>7107426</v>
      </c>
      <c r="N331" s="154">
        <v>0</v>
      </c>
      <c r="O331" s="154">
        <v>0</v>
      </c>
      <c r="P331" s="154">
        <v>0</v>
      </c>
      <c r="Q331" s="154">
        <v>7107426</v>
      </c>
      <c r="R331" s="155" t="b">
        <v>1</v>
      </c>
      <c r="S331" s="154">
        <v>0</v>
      </c>
      <c r="T331" s="154">
        <v>7107426</v>
      </c>
    </row>
    <row r="332" spans="1:20">
      <c r="A332" s="46" t="s">
        <v>310</v>
      </c>
      <c r="B332" s="150">
        <v>211103</v>
      </c>
      <c r="C332" s="147" t="s">
        <v>246</v>
      </c>
      <c r="D332" s="147" t="s">
        <v>15</v>
      </c>
      <c r="E332" s="147" t="s">
        <v>47</v>
      </c>
      <c r="F332" s="154">
        <v>0</v>
      </c>
      <c r="G332" s="154">
        <v>32561301</v>
      </c>
      <c r="H332" s="154">
        <v>0</v>
      </c>
      <c r="I332" s="154">
        <v>0</v>
      </c>
      <c r="J332" s="154">
        <v>0</v>
      </c>
      <c r="K332" s="154">
        <v>2740766</v>
      </c>
      <c r="L332" s="154">
        <v>0</v>
      </c>
      <c r="M332" s="154">
        <v>35302067</v>
      </c>
      <c r="N332" s="154">
        <v>0</v>
      </c>
      <c r="O332" s="154">
        <v>0</v>
      </c>
      <c r="P332" s="154">
        <v>0</v>
      </c>
      <c r="Q332" s="154">
        <v>35302067</v>
      </c>
      <c r="R332" s="155" t="b">
        <v>1</v>
      </c>
      <c r="S332" s="154">
        <v>0</v>
      </c>
      <c r="T332" s="154">
        <v>35302067</v>
      </c>
    </row>
    <row r="333" spans="1:20">
      <c r="A333" s="46" t="s">
        <v>310</v>
      </c>
      <c r="B333" s="150">
        <v>211104</v>
      </c>
      <c r="C333" s="147" t="s">
        <v>243</v>
      </c>
      <c r="D333" s="147" t="s">
        <v>15</v>
      </c>
      <c r="E333" s="147" t="s">
        <v>47</v>
      </c>
      <c r="F333" s="154">
        <v>0</v>
      </c>
      <c r="G333" s="154">
        <v>1330213280</v>
      </c>
      <c r="H333" s="154">
        <v>0</v>
      </c>
      <c r="I333" s="154">
        <v>0</v>
      </c>
      <c r="J333" s="154">
        <v>0</v>
      </c>
      <c r="K333" s="154">
        <v>130659000</v>
      </c>
      <c r="L333" s="154">
        <v>0</v>
      </c>
      <c r="M333" s="154">
        <v>1460872280</v>
      </c>
      <c r="N333" s="154">
        <v>0</v>
      </c>
      <c r="O333" s="154">
        <v>0</v>
      </c>
      <c r="P333" s="154">
        <v>0</v>
      </c>
      <c r="Q333" s="154">
        <v>1460872280</v>
      </c>
      <c r="R333" s="155" t="b">
        <v>1</v>
      </c>
      <c r="S333" s="154">
        <v>0</v>
      </c>
      <c r="T333" s="154">
        <v>1460872280</v>
      </c>
    </row>
    <row r="334" spans="1:20">
      <c r="A334" s="46" t="s">
        <v>310</v>
      </c>
      <c r="B334" s="150">
        <v>211201</v>
      </c>
      <c r="C334" s="147" t="s">
        <v>52</v>
      </c>
      <c r="D334" s="147" t="s">
        <v>15</v>
      </c>
      <c r="E334" s="147" t="s">
        <v>47</v>
      </c>
      <c r="F334" s="154">
        <v>0</v>
      </c>
      <c r="G334" s="154">
        <v>375971296.5</v>
      </c>
      <c r="H334" s="154">
        <v>0</v>
      </c>
      <c r="I334" s="154">
        <v>0</v>
      </c>
      <c r="J334" s="154">
        <v>0</v>
      </c>
      <c r="K334" s="536">
        <v>38654000</v>
      </c>
      <c r="L334" s="154">
        <v>0</v>
      </c>
      <c r="M334" s="154">
        <v>414625296.5</v>
      </c>
      <c r="N334" s="154">
        <v>0</v>
      </c>
      <c r="O334" s="154">
        <v>0</v>
      </c>
      <c r="P334" s="154">
        <v>0</v>
      </c>
      <c r="Q334" s="154">
        <v>414625296.5</v>
      </c>
      <c r="R334" s="155" t="b">
        <v>1</v>
      </c>
      <c r="S334" s="154">
        <v>0</v>
      </c>
      <c r="T334" s="154">
        <v>414625296.5</v>
      </c>
    </row>
    <row r="335" spans="1:20">
      <c r="A335" s="46" t="s">
        <v>310</v>
      </c>
      <c r="B335" s="160">
        <v>211202</v>
      </c>
      <c r="C335" s="158" t="s">
        <v>202</v>
      </c>
      <c r="D335" s="147" t="s">
        <v>15</v>
      </c>
      <c r="E335" s="147" t="s">
        <v>47</v>
      </c>
      <c r="F335" s="154">
        <v>0</v>
      </c>
      <c r="G335" s="154">
        <v>12387556.702799998</v>
      </c>
      <c r="H335" s="154">
        <v>0</v>
      </c>
      <c r="I335" s="154">
        <v>0</v>
      </c>
      <c r="J335" s="154">
        <v>0</v>
      </c>
      <c r="K335" s="154">
        <v>1504584.6547999999</v>
      </c>
      <c r="L335" s="154">
        <v>0</v>
      </c>
      <c r="M335" s="154">
        <v>13892141.357599998</v>
      </c>
      <c r="N335" s="154">
        <v>0</v>
      </c>
      <c r="O335" s="154">
        <v>0</v>
      </c>
      <c r="P335" s="154">
        <v>0</v>
      </c>
      <c r="Q335" s="154">
        <v>13892141.357599998</v>
      </c>
      <c r="R335" s="155" t="b">
        <v>1</v>
      </c>
      <c r="S335" s="154">
        <v>0</v>
      </c>
      <c r="T335" s="154">
        <v>13892141.357599998</v>
      </c>
    </row>
    <row r="336" spans="1:20">
      <c r="A336" s="46" t="s">
        <v>310</v>
      </c>
      <c r="B336" s="160">
        <v>211203</v>
      </c>
      <c r="C336" s="158" t="s">
        <v>53</v>
      </c>
      <c r="D336" s="147" t="s">
        <v>15</v>
      </c>
      <c r="E336" s="147" t="s">
        <v>47</v>
      </c>
      <c r="F336" s="154">
        <v>0</v>
      </c>
      <c r="G336" s="154">
        <v>0</v>
      </c>
      <c r="H336" s="154">
        <v>0</v>
      </c>
      <c r="I336" s="154">
        <v>0</v>
      </c>
      <c r="J336" s="154">
        <v>0</v>
      </c>
      <c r="K336" s="154">
        <v>0</v>
      </c>
      <c r="L336" s="154">
        <v>0</v>
      </c>
      <c r="M336" s="154">
        <v>0</v>
      </c>
      <c r="N336" s="154">
        <v>0</v>
      </c>
      <c r="O336" s="154">
        <v>0</v>
      </c>
      <c r="P336" s="154">
        <v>0</v>
      </c>
      <c r="Q336" s="154">
        <v>0</v>
      </c>
      <c r="R336" s="155" t="b">
        <v>0</v>
      </c>
      <c r="S336" s="154">
        <v>0</v>
      </c>
      <c r="T336" s="154">
        <v>0</v>
      </c>
    </row>
    <row r="337" spans="1:20">
      <c r="A337" s="46" t="s">
        <v>310</v>
      </c>
      <c r="B337" s="160">
        <v>211301</v>
      </c>
      <c r="C337" s="158" t="s">
        <v>54</v>
      </c>
      <c r="D337" s="147" t="s">
        <v>15</v>
      </c>
      <c r="E337" s="147" t="s">
        <v>47</v>
      </c>
      <c r="F337" s="154">
        <v>0</v>
      </c>
      <c r="G337" s="154">
        <v>0</v>
      </c>
      <c r="H337" s="154">
        <v>0</v>
      </c>
      <c r="I337" s="154">
        <v>0</v>
      </c>
      <c r="J337" s="154">
        <v>0</v>
      </c>
      <c r="K337" s="154">
        <v>0</v>
      </c>
      <c r="L337" s="154">
        <v>0</v>
      </c>
      <c r="M337" s="154">
        <v>0</v>
      </c>
      <c r="N337" s="154">
        <v>0</v>
      </c>
      <c r="O337" s="154">
        <v>0</v>
      </c>
      <c r="P337" s="154">
        <v>0</v>
      </c>
      <c r="Q337" s="154">
        <v>0</v>
      </c>
      <c r="R337" s="155" t="b">
        <v>0</v>
      </c>
      <c r="S337" s="154">
        <v>0</v>
      </c>
      <c r="T337" s="154">
        <v>0</v>
      </c>
    </row>
    <row r="338" spans="1:20">
      <c r="A338" s="46" t="s">
        <v>310</v>
      </c>
      <c r="B338" s="160">
        <v>212001</v>
      </c>
      <c r="C338" s="158" t="s">
        <v>249</v>
      </c>
      <c r="D338" s="147" t="s">
        <v>15</v>
      </c>
      <c r="E338" s="147" t="s">
        <v>47</v>
      </c>
      <c r="F338" s="154">
        <v>0</v>
      </c>
      <c r="G338" s="154">
        <v>508813302</v>
      </c>
      <c r="H338" s="154">
        <v>0</v>
      </c>
      <c r="I338" s="154">
        <v>0</v>
      </c>
      <c r="J338" s="154">
        <v>0</v>
      </c>
      <c r="K338" s="154">
        <v>58959305.363636367</v>
      </c>
      <c r="L338" s="154">
        <v>0</v>
      </c>
      <c r="M338" s="154">
        <v>567772607.36363637</v>
      </c>
      <c r="N338" s="154">
        <v>0</v>
      </c>
      <c r="O338" s="154">
        <v>0</v>
      </c>
      <c r="P338" s="154">
        <v>0</v>
      </c>
      <c r="Q338" s="154">
        <v>567772607.36363637</v>
      </c>
      <c r="R338" s="155" t="b">
        <v>1</v>
      </c>
      <c r="S338" s="154">
        <v>0</v>
      </c>
      <c r="T338" s="154">
        <v>567772607.36363637</v>
      </c>
    </row>
    <row r="339" spans="1:20">
      <c r="A339" s="46" t="s">
        <v>310</v>
      </c>
      <c r="B339" s="160">
        <v>213001</v>
      </c>
      <c r="C339" s="158" t="s">
        <v>56</v>
      </c>
      <c r="D339" s="147" t="s">
        <v>15</v>
      </c>
      <c r="E339" s="147" t="s">
        <v>47</v>
      </c>
      <c r="F339" s="154">
        <v>0</v>
      </c>
      <c r="G339" s="154">
        <v>0</v>
      </c>
      <c r="H339" s="154">
        <v>0</v>
      </c>
      <c r="I339" s="154">
        <v>0</v>
      </c>
      <c r="J339" s="154">
        <v>158608709.90909091</v>
      </c>
      <c r="K339" s="154">
        <v>158608709.90909091</v>
      </c>
      <c r="L339" s="154">
        <v>0</v>
      </c>
      <c r="M339" s="154">
        <v>0</v>
      </c>
      <c r="N339" s="154">
        <v>0</v>
      </c>
      <c r="O339" s="154">
        <v>0</v>
      </c>
      <c r="P339" s="154">
        <v>0</v>
      </c>
      <c r="Q339" s="154">
        <v>0</v>
      </c>
      <c r="R339" s="155" t="b">
        <v>1</v>
      </c>
      <c r="S339" s="154">
        <v>0</v>
      </c>
      <c r="T339" s="154">
        <v>0</v>
      </c>
    </row>
    <row r="340" spans="1:20">
      <c r="A340" s="46" t="s">
        <v>310</v>
      </c>
      <c r="B340" s="160">
        <v>214001</v>
      </c>
      <c r="C340" s="158" t="s">
        <v>250</v>
      </c>
      <c r="D340" s="147" t="s">
        <v>15</v>
      </c>
      <c r="E340" s="147" t="s">
        <v>47</v>
      </c>
      <c r="F340" s="154">
        <v>0</v>
      </c>
      <c r="G340" s="154">
        <v>0</v>
      </c>
      <c r="H340" s="154">
        <v>0</v>
      </c>
      <c r="I340" s="154">
        <v>0</v>
      </c>
      <c r="J340" s="154">
        <v>0</v>
      </c>
      <c r="K340" s="154">
        <v>0</v>
      </c>
      <c r="L340" s="154">
        <v>0</v>
      </c>
      <c r="M340" s="154">
        <v>0</v>
      </c>
      <c r="N340" s="154">
        <v>0</v>
      </c>
      <c r="O340" s="154">
        <v>0</v>
      </c>
      <c r="P340" s="154">
        <v>0</v>
      </c>
      <c r="Q340" s="154">
        <v>0</v>
      </c>
      <c r="R340" s="155" t="b">
        <v>0</v>
      </c>
      <c r="S340" s="154">
        <v>0</v>
      </c>
      <c r="T340" s="154">
        <v>0</v>
      </c>
    </row>
    <row r="341" spans="1:20">
      <c r="A341" s="46" t="s">
        <v>310</v>
      </c>
      <c r="B341" s="150">
        <v>214002</v>
      </c>
      <c r="C341" s="147" t="s">
        <v>349</v>
      </c>
      <c r="D341" s="147" t="s">
        <v>15</v>
      </c>
      <c r="E341" s="147" t="s">
        <v>47</v>
      </c>
      <c r="F341" s="154">
        <v>0</v>
      </c>
      <c r="G341" s="154">
        <v>138856.55000000002</v>
      </c>
      <c r="H341" s="154">
        <v>0</v>
      </c>
      <c r="I341" s="154">
        <v>0</v>
      </c>
      <c r="J341" s="154">
        <v>0</v>
      </c>
      <c r="K341" s="154">
        <v>34714.050000000003</v>
      </c>
      <c r="L341" s="154">
        <v>0</v>
      </c>
      <c r="M341" s="154">
        <v>173570.60000000003</v>
      </c>
      <c r="N341" s="154">
        <v>0</v>
      </c>
      <c r="O341" s="154">
        <v>0</v>
      </c>
      <c r="P341" s="154">
        <v>0</v>
      </c>
      <c r="Q341" s="154">
        <v>173570.60000000003</v>
      </c>
      <c r="R341" s="155" t="b">
        <v>1</v>
      </c>
      <c r="S341" s="154">
        <v>0</v>
      </c>
      <c r="T341" s="154">
        <v>173570.60000000003</v>
      </c>
    </row>
    <row r="342" spans="1:20">
      <c r="A342" s="46" t="s">
        <v>310</v>
      </c>
      <c r="B342" s="150">
        <v>311110</v>
      </c>
      <c r="C342" s="147" t="s">
        <v>60</v>
      </c>
      <c r="D342" s="147" t="s">
        <v>15</v>
      </c>
      <c r="E342" s="147" t="s">
        <v>47</v>
      </c>
      <c r="F342" s="154">
        <v>0</v>
      </c>
      <c r="G342" s="154">
        <v>12588064</v>
      </c>
      <c r="H342" s="154">
        <v>47841800</v>
      </c>
      <c r="I342" s="154">
        <v>36680050</v>
      </c>
      <c r="J342" s="154">
        <v>0</v>
      </c>
      <c r="K342" s="154">
        <v>0</v>
      </c>
      <c r="L342" s="154">
        <v>0</v>
      </c>
      <c r="M342" s="154">
        <v>1426314</v>
      </c>
      <c r="N342" s="154">
        <v>0</v>
      </c>
      <c r="O342" s="154">
        <v>0</v>
      </c>
      <c r="P342" s="154">
        <v>0</v>
      </c>
      <c r="Q342" s="154">
        <v>1426314</v>
      </c>
      <c r="R342" s="155" t="b">
        <v>1</v>
      </c>
      <c r="S342" s="154">
        <v>0</v>
      </c>
      <c r="T342" s="154">
        <v>1426314</v>
      </c>
    </row>
    <row r="343" spans="1:20">
      <c r="A343" s="46" t="s">
        <v>310</v>
      </c>
      <c r="B343" s="150">
        <v>311111</v>
      </c>
      <c r="C343" s="147" t="s">
        <v>61</v>
      </c>
      <c r="D343" s="147" t="s">
        <v>15</v>
      </c>
      <c r="E343" s="147" t="s">
        <v>47</v>
      </c>
      <c r="F343" s="154">
        <v>0</v>
      </c>
      <c r="G343" s="154">
        <v>0</v>
      </c>
      <c r="H343" s="154">
        <v>0</v>
      </c>
      <c r="I343" s="154">
        <v>0</v>
      </c>
      <c r="J343" s="154">
        <v>0</v>
      </c>
      <c r="K343" s="154">
        <v>0</v>
      </c>
      <c r="L343" s="154">
        <v>0</v>
      </c>
      <c r="M343" s="154">
        <v>0</v>
      </c>
      <c r="N343" s="154">
        <v>0</v>
      </c>
      <c r="O343" s="154">
        <v>0</v>
      </c>
      <c r="P343" s="154">
        <v>0</v>
      </c>
      <c r="Q343" s="154">
        <v>0</v>
      </c>
      <c r="R343" s="155" t="b">
        <v>0</v>
      </c>
      <c r="S343" s="154">
        <v>0</v>
      </c>
      <c r="T343" s="154">
        <v>0</v>
      </c>
    </row>
    <row r="344" spans="1:20">
      <c r="A344" s="46" t="s">
        <v>310</v>
      </c>
      <c r="B344" s="150">
        <v>311112</v>
      </c>
      <c r="C344" s="147" t="s">
        <v>62</v>
      </c>
      <c r="D344" s="147" t="s">
        <v>15</v>
      </c>
      <c r="E344" s="147" t="s">
        <v>47</v>
      </c>
      <c r="F344" s="154">
        <v>0</v>
      </c>
      <c r="G344" s="154">
        <v>550000</v>
      </c>
      <c r="H344" s="154">
        <v>0</v>
      </c>
      <c r="I344" s="154">
        <v>0</v>
      </c>
      <c r="J344" s="154">
        <v>0</v>
      </c>
      <c r="K344" s="154">
        <v>113000</v>
      </c>
      <c r="L344" s="154">
        <v>0</v>
      </c>
      <c r="M344" s="154">
        <v>663000</v>
      </c>
      <c r="N344" s="154">
        <v>0</v>
      </c>
      <c r="O344" s="154">
        <v>0</v>
      </c>
      <c r="P344" s="154">
        <v>0</v>
      </c>
      <c r="Q344" s="154">
        <v>663000</v>
      </c>
      <c r="R344" s="155" t="b">
        <v>1</v>
      </c>
      <c r="S344" s="154">
        <v>0</v>
      </c>
      <c r="T344" s="154">
        <v>663000</v>
      </c>
    </row>
    <row r="345" spans="1:20">
      <c r="A345" s="46" t="s">
        <v>310</v>
      </c>
      <c r="B345" s="150">
        <v>311113</v>
      </c>
      <c r="C345" s="147" t="s">
        <v>63</v>
      </c>
      <c r="D345" s="147" t="s">
        <v>15</v>
      </c>
      <c r="E345" s="147" t="s">
        <v>47</v>
      </c>
      <c r="F345" s="154">
        <v>0</v>
      </c>
      <c r="G345" s="154">
        <v>6772500</v>
      </c>
      <c r="H345" s="154">
        <v>0</v>
      </c>
      <c r="I345" s="154">
        <v>0</v>
      </c>
      <c r="J345" s="154">
        <v>0</v>
      </c>
      <c r="K345" s="154">
        <v>1437500</v>
      </c>
      <c r="L345" s="154">
        <v>0</v>
      </c>
      <c r="M345" s="154">
        <v>8210000</v>
      </c>
      <c r="N345" s="154">
        <v>0</v>
      </c>
      <c r="O345" s="154">
        <v>0</v>
      </c>
      <c r="P345" s="154">
        <v>0</v>
      </c>
      <c r="Q345" s="154">
        <v>8210000</v>
      </c>
      <c r="R345" s="155" t="b">
        <v>1</v>
      </c>
      <c r="S345" s="154">
        <v>0</v>
      </c>
      <c r="T345" s="154">
        <v>8210000</v>
      </c>
    </row>
    <row r="346" spans="1:20">
      <c r="A346" s="46" t="s">
        <v>310</v>
      </c>
      <c r="B346" s="150">
        <v>311114</v>
      </c>
      <c r="C346" s="147" t="s">
        <v>64</v>
      </c>
      <c r="D346" s="147" t="s">
        <v>15</v>
      </c>
      <c r="E346" s="147" t="s">
        <v>47</v>
      </c>
      <c r="F346" s="154">
        <v>0</v>
      </c>
      <c r="G346" s="154">
        <v>711640.54</v>
      </c>
      <c r="H346" s="154">
        <v>0</v>
      </c>
      <c r="I346" s="154">
        <v>0</v>
      </c>
      <c r="J346" s="154">
        <v>457069.95999999996</v>
      </c>
      <c r="K346" s="154">
        <v>457069.95999999996</v>
      </c>
      <c r="L346" s="154">
        <v>0</v>
      </c>
      <c r="M346" s="154">
        <v>711640.54</v>
      </c>
      <c r="N346" s="154">
        <v>0</v>
      </c>
      <c r="O346" s="154">
        <v>0</v>
      </c>
      <c r="P346" s="154">
        <v>0</v>
      </c>
      <c r="Q346" s="154">
        <v>711640.54</v>
      </c>
      <c r="R346" s="155" t="b">
        <v>1</v>
      </c>
      <c r="S346" s="154">
        <v>0</v>
      </c>
      <c r="T346" s="154">
        <v>711640.54</v>
      </c>
    </row>
    <row r="347" spans="1:20">
      <c r="A347" s="46" t="s">
        <v>310</v>
      </c>
      <c r="B347" s="150">
        <v>311115</v>
      </c>
      <c r="C347" s="147" t="s">
        <v>65</v>
      </c>
      <c r="D347" s="147" t="s">
        <v>15</v>
      </c>
      <c r="E347" s="147" t="s">
        <v>47</v>
      </c>
      <c r="F347" s="154">
        <v>0</v>
      </c>
      <c r="G347" s="154">
        <v>0</v>
      </c>
      <c r="H347" s="154">
        <v>0</v>
      </c>
      <c r="I347" s="154">
        <v>0</v>
      </c>
      <c r="J347" s="154">
        <v>0</v>
      </c>
      <c r="K347" s="154">
        <v>0</v>
      </c>
      <c r="L347" s="154">
        <v>0</v>
      </c>
      <c r="M347" s="154">
        <v>0</v>
      </c>
      <c r="N347" s="154">
        <v>0</v>
      </c>
      <c r="O347" s="154">
        <v>0</v>
      </c>
      <c r="P347" s="154">
        <v>0</v>
      </c>
      <c r="Q347" s="154">
        <v>0</v>
      </c>
      <c r="R347" s="155" t="b">
        <v>0</v>
      </c>
      <c r="S347" s="154">
        <v>0</v>
      </c>
      <c r="T347" s="154">
        <v>0</v>
      </c>
    </row>
    <row r="348" spans="1:20">
      <c r="A348" s="46" t="s">
        <v>310</v>
      </c>
      <c r="B348" s="150">
        <v>311118</v>
      </c>
      <c r="C348" s="147" t="s">
        <v>331</v>
      </c>
      <c r="D348" s="147" t="s">
        <v>15</v>
      </c>
      <c r="E348" s="147" t="s">
        <v>47</v>
      </c>
      <c r="F348" s="154">
        <v>0</v>
      </c>
      <c r="G348" s="154">
        <v>0</v>
      </c>
      <c r="H348" s="154">
        <v>0</v>
      </c>
      <c r="I348" s="154">
        <v>0</v>
      </c>
      <c r="J348" s="154">
        <v>0</v>
      </c>
      <c r="K348" s="154">
        <v>0</v>
      </c>
      <c r="L348" s="154">
        <v>0</v>
      </c>
      <c r="M348" s="154">
        <v>0</v>
      </c>
      <c r="N348" s="154">
        <v>0</v>
      </c>
      <c r="O348" s="154">
        <v>0</v>
      </c>
      <c r="P348" s="154">
        <v>0</v>
      </c>
      <c r="Q348" s="154">
        <v>0</v>
      </c>
      <c r="R348" s="155" t="b">
        <v>0</v>
      </c>
      <c r="S348" s="154">
        <v>0</v>
      </c>
      <c r="T348" s="154">
        <v>0</v>
      </c>
    </row>
    <row r="349" spans="1:20">
      <c r="A349" s="46" t="s">
        <v>310</v>
      </c>
      <c r="B349" s="150">
        <v>311001</v>
      </c>
      <c r="C349" s="147" t="s">
        <v>57</v>
      </c>
      <c r="D349" s="147" t="s">
        <v>15</v>
      </c>
      <c r="E349" s="147" t="s">
        <v>47</v>
      </c>
      <c r="F349" s="154">
        <v>0</v>
      </c>
      <c r="G349" s="154">
        <v>0</v>
      </c>
      <c r="H349" s="154">
        <v>0</v>
      </c>
      <c r="I349" s="154">
        <v>0</v>
      </c>
      <c r="J349" s="154">
        <v>0</v>
      </c>
      <c r="K349" s="154">
        <v>0</v>
      </c>
      <c r="L349" s="154">
        <v>0</v>
      </c>
      <c r="M349" s="154">
        <v>0</v>
      </c>
      <c r="N349" s="154">
        <v>0</v>
      </c>
      <c r="O349" s="154">
        <v>0</v>
      </c>
      <c r="P349" s="154">
        <v>0</v>
      </c>
      <c r="Q349" s="154">
        <v>0</v>
      </c>
      <c r="R349" s="155" t="b">
        <v>0</v>
      </c>
      <c r="S349" s="154">
        <v>0</v>
      </c>
      <c r="T349" s="154">
        <v>0</v>
      </c>
    </row>
    <row r="350" spans="1:20">
      <c r="A350" s="46" t="s">
        <v>310</v>
      </c>
      <c r="B350" s="150">
        <v>311101</v>
      </c>
      <c r="C350" s="147" t="s">
        <v>59</v>
      </c>
      <c r="D350" s="147" t="s">
        <v>15</v>
      </c>
      <c r="E350" s="147" t="s">
        <v>47</v>
      </c>
      <c r="F350" s="154">
        <v>0</v>
      </c>
      <c r="G350" s="154">
        <v>-2330401316.019516</v>
      </c>
      <c r="H350" s="154">
        <v>0</v>
      </c>
      <c r="I350" s="154">
        <v>0</v>
      </c>
      <c r="J350" s="154">
        <v>0</v>
      </c>
      <c r="K350" s="154">
        <v>25970311.267272949</v>
      </c>
      <c r="L350" s="154">
        <v>0</v>
      </c>
      <c r="M350" s="154">
        <v>-2304431004.752243</v>
      </c>
      <c r="N350" s="154">
        <v>0</v>
      </c>
      <c r="O350" s="154">
        <v>0</v>
      </c>
      <c r="P350" s="154">
        <v>0</v>
      </c>
      <c r="Q350" s="154">
        <v>-2304431004.752243</v>
      </c>
      <c r="R350" s="155" t="b">
        <v>1</v>
      </c>
      <c r="S350" s="154">
        <v>0</v>
      </c>
      <c r="T350" s="154">
        <v>-2304431004.752243</v>
      </c>
    </row>
    <row r="351" spans="1:20">
      <c r="A351" s="46" t="s">
        <v>310</v>
      </c>
      <c r="B351" s="150">
        <v>311201</v>
      </c>
      <c r="C351" s="147" t="s">
        <v>209</v>
      </c>
      <c r="D351" s="147" t="s">
        <v>15</v>
      </c>
      <c r="E351" s="147" t="s">
        <v>47</v>
      </c>
      <c r="F351" s="154">
        <v>0</v>
      </c>
      <c r="G351" s="154">
        <v>0</v>
      </c>
      <c r="H351" s="154">
        <v>0</v>
      </c>
      <c r="I351" s="154">
        <v>0</v>
      </c>
      <c r="J351" s="154">
        <v>0</v>
      </c>
      <c r="K351" s="154">
        <v>0</v>
      </c>
      <c r="L351" s="154">
        <v>0</v>
      </c>
      <c r="M351" s="154">
        <v>0</v>
      </c>
      <c r="N351" s="154">
        <v>0</v>
      </c>
      <c r="O351" s="154">
        <v>0</v>
      </c>
      <c r="P351" s="154">
        <v>0</v>
      </c>
      <c r="Q351" s="154">
        <v>0</v>
      </c>
      <c r="R351" s="155" t="b">
        <v>0</v>
      </c>
      <c r="S351" s="154">
        <v>0</v>
      </c>
      <c r="T351" s="154">
        <v>0</v>
      </c>
    </row>
    <row r="352" spans="1:20">
      <c r="A352" s="46" t="s">
        <v>310</v>
      </c>
      <c r="B352" s="33">
        <v>312002</v>
      </c>
      <c r="C352" s="34" t="s">
        <v>69</v>
      </c>
      <c r="D352" s="147" t="s">
        <v>15</v>
      </c>
      <c r="E352" s="147" t="s">
        <v>47</v>
      </c>
      <c r="F352" s="154">
        <v>0</v>
      </c>
      <c r="G352" s="154">
        <v>0</v>
      </c>
      <c r="H352" s="154">
        <v>0</v>
      </c>
      <c r="I352" s="154">
        <v>0</v>
      </c>
      <c r="J352" s="154">
        <v>0</v>
      </c>
      <c r="K352" s="154">
        <v>0</v>
      </c>
      <c r="L352" s="154">
        <v>0</v>
      </c>
      <c r="M352" s="154">
        <v>0</v>
      </c>
      <c r="N352" s="154">
        <v>0</v>
      </c>
      <c r="O352" s="154">
        <v>0</v>
      </c>
      <c r="P352" s="154">
        <v>0</v>
      </c>
      <c r="Q352" s="154">
        <v>0</v>
      </c>
      <c r="R352" s="155" t="b">
        <v>0</v>
      </c>
      <c r="S352" s="154">
        <v>0</v>
      </c>
      <c r="T352" s="154">
        <v>0</v>
      </c>
    </row>
    <row r="353" spans="1:20">
      <c r="A353" s="46" t="s">
        <v>310</v>
      </c>
      <c r="B353" s="33">
        <v>312003</v>
      </c>
      <c r="C353" s="34" t="s">
        <v>70</v>
      </c>
      <c r="D353" s="147" t="s">
        <v>15</v>
      </c>
      <c r="E353" s="147" t="s">
        <v>47</v>
      </c>
      <c r="F353" s="154">
        <v>0</v>
      </c>
      <c r="G353" s="154">
        <v>25970311.267272949</v>
      </c>
      <c r="H353" s="154">
        <v>0</v>
      </c>
      <c r="I353" s="154">
        <v>0</v>
      </c>
      <c r="J353" s="154">
        <v>25970311.267272949</v>
      </c>
      <c r="K353" s="154">
        <v>0</v>
      </c>
      <c r="L353" s="154">
        <v>0</v>
      </c>
      <c r="M353" s="154">
        <v>0</v>
      </c>
      <c r="N353" s="154">
        <v>0</v>
      </c>
      <c r="O353" s="154">
        <v>0</v>
      </c>
      <c r="P353" s="154">
        <v>0</v>
      </c>
      <c r="Q353" s="154">
        <v>65771942.980654955</v>
      </c>
      <c r="R353" s="155" t="b">
        <v>1</v>
      </c>
      <c r="S353" s="154">
        <v>0</v>
      </c>
      <c r="T353" s="154">
        <v>65771942.980654955</v>
      </c>
    </row>
    <row r="354" spans="1:20">
      <c r="A354" s="46" t="s">
        <v>310</v>
      </c>
      <c r="B354" s="33">
        <v>411001</v>
      </c>
      <c r="C354" s="34" t="s">
        <v>73</v>
      </c>
      <c r="D354" s="147" t="s">
        <v>72</v>
      </c>
      <c r="E354" s="147" t="s">
        <v>47</v>
      </c>
      <c r="F354" s="154">
        <v>0</v>
      </c>
      <c r="G354" s="154">
        <v>0</v>
      </c>
      <c r="H354" s="154">
        <v>0</v>
      </c>
      <c r="I354" s="154">
        <v>0</v>
      </c>
      <c r="J354" s="154">
        <v>0</v>
      </c>
      <c r="K354" s="154">
        <v>1042636212.7272726</v>
      </c>
      <c r="L354" s="154">
        <v>0</v>
      </c>
      <c r="M354" s="154">
        <v>1042636212.7272726</v>
      </c>
      <c r="N354" s="154">
        <v>0</v>
      </c>
      <c r="O354" s="154">
        <v>1042636212.7272726</v>
      </c>
      <c r="P354" s="154">
        <v>0</v>
      </c>
      <c r="Q354" s="154">
        <v>0</v>
      </c>
      <c r="R354" s="155" t="b">
        <v>1</v>
      </c>
      <c r="S354" s="154">
        <v>0</v>
      </c>
      <c r="T354" s="154">
        <v>0</v>
      </c>
    </row>
    <row r="355" spans="1:20">
      <c r="A355" s="46" t="s">
        <v>310</v>
      </c>
      <c r="B355" s="33">
        <v>411002</v>
      </c>
      <c r="C355" s="34" t="s">
        <v>74</v>
      </c>
      <c r="D355" s="147" t="s">
        <v>72</v>
      </c>
      <c r="E355" s="147" t="s">
        <v>47</v>
      </c>
      <c r="F355" s="154">
        <v>0</v>
      </c>
      <c r="G355" s="154">
        <v>0</v>
      </c>
      <c r="H355" s="154">
        <v>0</v>
      </c>
      <c r="I355" s="154">
        <v>0</v>
      </c>
      <c r="J355" s="154">
        <v>0</v>
      </c>
      <c r="K355" s="154">
        <v>33240000</v>
      </c>
      <c r="L355" s="154">
        <v>0</v>
      </c>
      <c r="M355" s="154">
        <v>33240000</v>
      </c>
      <c r="N355" s="154">
        <v>0</v>
      </c>
      <c r="O355" s="154">
        <v>33240000</v>
      </c>
      <c r="P355" s="154">
        <v>0</v>
      </c>
      <c r="Q355" s="154">
        <v>0</v>
      </c>
      <c r="R355" s="155" t="b">
        <v>1</v>
      </c>
      <c r="S355" s="154">
        <v>0</v>
      </c>
      <c r="T355" s="154">
        <v>0</v>
      </c>
    </row>
    <row r="356" spans="1:20">
      <c r="A356" s="46" t="s">
        <v>310</v>
      </c>
      <c r="B356" s="33">
        <v>411003</v>
      </c>
      <c r="C356" s="34" t="s">
        <v>75</v>
      </c>
      <c r="D356" s="147" t="s">
        <v>72</v>
      </c>
      <c r="E356" s="147" t="s">
        <v>47</v>
      </c>
      <c r="F356" s="154">
        <v>0</v>
      </c>
      <c r="G356" s="154">
        <v>0</v>
      </c>
      <c r="H356" s="154">
        <v>0</v>
      </c>
      <c r="I356" s="154">
        <v>0</v>
      </c>
      <c r="J356" s="154">
        <v>0</v>
      </c>
      <c r="K356" s="154">
        <v>0</v>
      </c>
      <c r="L356" s="154">
        <v>0</v>
      </c>
      <c r="M356" s="154">
        <v>0</v>
      </c>
      <c r="N356" s="154">
        <v>0</v>
      </c>
      <c r="O356" s="154">
        <v>0</v>
      </c>
      <c r="P356" s="154">
        <v>0</v>
      </c>
      <c r="Q356" s="154">
        <v>0</v>
      </c>
      <c r="R356" s="155" t="b">
        <v>0</v>
      </c>
      <c r="S356" s="154">
        <v>0</v>
      </c>
      <c r="T356" s="154">
        <v>0</v>
      </c>
    </row>
    <row r="357" spans="1:20">
      <c r="A357" s="46" t="s">
        <v>310</v>
      </c>
      <c r="B357" s="33">
        <v>411011</v>
      </c>
      <c r="C357" s="34" t="s">
        <v>251</v>
      </c>
      <c r="D357" s="147" t="s">
        <v>72</v>
      </c>
      <c r="E357" s="147" t="s">
        <v>16</v>
      </c>
      <c r="F357" s="154">
        <v>0</v>
      </c>
      <c r="G357" s="154">
        <v>0</v>
      </c>
      <c r="H357" s="154">
        <v>0</v>
      </c>
      <c r="I357" s="154">
        <v>0</v>
      </c>
      <c r="J357" s="154">
        <v>34859613.636363633</v>
      </c>
      <c r="K357" s="154">
        <v>0</v>
      </c>
      <c r="L357" s="154">
        <v>34859613.636363633</v>
      </c>
      <c r="M357" s="154">
        <v>0</v>
      </c>
      <c r="N357" s="154">
        <v>34859613.636363633</v>
      </c>
      <c r="O357" s="154">
        <v>0</v>
      </c>
      <c r="P357" s="154">
        <v>0</v>
      </c>
      <c r="Q357" s="154">
        <v>0</v>
      </c>
      <c r="R357" s="155" t="b">
        <v>1</v>
      </c>
      <c r="S357" s="154">
        <v>0</v>
      </c>
      <c r="T357" s="154">
        <v>0</v>
      </c>
    </row>
    <row r="358" spans="1:20">
      <c r="A358" s="46" t="s">
        <v>310</v>
      </c>
      <c r="B358" s="150">
        <v>411012</v>
      </c>
      <c r="C358" s="147" t="s">
        <v>252</v>
      </c>
      <c r="D358" s="147" t="s">
        <v>72</v>
      </c>
      <c r="E358" s="147" t="s">
        <v>16</v>
      </c>
      <c r="F358" s="154">
        <v>0</v>
      </c>
      <c r="G358" s="154">
        <v>0</v>
      </c>
      <c r="H358" s="154">
        <v>0</v>
      </c>
      <c r="I358" s="154">
        <v>0</v>
      </c>
      <c r="J358" s="154">
        <v>1576795.4545454544</v>
      </c>
      <c r="K358" s="154">
        <v>0</v>
      </c>
      <c r="L358" s="154">
        <v>1576795.4545454544</v>
      </c>
      <c r="M358" s="154">
        <v>0</v>
      </c>
      <c r="N358" s="154">
        <v>1576795.4545454544</v>
      </c>
      <c r="O358" s="154">
        <v>0</v>
      </c>
      <c r="P358" s="154">
        <v>0</v>
      </c>
      <c r="Q358" s="154">
        <v>0</v>
      </c>
      <c r="R358" s="155" t="b">
        <v>1</v>
      </c>
      <c r="S358" s="154">
        <v>0</v>
      </c>
      <c r="T358" s="154">
        <v>0</v>
      </c>
    </row>
    <row r="359" spans="1:20">
      <c r="A359" s="46" t="s">
        <v>310</v>
      </c>
      <c r="B359" s="150">
        <v>411013</v>
      </c>
      <c r="C359" s="147" t="s">
        <v>253</v>
      </c>
      <c r="D359" s="147" t="s">
        <v>72</v>
      </c>
      <c r="E359" s="147" t="s">
        <v>16</v>
      </c>
      <c r="F359" s="154">
        <v>0</v>
      </c>
      <c r="G359" s="154">
        <v>0</v>
      </c>
      <c r="H359" s="154">
        <v>0</v>
      </c>
      <c r="I359" s="154">
        <v>0</v>
      </c>
      <c r="J359" s="154">
        <v>13842499.999999998</v>
      </c>
      <c r="K359" s="154">
        <v>0</v>
      </c>
      <c r="L359" s="154">
        <v>13842499.999999998</v>
      </c>
      <c r="M359" s="154">
        <v>0</v>
      </c>
      <c r="N359" s="154">
        <v>13842499.999999998</v>
      </c>
      <c r="O359" s="154">
        <v>0</v>
      </c>
      <c r="P359" s="154">
        <v>0</v>
      </c>
      <c r="Q359" s="154">
        <v>0</v>
      </c>
      <c r="R359" s="155" t="b">
        <v>1</v>
      </c>
      <c r="S359" s="154">
        <v>0</v>
      </c>
      <c r="T359" s="154">
        <v>0</v>
      </c>
    </row>
    <row r="360" spans="1:20">
      <c r="A360" s="46" t="s">
        <v>310</v>
      </c>
      <c r="B360" s="150">
        <v>411014</v>
      </c>
      <c r="C360" s="147" t="s">
        <v>254</v>
      </c>
      <c r="D360" s="147" t="s">
        <v>72</v>
      </c>
      <c r="E360" s="147" t="s">
        <v>16</v>
      </c>
      <c r="F360" s="154">
        <v>0</v>
      </c>
      <c r="G360" s="154">
        <v>0</v>
      </c>
      <c r="H360" s="154">
        <v>0</v>
      </c>
      <c r="I360" s="154">
        <v>0</v>
      </c>
      <c r="J360" s="154">
        <v>0</v>
      </c>
      <c r="K360" s="154">
        <v>0</v>
      </c>
      <c r="L360" s="154">
        <v>0</v>
      </c>
      <c r="M360" s="154">
        <v>0</v>
      </c>
      <c r="N360" s="154">
        <v>0</v>
      </c>
      <c r="O360" s="154">
        <v>0</v>
      </c>
      <c r="P360" s="154">
        <v>0</v>
      </c>
      <c r="Q360" s="154">
        <v>0</v>
      </c>
      <c r="R360" s="155" t="b">
        <v>0</v>
      </c>
      <c r="S360" s="154">
        <v>0</v>
      </c>
      <c r="T360" s="154">
        <v>0</v>
      </c>
    </row>
    <row r="361" spans="1:20">
      <c r="A361" s="46" t="s">
        <v>310</v>
      </c>
      <c r="B361" s="150">
        <v>411015</v>
      </c>
      <c r="C361" s="147" t="s">
        <v>80</v>
      </c>
      <c r="D361" s="147" t="s">
        <v>72</v>
      </c>
      <c r="E361" s="147" t="s">
        <v>16</v>
      </c>
      <c r="F361" s="154">
        <v>0</v>
      </c>
      <c r="G361" s="154">
        <v>0</v>
      </c>
      <c r="H361" s="154">
        <v>0</v>
      </c>
      <c r="I361" s="154">
        <v>0</v>
      </c>
      <c r="J361" s="154">
        <v>0</v>
      </c>
      <c r="K361" s="154">
        <v>0</v>
      </c>
      <c r="L361" s="154">
        <v>0</v>
      </c>
      <c r="M361" s="154">
        <v>0</v>
      </c>
      <c r="N361" s="154">
        <v>0</v>
      </c>
      <c r="O361" s="154">
        <v>0</v>
      </c>
      <c r="P361" s="154">
        <v>0</v>
      </c>
      <c r="Q361" s="154">
        <v>0</v>
      </c>
      <c r="R361" s="155" t="b">
        <v>0</v>
      </c>
      <c r="S361" s="154">
        <v>0</v>
      </c>
      <c r="T361" s="154">
        <v>0</v>
      </c>
    </row>
    <row r="362" spans="1:20">
      <c r="A362" s="46" t="s">
        <v>310</v>
      </c>
      <c r="B362" s="150">
        <v>411016</v>
      </c>
      <c r="C362" s="147" t="s">
        <v>81</v>
      </c>
      <c r="D362" s="147" t="s">
        <v>72</v>
      </c>
      <c r="E362" s="147" t="s">
        <v>16</v>
      </c>
      <c r="F362" s="154">
        <v>0</v>
      </c>
      <c r="G362" s="154">
        <v>0</v>
      </c>
      <c r="H362" s="154">
        <v>0</v>
      </c>
      <c r="I362" s="154">
        <v>0</v>
      </c>
      <c r="J362" s="154">
        <v>0</v>
      </c>
      <c r="K362" s="154">
        <v>0</v>
      </c>
      <c r="L362" s="154">
        <v>0</v>
      </c>
      <c r="M362" s="154">
        <v>0</v>
      </c>
      <c r="N362" s="154">
        <v>0</v>
      </c>
      <c r="O362" s="154">
        <v>0</v>
      </c>
      <c r="P362" s="154">
        <v>0</v>
      </c>
      <c r="Q362" s="154">
        <v>0</v>
      </c>
      <c r="R362" s="155" t="b">
        <v>0</v>
      </c>
      <c r="S362" s="154">
        <v>0</v>
      </c>
      <c r="T362" s="154">
        <v>0</v>
      </c>
    </row>
    <row r="363" spans="1:20">
      <c r="A363" s="46" t="s">
        <v>310</v>
      </c>
      <c r="B363" s="150">
        <v>411017</v>
      </c>
      <c r="C363" s="147" t="s">
        <v>82</v>
      </c>
      <c r="D363" s="147" t="s">
        <v>72</v>
      </c>
      <c r="E363" s="147" t="s">
        <v>16</v>
      </c>
      <c r="F363" s="154">
        <v>0</v>
      </c>
      <c r="G363" s="154">
        <v>0</v>
      </c>
      <c r="H363" s="154">
        <v>0</v>
      </c>
      <c r="I363" s="154">
        <v>0</v>
      </c>
      <c r="J363" s="154">
        <v>0</v>
      </c>
      <c r="K363" s="154">
        <v>0</v>
      </c>
      <c r="L363" s="154">
        <v>0</v>
      </c>
      <c r="M363" s="154">
        <v>0</v>
      </c>
      <c r="N363" s="154">
        <v>0</v>
      </c>
      <c r="O363" s="154">
        <v>0</v>
      </c>
      <c r="P363" s="154">
        <v>0</v>
      </c>
      <c r="Q363" s="154">
        <v>0</v>
      </c>
      <c r="R363" s="155" t="b">
        <v>0</v>
      </c>
      <c r="S363" s="154">
        <v>0</v>
      </c>
      <c r="T363" s="154">
        <v>0</v>
      </c>
    </row>
    <row r="364" spans="1:20">
      <c r="A364" s="46" t="s">
        <v>310</v>
      </c>
      <c r="B364" s="33">
        <v>411018</v>
      </c>
      <c r="C364" s="34" t="s">
        <v>83</v>
      </c>
      <c r="D364" s="147" t="s">
        <v>72</v>
      </c>
      <c r="E364" s="147" t="s">
        <v>16</v>
      </c>
      <c r="F364" s="154">
        <v>0</v>
      </c>
      <c r="G364" s="154">
        <v>0</v>
      </c>
      <c r="H364" s="154">
        <v>0</v>
      </c>
      <c r="I364" s="154">
        <v>0</v>
      </c>
      <c r="J364" s="154">
        <v>0</v>
      </c>
      <c r="K364" s="154">
        <v>0</v>
      </c>
      <c r="L364" s="154">
        <v>0</v>
      </c>
      <c r="M364" s="154">
        <v>0</v>
      </c>
      <c r="N364" s="154">
        <v>0</v>
      </c>
      <c r="O364" s="154">
        <v>0</v>
      </c>
      <c r="P364" s="154">
        <v>0</v>
      </c>
      <c r="Q364" s="154">
        <v>0</v>
      </c>
      <c r="R364" s="155" t="b">
        <v>0</v>
      </c>
      <c r="S364" s="154">
        <v>0</v>
      </c>
      <c r="T364" s="154">
        <v>0</v>
      </c>
    </row>
    <row r="365" spans="1:20">
      <c r="A365" s="46" t="s">
        <v>310</v>
      </c>
      <c r="B365" s="33">
        <v>411019</v>
      </c>
      <c r="C365" s="34" t="s">
        <v>171</v>
      </c>
      <c r="D365" s="147" t="s">
        <v>72</v>
      </c>
      <c r="E365" s="147" t="s">
        <v>16</v>
      </c>
      <c r="F365" s="154">
        <v>0</v>
      </c>
      <c r="G365" s="154">
        <v>0</v>
      </c>
      <c r="H365" s="154">
        <v>0</v>
      </c>
      <c r="I365" s="154">
        <v>0</v>
      </c>
      <c r="J365" s="154">
        <v>0</v>
      </c>
      <c r="K365" s="154">
        <v>0</v>
      </c>
      <c r="L365" s="154">
        <v>0</v>
      </c>
      <c r="M365" s="154">
        <v>0</v>
      </c>
      <c r="N365" s="154">
        <v>0</v>
      </c>
      <c r="O365" s="154">
        <v>0</v>
      </c>
      <c r="P365" s="154">
        <v>0</v>
      </c>
      <c r="Q365" s="154">
        <v>0</v>
      </c>
      <c r="R365" s="155" t="b">
        <v>0</v>
      </c>
      <c r="S365" s="154">
        <v>0</v>
      </c>
      <c r="T365" s="154">
        <v>0</v>
      </c>
    </row>
    <row r="366" spans="1:20">
      <c r="A366" s="46" t="s">
        <v>310</v>
      </c>
      <c r="B366" s="33">
        <v>411101</v>
      </c>
      <c r="C366" s="34" t="s">
        <v>84</v>
      </c>
      <c r="D366" s="147" t="s">
        <v>72</v>
      </c>
      <c r="E366" s="147" t="s">
        <v>47</v>
      </c>
      <c r="F366" s="154">
        <v>0</v>
      </c>
      <c r="G366" s="154">
        <v>0</v>
      </c>
      <c r="H366" s="154">
        <v>0</v>
      </c>
      <c r="I366" s="154">
        <v>0</v>
      </c>
      <c r="J366" s="154">
        <v>0</v>
      </c>
      <c r="K366" s="154">
        <v>589628545.45454538</v>
      </c>
      <c r="L366" s="154">
        <v>0</v>
      </c>
      <c r="M366" s="154">
        <v>589628545.45454538</v>
      </c>
      <c r="N366" s="154">
        <v>0</v>
      </c>
      <c r="O366" s="154">
        <v>589628545.45454538</v>
      </c>
      <c r="P366" s="154">
        <v>0</v>
      </c>
      <c r="Q366" s="154">
        <v>0</v>
      </c>
      <c r="R366" s="155" t="b">
        <v>1</v>
      </c>
      <c r="S366" s="154">
        <v>0</v>
      </c>
      <c r="T366" s="154">
        <v>0</v>
      </c>
    </row>
    <row r="367" spans="1:20">
      <c r="A367" s="46" t="s">
        <v>310</v>
      </c>
      <c r="B367" s="33">
        <v>411102</v>
      </c>
      <c r="C367" s="34" t="s">
        <v>85</v>
      </c>
      <c r="D367" s="147" t="s">
        <v>72</v>
      </c>
      <c r="E367" s="147" t="s">
        <v>47</v>
      </c>
      <c r="F367" s="154">
        <v>0</v>
      </c>
      <c r="G367" s="154">
        <v>0</v>
      </c>
      <c r="H367" s="154">
        <v>0</v>
      </c>
      <c r="I367" s="154">
        <v>0</v>
      </c>
      <c r="J367" s="154">
        <v>0</v>
      </c>
      <c r="K367" s="154">
        <v>5970000</v>
      </c>
      <c r="L367" s="154">
        <v>0</v>
      </c>
      <c r="M367" s="154">
        <v>5970000</v>
      </c>
      <c r="N367" s="154">
        <v>0</v>
      </c>
      <c r="O367" s="154">
        <v>5970000</v>
      </c>
      <c r="P367" s="154">
        <v>0</v>
      </c>
      <c r="Q367" s="154">
        <v>0</v>
      </c>
      <c r="R367" s="155" t="b">
        <v>1</v>
      </c>
      <c r="S367" s="154">
        <v>0</v>
      </c>
      <c r="T367" s="154">
        <v>0</v>
      </c>
    </row>
    <row r="368" spans="1:20">
      <c r="A368" s="46" t="s">
        <v>310</v>
      </c>
      <c r="B368" s="33">
        <v>411103</v>
      </c>
      <c r="C368" s="34" t="s">
        <v>86</v>
      </c>
      <c r="D368" s="147" t="s">
        <v>72</v>
      </c>
      <c r="E368" s="147" t="s">
        <v>47</v>
      </c>
      <c r="F368" s="154">
        <v>0</v>
      </c>
      <c r="G368" s="154">
        <v>0</v>
      </c>
      <c r="H368" s="154">
        <v>0</v>
      </c>
      <c r="I368" s="154">
        <v>0</v>
      </c>
      <c r="J368" s="154">
        <v>0</v>
      </c>
      <c r="K368" s="154">
        <v>0</v>
      </c>
      <c r="L368" s="154">
        <v>0</v>
      </c>
      <c r="M368" s="154">
        <v>0</v>
      </c>
      <c r="N368" s="154">
        <v>0</v>
      </c>
      <c r="O368" s="154">
        <v>0</v>
      </c>
      <c r="P368" s="154">
        <v>0</v>
      </c>
      <c r="Q368" s="154">
        <v>0</v>
      </c>
      <c r="R368" s="155" t="b">
        <v>0</v>
      </c>
      <c r="S368" s="154">
        <v>0</v>
      </c>
      <c r="T368" s="154">
        <v>0</v>
      </c>
    </row>
    <row r="369" spans="1:20">
      <c r="A369" s="46" t="s">
        <v>310</v>
      </c>
      <c r="B369" s="33">
        <v>411111</v>
      </c>
      <c r="C369" s="34" t="s">
        <v>255</v>
      </c>
      <c r="D369" s="147" t="s">
        <v>72</v>
      </c>
      <c r="E369" s="147" t="s">
        <v>16</v>
      </c>
      <c r="F369" s="154">
        <v>0</v>
      </c>
      <c r="G369" s="154">
        <v>0</v>
      </c>
      <c r="H369" s="154">
        <v>0</v>
      </c>
      <c r="I369" s="154">
        <v>0</v>
      </c>
      <c r="J369" s="154">
        <v>16415399.999999998</v>
      </c>
      <c r="K369" s="154">
        <v>0</v>
      </c>
      <c r="L369" s="154">
        <v>16415399.999999998</v>
      </c>
      <c r="M369" s="154">
        <v>0</v>
      </c>
      <c r="N369" s="154">
        <v>16415399.999999998</v>
      </c>
      <c r="O369" s="154">
        <v>0</v>
      </c>
      <c r="P369" s="154">
        <v>0</v>
      </c>
      <c r="Q369" s="154">
        <v>0</v>
      </c>
      <c r="R369" s="155" t="b">
        <v>1</v>
      </c>
      <c r="S369" s="154">
        <v>0</v>
      </c>
      <c r="T369" s="154">
        <v>0</v>
      </c>
    </row>
    <row r="370" spans="1:20">
      <c r="A370" s="46" t="s">
        <v>310</v>
      </c>
      <c r="B370" s="150">
        <v>411112</v>
      </c>
      <c r="C370" s="147" t="s">
        <v>256</v>
      </c>
      <c r="D370" s="147" t="s">
        <v>72</v>
      </c>
      <c r="E370" s="147" t="s">
        <v>16</v>
      </c>
      <c r="F370" s="154">
        <v>0</v>
      </c>
      <c r="G370" s="154">
        <v>0</v>
      </c>
      <c r="H370" s="154">
        <v>0</v>
      </c>
      <c r="I370" s="154">
        <v>0</v>
      </c>
      <c r="J370" s="154">
        <v>5362272.7272727266</v>
      </c>
      <c r="K370" s="154">
        <v>0</v>
      </c>
      <c r="L370" s="154">
        <v>5362272.7272727266</v>
      </c>
      <c r="M370" s="154">
        <v>0</v>
      </c>
      <c r="N370" s="154">
        <v>5362272.7272727266</v>
      </c>
      <c r="O370" s="154">
        <v>0</v>
      </c>
      <c r="P370" s="154">
        <v>0</v>
      </c>
      <c r="Q370" s="154">
        <v>0</v>
      </c>
      <c r="R370" s="155" t="b">
        <v>1</v>
      </c>
      <c r="S370" s="154">
        <v>0</v>
      </c>
      <c r="T370" s="154">
        <v>0</v>
      </c>
    </row>
    <row r="371" spans="1:20">
      <c r="A371" s="46" t="s">
        <v>310</v>
      </c>
      <c r="B371" s="150">
        <v>411113</v>
      </c>
      <c r="C371" s="147" t="s">
        <v>257</v>
      </c>
      <c r="D371" s="147" t="s">
        <v>72</v>
      </c>
      <c r="E371" s="147" t="s">
        <v>16</v>
      </c>
      <c r="F371" s="154">
        <v>0</v>
      </c>
      <c r="G371" s="154">
        <v>0</v>
      </c>
      <c r="H371" s="154">
        <v>0</v>
      </c>
      <c r="I371" s="154">
        <v>0</v>
      </c>
      <c r="J371" s="154">
        <v>25396090.909090906</v>
      </c>
      <c r="K371" s="154">
        <v>0</v>
      </c>
      <c r="L371" s="154">
        <v>25396090.909090906</v>
      </c>
      <c r="M371" s="154">
        <v>0</v>
      </c>
      <c r="N371" s="154">
        <v>25396090.909090906</v>
      </c>
      <c r="O371" s="154">
        <v>0</v>
      </c>
      <c r="P371" s="154">
        <v>0</v>
      </c>
      <c r="Q371" s="154">
        <v>0</v>
      </c>
      <c r="R371" s="155" t="b">
        <v>1</v>
      </c>
      <c r="S371" s="154">
        <v>0</v>
      </c>
      <c r="T371" s="154">
        <v>0</v>
      </c>
    </row>
    <row r="372" spans="1:20">
      <c r="A372" s="46" t="s">
        <v>310</v>
      </c>
      <c r="B372" s="150">
        <v>411114</v>
      </c>
      <c r="C372" s="147" t="s">
        <v>258</v>
      </c>
      <c r="D372" s="147" t="s">
        <v>72</v>
      </c>
      <c r="E372" s="147" t="s">
        <v>16</v>
      </c>
      <c r="F372" s="154">
        <v>0</v>
      </c>
      <c r="G372" s="154">
        <v>0</v>
      </c>
      <c r="H372" s="154">
        <v>0</v>
      </c>
      <c r="I372" s="154">
        <v>0</v>
      </c>
      <c r="J372" s="154">
        <v>0</v>
      </c>
      <c r="K372" s="154">
        <v>0</v>
      </c>
      <c r="L372" s="154">
        <v>0</v>
      </c>
      <c r="M372" s="154">
        <v>0</v>
      </c>
      <c r="N372" s="154">
        <v>0</v>
      </c>
      <c r="O372" s="154">
        <v>0</v>
      </c>
      <c r="P372" s="154">
        <v>0</v>
      </c>
      <c r="Q372" s="154">
        <v>0</v>
      </c>
      <c r="R372" s="155" t="b">
        <v>0</v>
      </c>
      <c r="S372" s="154">
        <v>0</v>
      </c>
      <c r="T372" s="154">
        <v>0</v>
      </c>
    </row>
    <row r="373" spans="1:20">
      <c r="A373" s="46" t="s">
        <v>310</v>
      </c>
      <c r="B373" s="150">
        <v>411115</v>
      </c>
      <c r="C373" s="147" t="s">
        <v>91</v>
      </c>
      <c r="D373" s="147" t="s">
        <v>72</v>
      </c>
      <c r="E373" s="147" t="s">
        <v>16</v>
      </c>
      <c r="F373" s="154">
        <v>0</v>
      </c>
      <c r="G373" s="154">
        <v>0</v>
      </c>
      <c r="H373" s="154">
        <v>0</v>
      </c>
      <c r="I373" s="154">
        <v>0</v>
      </c>
      <c r="J373" s="154">
        <v>0</v>
      </c>
      <c r="K373" s="154">
        <v>0</v>
      </c>
      <c r="L373" s="154">
        <v>0</v>
      </c>
      <c r="M373" s="154">
        <v>0</v>
      </c>
      <c r="N373" s="154">
        <v>0</v>
      </c>
      <c r="O373" s="154">
        <v>0</v>
      </c>
      <c r="P373" s="154">
        <v>0</v>
      </c>
      <c r="Q373" s="154">
        <v>0</v>
      </c>
      <c r="R373" s="155" t="b">
        <v>0</v>
      </c>
      <c r="S373" s="154">
        <v>0</v>
      </c>
      <c r="T373" s="154">
        <v>0</v>
      </c>
    </row>
    <row r="374" spans="1:20">
      <c r="A374" s="46" t="s">
        <v>310</v>
      </c>
      <c r="B374" s="160">
        <v>411116</v>
      </c>
      <c r="C374" s="158" t="s">
        <v>92</v>
      </c>
      <c r="D374" s="147" t="s">
        <v>72</v>
      </c>
      <c r="E374" s="147" t="s">
        <v>16</v>
      </c>
      <c r="F374" s="154">
        <v>0</v>
      </c>
      <c r="G374" s="154">
        <v>0</v>
      </c>
      <c r="H374" s="154">
        <v>0</v>
      </c>
      <c r="I374" s="154">
        <v>0</v>
      </c>
      <c r="J374" s="154">
        <v>0</v>
      </c>
      <c r="K374" s="154">
        <v>0</v>
      </c>
      <c r="L374" s="154">
        <v>0</v>
      </c>
      <c r="M374" s="154">
        <v>0</v>
      </c>
      <c r="N374" s="154">
        <v>0</v>
      </c>
      <c r="O374" s="154">
        <v>0</v>
      </c>
      <c r="P374" s="154">
        <v>0</v>
      </c>
      <c r="Q374" s="154">
        <v>0</v>
      </c>
      <c r="R374" s="155" t="b">
        <v>0</v>
      </c>
      <c r="S374" s="154">
        <v>0</v>
      </c>
      <c r="T374" s="154">
        <v>0</v>
      </c>
    </row>
    <row r="375" spans="1:20">
      <c r="A375" s="46" t="s">
        <v>310</v>
      </c>
      <c r="B375" s="160">
        <v>411117</v>
      </c>
      <c r="C375" s="158" t="s">
        <v>93</v>
      </c>
      <c r="D375" s="147" t="s">
        <v>72</v>
      </c>
      <c r="E375" s="147" t="s">
        <v>16</v>
      </c>
      <c r="F375" s="154">
        <v>0</v>
      </c>
      <c r="G375" s="154">
        <v>0</v>
      </c>
      <c r="H375" s="154">
        <v>0</v>
      </c>
      <c r="I375" s="154">
        <v>0</v>
      </c>
      <c r="J375" s="154">
        <v>0</v>
      </c>
      <c r="K375" s="154">
        <v>0</v>
      </c>
      <c r="L375" s="154">
        <v>0</v>
      </c>
      <c r="M375" s="154">
        <v>0</v>
      </c>
      <c r="N375" s="154">
        <v>0</v>
      </c>
      <c r="O375" s="154">
        <v>0</v>
      </c>
      <c r="P375" s="154">
        <v>0</v>
      </c>
      <c r="Q375" s="154">
        <v>0</v>
      </c>
      <c r="R375" s="155" t="b">
        <v>0</v>
      </c>
      <c r="S375" s="154">
        <v>0</v>
      </c>
      <c r="T375" s="154">
        <v>0</v>
      </c>
    </row>
    <row r="376" spans="1:20">
      <c r="A376" s="46" t="s">
        <v>310</v>
      </c>
      <c r="B376" s="160">
        <v>411118</v>
      </c>
      <c r="C376" s="158" t="s">
        <v>94</v>
      </c>
      <c r="D376" s="147" t="s">
        <v>72</v>
      </c>
      <c r="E376" s="147" t="s">
        <v>16</v>
      </c>
      <c r="F376" s="154">
        <v>0</v>
      </c>
      <c r="G376" s="154">
        <v>0</v>
      </c>
      <c r="H376" s="154">
        <v>0</v>
      </c>
      <c r="I376" s="154">
        <v>0</v>
      </c>
      <c r="J376" s="154">
        <v>0</v>
      </c>
      <c r="K376" s="154">
        <v>0</v>
      </c>
      <c r="L376" s="154">
        <v>0</v>
      </c>
      <c r="M376" s="154">
        <v>0</v>
      </c>
      <c r="N376" s="154">
        <v>0</v>
      </c>
      <c r="O376" s="154">
        <v>0</v>
      </c>
      <c r="P376" s="154">
        <v>0</v>
      </c>
      <c r="Q376" s="154">
        <v>0</v>
      </c>
      <c r="R376" s="155" t="b">
        <v>0</v>
      </c>
      <c r="S376" s="154">
        <v>0</v>
      </c>
      <c r="T376" s="154">
        <v>0</v>
      </c>
    </row>
    <row r="377" spans="1:20">
      <c r="A377" s="46" t="s">
        <v>310</v>
      </c>
      <c r="B377" s="160">
        <v>411119</v>
      </c>
      <c r="C377" s="158" t="s">
        <v>172</v>
      </c>
      <c r="D377" s="147" t="s">
        <v>72</v>
      </c>
      <c r="E377" s="147" t="s">
        <v>16</v>
      </c>
      <c r="F377" s="154">
        <v>0</v>
      </c>
      <c r="G377" s="154">
        <v>0</v>
      </c>
      <c r="H377" s="154">
        <v>0</v>
      </c>
      <c r="I377" s="154">
        <v>0</v>
      </c>
      <c r="J377" s="154">
        <v>0</v>
      </c>
      <c r="K377" s="154">
        <v>0</v>
      </c>
      <c r="L377" s="154">
        <v>0</v>
      </c>
      <c r="M377" s="154">
        <v>0</v>
      </c>
      <c r="N377" s="154">
        <v>0</v>
      </c>
      <c r="O377" s="154">
        <v>0</v>
      </c>
      <c r="P377" s="154">
        <v>0</v>
      </c>
      <c r="Q377" s="154">
        <v>0</v>
      </c>
      <c r="R377" s="155" t="b">
        <v>0</v>
      </c>
      <c r="S377" s="154">
        <v>0</v>
      </c>
      <c r="T377" s="154">
        <v>0</v>
      </c>
    </row>
    <row r="378" spans="1:20">
      <c r="A378" s="46" t="s">
        <v>310</v>
      </c>
      <c r="B378" s="160">
        <v>510001</v>
      </c>
      <c r="C378" s="158" t="s">
        <v>95</v>
      </c>
      <c r="D378" s="147" t="s">
        <v>72</v>
      </c>
      <c r="E378" s="147" t="s">
        <v>16</v>
      </c>
      <c r="F378" s="154">
        <v>0</v>
      </c>
      <c r="G378" s="154">
        <v>0</v>
      </c>
      <c r="H378" s="154">
        <v>0</v>
      </c>
      <c r="I378" s="154">
        <v>0</v>
      </c>
      <c r="J378" s="154">
        <v>1661915338.1818178</v>
      </c>
      <c r="K378" s="154">
        <v>403142763.63636357</v>
      </c>
      <c r="L378" s="154">
        <v>1258772574.5454543</v>
      </c>
      <c r="M378" s="154">
        <v>0</v>
      </c>
      <c r="N378" s="154">
        <v>1258772574.5454543</v>
      </c>
      <c r="O378" s="154">
        <v>0</v>
      </c>
      <c r="P378" s="154">
        <v>0</v>
      </c>
      <c r="Q378" s="154">
        <v>0</v>
      </c>
      <c r="R378" s="155" t="b">
        <v>1</v>
      </c>
      <c r="S378" s="154">
        <v>0</v>
      </c>
      <c r="T378" s="154">
        <v>0</v>
      </c>
    </row>
    <row r="379" spans="1:20">
      <c r="A379" s="46" t="s">
        <v>310</v>
      </c>
      <c r="B379" s="160">
        <v>511001</v>
      </c>
      <c r="C379" s="158" t="s">
        <v>96</v>
      </c>
      <c r="D379" s="147" t="s">
        <v>72</v>
      </c>
      <c r="E379" s="147" t="s">
        <v>16</v>
      </c>
      <c r="F379" s="154">
        <v>0</v>
      </c>
      <c r="G379" s="154">
        <v>0</v>
      </c>
      <c r="H379" s="154">
        <v>0</v>
      </c>
      <c r="I379" s="154">
        <v>0</v>
      </c>
      <c r="J379" s="154">
        <v>996494045.45454526</v>
      </c>
      <c r="K379" s="154">
        <v>996494045.45454526</v>
      </c>
      <c r="L379" s="154">
        <v>0</v>
      </c>
      <c r="M379" s="154">
        <v>0</v>
      </c>
      <c r="N379" s="154">
        <v>0</v>
      </c>
      <c r="O379" s="154">
        <v>0</v>
      </c>
      <c r="P379" s="154">
        <v>0</v>
      </c>
      <c r="Q379" s="154">
        <v>0</v>
      </c>
      <c r="R379" s="155" t="b">
        <v>1</v>
      </c>
      <c r="S379" s="154">
        <v>0</v>
      </c>
      <c r="T379" s="154">
        <v>0</v>
      </c>
    </row>
    <row r="380" spans="1:20">
      <c r="A380" s="46" t="s">
        <v>310</v>
      </c>
      <c r="B380" s="160">
        <v>511002</v>
      </c>
      <c r="C380" s="158" t="s">
        <v>97</v>
      </c>
      <c r="D380" s="147" t="s">
        <v>72</v>
      </c>
      <c r="E380" s="147" t="s">
        <v>16</v>
      </c>
      <c r="F380" s="154">
        <v>0</v>
      </c>
      <c r="G380" s="154">
        <v>0</v>
      </c>
      <c r="H380" s="154">
        <v>0</v>
      </c>
      <c r="I380" s="154">
        <v>0</v>
      </c>
      <c r="J380" s="154">
        <v>149790000</v>
      </c>
      <c r="K380" s="154">
        <v>149790000</v>
      </c>
      <c r="L380" s="154">
        <v>0</v>
      </c>
      <c r="M380" s="154">
        <v>0</v>
      </c>
      <c r="N380" s="154">
        <v>0</v>
      </c>
      <c r="O380" s="154">
        <v>0</v>
      </c>
      <c r="P380" s="154">
        <v>0</v>
      </c>
      <c r="Q380" s="154">
        <v>0</v>
      </c>
      <c r="R380" s="155" t="b">
        <v>1</v>
      </c>
      <c r="S380" s="154">
        <v>0</v>
      </c>
      <c r="T380" s="154">
        <v>0</v>
      </c>
    </row>
    <row r="381" spans="1:20">
      <c r="A381" s="46" t="s">
        <v>310</v>
      </c>
      <c r="B381" s="160">
        <v>511003</v>
      </c>
      <c r="C381" s="158" t="s">
        <v>98</v>
      </c>
      <c r="D381" s="147" t="s">
        <v>72</v>
      </c>
      <c r="E381" s="147" t="s">
        <v>16</v>
      </c>
      <c r="F381" s="154">
        <v>0</v>
      </c>
      <c r="G381" s="154">
        <v>0</v>
      </c>
      <c r="H381" s="154">
        <v>0</v>
      </c>
      <c r="I381" s="154">
        <v>0</v>
      </c>
      <c r="J381" s="154">
        <v>0</v>
      </c>
      <c r="K381" s="154">
        <v>0</v>
      </c>
      <c r="L381" s="154">
        <v>0</v>
      </c>
      <c r="M381" s="154">
        <v>0</v>
      </c>
      <c r="N381" s="154">
        <v>0</v>
      </c>
      <c r="O381" s="154">
        <v>0</v>
      </c>
      <c r="P381" s="154">
        <v>0</v>
      </c>
      <c r="Q381" s="154">
        <v>0</v>
      </c>
      <c r="R381" s="155" t="b">
        <v>0</v>
      </c>
      <c r="S381" s="154">
        <v>0</v>
      </c>
      <c r="T381" s="154">
        <v>0</v>
      </c>
    </row>
    <row r="382" spans="1:20">
      <c r="A382" s="46" t="s">
        <v>310</v>
      </c>
      <c r="B382" s="160">
        <v>811001</v>
      </c>
      <c r="C382" s="158" t="s">
        <v>100</v>
      </c>
      <c r="D382" s="147" t="s">
        <v>72</v>
      </c>
      <c r="E382" s="147" t="s">
        <v>16</v>
      </c>
      <c r="F382" s="154">
        <v>0</v>
      </c>
      <c r="G382" s="154">
        <v>0</v>
      </c>
      <c r="H382" s="154">
        <v>0</v>
      </c>
      <c r="I382" s="154">
        <v>0</v>
      </c>
      <c r="J382" s="154">
        <v>0</v>
      </c>
      <c r="K382" s="154">
        <v>0</v>
      </c>
      <c r="L382" s="154">
        <v>0</v>
      </c>
      <c r="M382" s="154">
        <v>0</v>
      </c>
      <c r="N382" s="154">
        <v>0</v>
      </c>
      <c r="O382" s="154">
        <v>0</v>
      </c>
      <c r="P382" s="154">
        <v>0</v>
      </c>
      <c r="Q382" s="154">
        <v>0</v>
      </c>
      <c r="R382" s="155" t="b">
        <v>0</v>
      </c>
      <c r="S382" s="154">
        <v>0</v>
      </c>
      <c r="T382" s="154">
        <v>0</v>
      </c>
    </row>
    <row r="383" spans="1:20">
      <c r="A383" s="46" t="s">
        <v>310</v>
      </c>
      <c r="B383" s="160">
        <v>811002</v>
      </c>
      <c r="C383" s="158" t="s">
        <v>101</v>
      </c>
      <c r="D383" s="147" t="s">
        <v>72</v>
      </c>
      <c r="E383" s="147" t="s">
        <v>16</v>
      </c>
      <c r="F383" s="154">
        <v>0</v>
      </c>
      <c r="G383" s="154">
        <v>0</v>
      </c>
      <c r="H383" s="154">
        <v>0</v>
      </c>
      <c r="I383" s="154">
        <v>0</v>
      </c>
      <c r="J383" s="154">
        <v>2740766</v>
      </c>
      <c r="K383" s="154">
        <v>0</v>
      </c>
      <c r="L383" s="154">
        <v>2740766</v>
      </c>
      <c r="M383" s="154">
        <v>0</v>
      </c>
      <c r="N383" s="154">
        <v>2740766</v>
      </c>
      <c r="O383" s="154">
        <v>0</v>
      </c>
      <c r="P383" s="154">
        <v>0</v>
      </c>
      <c r="Q383" s="154">
        <v>0</v>
      </c>
      <c r="R383" s="155" t="b">
        <v>1</v>
      </c>
      <c r="S383" s="154">
        <v>0</v>
      </c>
      <c r="T383" s="154">
        <v>0</v>
      </c>
    </row>
    <row r="384" spans="1:20">
      <c r="A384" s="46" t="s">
        <v>310</v>
      </c>
      <c r="B384" s="160">
        <v>811003</v>
      </c>
      <c r="C384" s="158" t="s">
        <v>102</v>
      </c>
      <c r="D384" s="147" t="s">
        <v>72</v>
      </c>
      <c r="E384" s="147" t="s">
        <v>16</v>
      </c>
      <c r="F384" s="154">
        <v>0</v>
      </c>
      <c r="G384" s="154">
        <v>0</v>
      </c>
      <c r="H384" s="154">
        <v>15829752</v>
      </c>
      <c r="I384" s="154">
        <v>0</v>
      </c>
      <c r="J384" s="154">
        <v>0</v>
      </c>
      <c r="K384" s="154">
        <v>0</v>
      </c>
      <c r="L384" s="154">
        <v>15829752</v>
      </c>
      <c r="M384" s="154">
        <v>0</v>
      </c>
      <c r="N384" s="154">
        <v>15829752</v>
      </c>
      <c r="O384" s="154">
        <v>0</v>
      </c>
      <c r="P384" s="154">
        <v>0</v>
      </c>
      <c r="Q384" s="154">
        <v>0</v>
      </c>
      <c r="R384" s="155" t="b">
        <v>1</v>
      </c>
      <c r="S384" s="154">
        <v>0</v>
      </c>
      <c r="T384" s="154">
        <v>0</v>
      </c>
    </row>
    <row r="385" spans="1:20">
      <c r="A385" s="46" t="s">
        <v>310</v>
      </c>
      <c r="B385" s="160">
        <v>811004</v>
      </c>
      <c r="C385" s="158" t="s">
        <v>103</v>
      </c>
      <c r="D385" s="147" t="s">
        <v>72</v>
      </c>
      <c r="E385" s="147" t="s">
        <v>16</v>
      </c>
      <c r="F385" s="154">
        <v>0</v>
      </c>
      <c r="G385" s="154">
        <v>0</v>
      </c>
      <c r="H385" s="154">
        <v>639500</v>
      </c>
      <c r="I385" s="154">
        <v>0</v>
      </c>
      <c r="J385" s="154">
        <v>9372400</v>
      </c>
      <c r="K385" s="154">
        <v>0</v>
      </c>
      <c r="L385" s="154">
        <v>10011900</v>
      </c>
      <c r="M385" s="154">
        <v>0</v>
      </c>
      <c r="N385" s="154">
        <v>10011900</v>
      </c>
      <c r="O385" s="154">
        <v>0</v>
      </c>
      <c r="P385" s="154">
        <v>0</v>
      </c>
      <c r="Q385" s="154">
        <v>0</v>
      </c>
      <c r="R385" s="155" t="b">
        <v>1</v>
      </c>
      <c r="S385" s="154">
        <v>0</v>
      </c>
      <c r="T385" s="154">
        <v>0</v>
      </c>
    </row>
    <row r="386" spans="1:20">
      <c r="A386" s="46" t="s">
        <v>310</v>
      </c>
      <c r="B386" s="160">
        <v>811005</v>
      </c>
      <c r="C386" s="158" t="s">
        <v>104</v>
      </c>
      <c r="D386" s="147" t="s">
        <v>72</v>
      </c>
      <c r="E386" s="147" t="s">
        <v>16</v>
      </c>
      <c r="F386" s="154">
        <v>0</v>
      </c>
      <c r="G386" s="154">
        <v>0</v>
      </c>
      <c r="H386" s="154">
        <v>14000</v>
      </c>
      <c r="I386" s="154">
        <v>0</v>
      </c>
      <c r="J386" s="154">
        <v>0</v>
      </c>
      <c r="K386" s="154">
        <v>0</v>
      </c>
      <c r="L386" s="154">
        <v>14000</v>
      </c>
      <c r="M386" s="154">
        <v>0</v>
      </c>
      <c r="N386" s="154">
        <v>14000</v>
      </c>
      <c r="O386" s="154">
        <v>0</v>
      </c>
      <c r="P386" s="154">
        <v>0</v>
      </c>
      <c r="Q386" s="154">
        <v>0</v>
      </c>
      <c r="R386" s="155" t="b">
        <v>1</v>
      </c>
      <c r="S386" s="154">
        <v>0</v>
      </c>
      <c r="T386" s="154">
        <v>0</v>
      </c>
    </row>
    <row r="387" spans="1:20">
      <c r="A387" s="46" t="s">
        <v>310</v>
      </c>
      <c r="B387" s="160">
        <v>811006</v>
      </c>
      <c r="C387" s="158" t="s">
        <v>105</v>
      </c>
      <c r="D387" s="147" t="s">
        <v>72</v>
      </c>
      <c r="E387" s="147" t="s">
        <v>16</v>
      </c>
      <c r="F387" s="154">
        <v>0</v>
      </c>
      <c r="G387" s="154">
        <v>0</v>
      </c>
      <c r="H387" s="154">
        <v>40000</v>
      </c>
      <c r="I387" s="154">
        <v>0</v>
      </c>
      <c r="J387" s="154">
        <v>0</v>
      </c>
      <c r="K387" s="154">
        <v>0</v>
      </c>
      <c r="L387" s="154">
        <v>40000</v>
      </c>
      <c r="M387" s="154">
        <v>0</v>
      </c>
      <c r="N387" s="154">
        <v>40000</v>
      </c>
      <c r="O387" s="154">
        <v>0</v>
      </c>
      <c r="P387" s="154">
        <v>0</v>
      </c>
      <c r="Q387" s="154">
        <v>0</v>
      </c>
      <c r="R387" s="155" t="b">
        <v>1</v>
      </c>
      <c r="S387" s="154">
        <v>0</v>
      </c>
      <c r="T387" s="154">
        <v>0</v>
      </c>
    </row>
    <row r="388" spans="1:20">
      <c r="A388" s="46" t="s">
        <v>310</v>
      </c>
      <c r="B388" s="160">
        <v>811007</v>
      </c>
      <c r="C388" s="158" t="s">
        <v>106</v>
      </c>
      <c r="D388" s="147" t="s">
        <v>72</v>
      </c>
      <c r="E388" s="147" t="s">
        <v>16</v>
      </c>
      <c r="F388" s="154">
        <v>0</v>
      </c>
      <c r="G388" s="154">
        <v>0</v>
      </c>
      <c r="H388" s="154">
        <v>0</v>
      </c>
      <c r="I388" s="154">
        <v>0</v>
      </c>
      <c r="J388" s="154">
        <v>0</v>
      </c>
      <c r="K388" s="154">
        <v>0</v>
      </c>
      <c r="L388" s="154">
        <v>0</v>
      </c>
      <c r="M388" s="154">
        <v>0</v>
      </c>
      <c r="N388" s="154">
        <v>0</v>
      </c>
      <c r="O388" s="154">
        <v>0</v>
      </c>
      <c r="P388" s="154">
        <v>0</v>
      </c>
      <c r="Q388" s="154">
        <v>0</v>
      </c>
      <c r="R388" s="155" t="b">
        <v>0</v>
      </c>
      <c r="S388" s="154">
        <v>0</v>
      </c>
      <c r="T388" s="154">
        <v>0</v>
      </c>
    </row>
    <row r="389" spans="1:20">
      <c r="A389" s="46" t="s">
        <v>310</v>
      </c>
      <c r="B389" s="160">
        <v>811010</v>
      </c>
      <c r="C389" s="158" t="s">
        <v>109</v>
      </c>
      <c r="D389" s="147" t="s">
        <v>72</v>
      </c>
      <c r="E389" s="147" t="s">
        <v>16</v>
      </c>
      <c r="F389" s="154">
        <v>0</v>
      </c>
      <c r="G389" s="154">
        <v>0</v>
      </c>
      <c r="H389" s="154">
        <v>0</v>
      </c>
      <c r="I389" s="154">
        <v>0</v>
      </c>
      <c r="J389" s="154">
        <v>0</v>
      </c>
      <c r="K389" s="154">
        <v>0</v>
      </c>
      <c r="L389" s="154">
        <v>0</v>
      </c>
      <c r="M389" s="154">
        <v>0</v>
      </c>
      <c r="N389" s="154">
        <v>0</v>
      </c>
      <c r="O389" s="154">
        <v>0</v>
      </c>
      <c r="P389" s="154">
        <v>0</v>
      </c>
      <c r="Q389" s="154">
        <v>0</v>
      </c>
      <c r="R389" s="155" t="b">
        <v>0</v>
      </c>
      <c r="S389" s="154">
        <v>0</v>
      </c>
      <c r="T389" s="154">
        <v>0</v>
      </c>
    </row>
    <row r="390" spans="1:20">
      <c r="A390" s="46" t="s">
        <v>310</v>
      </c>
      <c r="B390" s="160">
        <v>821000</v>
      </c>
      <c r="C390" s="158" t="s">
        <v>110</v>
      </c>
      <c r="D390" s="147" t="s">
        <v>72</v>
      </c>
      <c r="E390" s="147" t="s">
        <v>16</v>
      </c>
      <c r="F390" s="154">
        <v>0</v>
      </c>
      <c r="G390" s="154">
        <v>0</v>
      </c>
      <c r="H390" s="154">
        <v>165000</v>
      </c>
      <c r="I390" s="154">
        <v>0</v>
      </c>
      <c r="J390" s="154">
        <v>275800</v>
      </c>
      <c r="K390" s="154">
        <v>0</v>
      </c>
      <c r="L390" s="154">
        <v>440800</v>
      </c>
      <c r="M390" s="154">
        <v>0</v>
      </c>
      <c r="N390" s="154">
        <v>440800</v>
      </c>
      <c r="O390" s="154">
        <v>0</v>
      </c>
      <c r="P390" s="154">
        <v>0</v>
      </c>
      <c r="Q390" s="154">
        <v>0</v>
      </c>
      <c r="R390" s="155" t="b">
        <v>1</v>
      </c>
      <c r="S390" s="154">
        <v>0</v>
      </c>
      <c r="T390" s="154">
        <v>0</v>
      </c>
    </row>
    <row r="391" spans="1:20">
      <c r="A391" s="46" t="s">
        <v>310</v>
      </c>
      <c r="B391" s="160">
        <v>821001</v>
      </c>
      <c r="C391" s="158" t="s">
        <v>111</v>
      </c>
      <c r="D391" s="147" t="s">
        <v>72</v>
      </c>
      <c r="E391" s="147" t="s">
        <v>16</v>
      </c>
      <c r="F391" s="154">
        <v>0</v>
      </c>
      <c r="G391" s="154">
        <v>0</v>
      </c>
      <c r="H391" s="154">
        <v>0</v>
      </c>
      <c r="I391" s="154">
        <v>0</v>
      </c>
      <c r="J391" s="154">
        <v>86481990.870000005</v>
      </c>
      <c r="K391" s="154">
        <v>0</v>
      </c>
      <c r="L391" s="154">
        <v>86481990.870000005</v>
      </c>
      <c r="M391" s="154">
        <v>0</v>
      </c>
      <c r="N391" s="154">
        <v>86481990.870000005</v>
      </c>
      <c r="O391" s="154">
        <v>0</v>
      </c>
      <c r="P391" s="154">
        <v>0</v>
      </c>
      <c r="Q391" s="154">
        <v>0</v>
      </c>
      <c r="R391" s="155" t="b">
        <v>1</v>
      </c>
      <c r="S391" s="154">
        <v>0</v>
      </c>
      <c r="T391" s="154">
        <v>0</v>
      </c>
    </row>
    <row r="392" spans="1:20">
      <c r="A392" s="46" t="s">
        <v>310</v>
      </c>
      <c r="B392" s="160">
        <v>821002</v>
      </c>
      <c r="C392" s="158" t="s">
        <v>112</v>
      </c>
      <c r="D392" s="147" t="s">
        <v>72</v>
      </c>
      <c r="E392" s="147" t="s">
        <v>16</v>
      </c>
      <c r="F392" s="154">
        <v>0</v>
      </c>
      <c r="G392" s="154">
        <v>0</v>
      </c>
      <c r="H392" s="154">
        <v>0</v>
      </c>
      <c r="I392" s="154">
        <v>0</v>
      </c>
      <c r="J392" s="154">
        <v>1047514.6947999999</v>
      </c>
      <c r="K392" s="154">
        <v>0</v>
      </c>
      <c r="L392" s="154">
        <v>1047514.6947999999</v>
      </c>
      <c r="M392" s="154">
        <v>0</v>
      </c>
      <c r="N392" s="154">
        <v>1047514.6947999999</v>
      </c>
      <c r="O392" s="154">
        <v>0</v>
      </c>
      <c r="P392" s="154">
        <v>0</v>
      </c>
      <c r="Q392" s="154">
        <v>0</v>
      </c>
      <c r="R392" s="155" t="b">
        <v>1</v>
      </c>
      <c r="S392" s="154">
        <v>0</v>
      </c>
      <c r="T392" s="154">
        <v>0</v>
      </c>
    </row>
    <row r="393" spans="1:20">
      <c r="A393" s="46" t="s">
        <v>310</v>
      </c>
      <c r="B393" s="160">
        <v>821004</v>
      </c>
      <c r="C393" s="158" t="s">
        <v>114</v>
      </c>
      <c r="D393" s="147" t="s">
        <v>72</v>
      </c>
      <c r="E393" s="147" t="s">
        <v>16</v>
      </c>
      <c r="F393" s="154">
        <v>0</v>
      </c>
      <c r="G393" s="154">
        <v>0</v>
      </c>
      <c r="H393" s="154">
        <v>0</v>
      </c>
      <c r="I393" s="154">
        <v>0</v>
      </c>
      <c r="J393" s="154">
        <v>0</v>
      </c>
      <c r="K393" s="154">
        <v>0</v>
      </c>
      <c r="L393" s="154">
        <v>0</v>
      </c>
      <c r="M393" s="154">
        <v>0</v>
      </c>
      <c r="N393" s="154">
        <v>0</v>
      </c>
      <c r="O393" s="154">
        <v>0</v>
      </c>
      <c r="P393" s="154">
        <v>0</v>
      </c>
      <c r="Q393" s="154">
        <v>0</v>
      </c>
      <c r="R393" s="155" t="b">
        <v>0</v>
      </c>
      <c r="S393" s="154">
        <v>0</v>
      </c>
      <c r="T393" s="154">
        <v>0</v>
      </c>
    </row>
    <row r="394" spans="1:20">
      <c r="A394" s="46" t="s">
        <v>310</v>
      </c>
      <c r="B394" s="160">
        <v>821005</v>
      </c>
      <c r="C394" s="158" t="s">
        <v>115</v>
      </c>
      <c r="D394" s="147" t="s">
        <v>72</v>
      </c>
      <c r="E394" s="147" t="s">
        <v>16</v>
      </c>
      <c r="F394" s="154">
        <v>0</v>
      </c>
      <c r="G394" s="154">
        <v>0</v>
      </c>
      <c r="H394" s="154">
        <v>0</v>
      </c>
      <c r="I394" s="154">
        <v>0</v>
      </c>
      <c r="J394" s="154">
        <v>0</v>
      </c>
      <c r="K394" s="154">
        <v>0</v>
      </c>
      <c r="L394" s="154">
        <v>0</v>
      </c>
      <c r="M394" s="154">
        <v>0</v>
      </c>
      <c r="N394" s="154">
        <v>0</v>
      </c>
      <c r="O394" s="154">
        <v>0</v>
      </c>
      <c r="P394" s="154">
        <v>0</v>
      </c>
      <c r="Q394" s="154">
        <v>0</v>
      </c>
      <c r="R394" s="155" t="b">
        <v>0</v>
      </c>
      <c r="S394" s="154">
        <v>0</v>
      </c>
      <c r="T394" s="154">
        <v>0</v>
      </c>
    </row>
    <row r="395" spans="1:20">
      <c r="A395" s="46" t="s">
        <v>310</v>
      </c>
      <c r="B395" s="160">
        <v>821006</v>
      </c>
      <c r="C395" s="158" t="s">
        <v>116</v>
      </c>
      <c r="D395" s="147" t="s">
        <v>72</v>
      </c>
      <c r="E395" s="147" t="s">
        <v>16</v>
      </c>
      <c r="F395" s="154">
        <v>0</v>
      </c>
      <c r="G395" s="154">
        <v>0</v>
      </c>
      <c r="H395" s="154">
        <v>0</v>
      </c>
      <c r="I395" s="154">
        <v>0</v>
      </c>
      <c r="J395" s="154">
        <v>5202138</v>
      </c>
      <c r="K395" s="154">
        <v>0</v>
      </c>
      <c r="L395" s="154">
        <v>5202138</v>
      </c>
      <c r="M395" s="154">
        <v>0</v>
      </c>
      <c r="N395" s="154">
        <v>5202138</v>
      </c>
      <c r="O395" s="154">
        <v>0</v>
      </c>
      <c r="P395" s="154">
        <v>0</v>
      </c>
      <c r="Q395" s="154">
        <v>0</v>
      </c>
      <c r="R395" s="155" t="b">
        <v>1</v>
      </c>
      <c r="S395" s="154">
        <v>0</v>
      </c>
      <c r="T395" s="154">
        <v>0</v>
      </c>
    </row>
    <row r="396" spans="1:20">
      <c r="A396" s="46" t="s">
        <v>310</v>
      </c>
      <c r="B396" s="160">
        <v>821007</v>
      </c>
      <c r="C396" s="158" t="s">
        <v>117</v>
      </c>
      <c r="D396" s="147" t="s">
        <v>72</v>
      </c>
      <c r="E396" s="147" t="s">
        <v>16</v>
      </c>
      <c r="F396" s="154">
        <v>0</v>
      </c>
      <c r="G396" s="154">
        <v>0</v>
      </c>
      <c r="H396" s="154">
        <v>0</v>
      </c>
      <c r="I396" s="154">
        <v>0</v>
      </c>
      <c r="J396" s="154">
        <v>0</v>
      </c>
      <c r="K396" s="154">
        <v>0</v>
      </c>
      <c r="L396" s="154">
        <v>0</v>
      </c>
      <c r="M396" s="154">
        <v>0</v>
      </c>
      <c r="N396" s="154">
        <v>0</v>
      </c>
      <c r="O396" s="154">
        <v>0</v>
      </c>
      <c r="P396" s="154">
        <v>0</v>
      </c>
      <c r="Q396" s="154">
        <v>0</v>
      </c>
      <c r="R396" s="155" t="b">
        <v>0</v>
      </c>
      <c r="S396" s="154">
        <v>0</v>
      </c>
      <c r="T396" s="154">
        <v>0</v>
      </c>
    </row>
    <row r="397" spans="1:20">
      <c r="A397" s="46" t="s">
        <v>310</v>
      </c>
      <c r="B397" s="160">
        <v>821008</v>
      </c>
      <c r="C397" s="158" t="s">
        <v>259</v>
      </c>
      <c r="D397" s="147" t="s">
        <v>72</v>
      </c>
      <c r="E397" s="147" t="s">
        <v>16</v>
      </c>
      <c r="F397" s="154">
        <v>0</v>
      </c>
      <c r="G397" s="154">
        <v>0</v>
      </c>
      <c r="H397" s="154">
        <v>0</v>
      </c>
      <c r="I397" s="154">
        <v>0</v>
      </c>
      <c r="J397" s="154">
        <v>0</v>
      </c>
      <c r="K397" s="154">
        <v>0</v>
      </c>
      <c r="L397" s="154">
        <v>0</v>
      </c>
      <c r="M397" s="154">
        <v>0</v>
      </c>
      <c r="N397" s="154">
        <v>0</v>
      </c>
      <c r="O397" s="154">
        <v>0</v>
      </c>
      <c r="P397" s="154">
        <v>0</v>
      </c>
      <c r="Q397" s="154">
        <v>0</v>
      </c>
      <c r="R397" s="155" t="b">
        <v>0</v>
      </c>
      <c r="S397" s="154">
        <v>0</v>
      </c>
      <c r="T397" s="154">
        <v>0</v>
      </c>
    </row>
    <row r="398" spans="1:20">
      <c r="A398" s="46" t="s">
        <v>310</v>
      </c>
      <c r="B398" s="160">
        <v>822001</v>
      </c>
      <c r="C398" s="158" t="s">
        <v>120</v>
      </c>
      <c r="D398" s="147" t="s">
        <v>72</v>
      </c>
      <c r="E398" s="147" t="s">
        <v>16</v>
      </c>
      <c r="F398" s="154">
        <v>0</v>
      </c>
      <c r="G398" s="154">
        <v>0</v>
      </c>
      <c r="H398" s="154">
        <v>7409000</v>
      </c>
      <c r="I398" s="154">
        <v>0</v>
      </c>
      <c r="J398" s="154">
        <v>0</v>
      </c>
      <c r="K398" s="154">
        <v>0</v>
      </c>
      <c r="L398" s="154">
        <v>7409000</v>
      </c>
      <c r="M398" s="154">
        <v>0</v>
      </c>
      <c r="N398" s="154">
        <v>7409000</v>
      </c>
      <c r="O398" s="154">
        <v>0</v>
      </c>
      <c r="P398" s="154">
        <v>0</v>
      </c>
      <c r="Q398" s="154">
        <v>0</v>
      </c>
      <c r="R398" s="155" t="b">
        <v>1</v>
      </c>
      <c r="S398" s="154">
        <v>0</v>
      </c>
      <c r="T398" s="154">
        <v>0</v>
      </c>
    </row>
    <row r="399" spans="1:20">
      <c r="A399" s="46" t="s">
        <v>310</v>
      </c>
      <c r="B399" s="160">
        <v>822005</v>
      </c>
      <c r="C399" s="158" t="s">
        <v>217</v>
      </c>
      <c r="D399" s="147" t="s">
        <v>72</v>
      </c>
      <c r="E399" s="147" t="s">
        <v>16</v>
      </c>
      <c r="F399" s="154">
        <v>0</v>
      </c>
      <c r="G399" s="154">
        <v>0</v>
      </c>
      <c r="H399" s="154">
        <v>0</v>
      </c>
      <c r="I399" s="154">
        <v>0</v>
      </c>
      <c r="J399" s="154">
        <v>5733300</v>
      </c>
      <c r="K399" s="154">
        <v>0</v>
      </c>
      <c r="L399" s="154">
        <v>5733300</v>
      </c>
      <c r="M399" s="154">
        <v>0</v>
      </c>
      <c r="N399" s="154">
        <v>5733300</v>
      </c>
      <c r="O399" s="154">
        <v>0</v>
      </c>
      <c r="P399" s="154">
        <v>0</v>
      </c>
      <c r="Q399" s="154">
        <v>0</v>
      </c>
      <c r="R399" s="155" t="b">
        <v>1</v>
      </c>
      <c r="S399" s="154">
        <v>0</v>
      </c>
      <c r="T399" s="154">
        <v>0</v>
      </c>
    </row>
    <row r="400" spans="1:20">
      <c r="A400" s="46" t="s">
        <v>310</v>
      </c>
      <c r="B400" s="160">
        <v>822015</v>
      </c>
      <c r="C400" s="158" t="s">
        <v>122</v>
      </c>
      <c r="D400" s="147" t="s">
        <v>72</v>
      </c>
      <c r="E400" s="147" t="s">
        <v>16</v>
      </c>
      <c r="F400" s="154">
        <v>0</v>
      </c>
      <c r="G400" s="154">
        <v>0</v>
      </c>
      <c r="H400" s="154">
        <v>0</v>
      </c>
      <c r="I400" s="154">
        <v>0</v>
      </c>
      <c r="J400" s="154">
        <v>0</v>
      </c>
      <c r="K400" s="154">
        <v>0</v>
      </c>
      <c r="L400" s="154">
        <v>0</v>
      </c>
      <c r="M400" s="154">
        <v>0</v>
      </c>
      <c r="N400" s="154">
        <v>0</v>
      </c>
      <c r="O400" s="154">
        <v>0</v>
      </c>
      <c r="P400" s="154">
        <v>0</v>
      </c>
      <c r="Q400" s="154">
        <v>0</v>
      </c>
      <c r="R400" s="155" t="b">
        <v>0</v>
      </c>
      <c r="S400" s="154">
        <v>0</v>
      </c>
      <c r="T400" s="154">
        <v>0</v>
      </c>
    </row>
    <row r="401" spans="1:20">
      <c r="A401" s="46" t="s">
        <v>310</v>
      </c>
      <c r="B401" s="160">
        <v>824001</v>
      </c>
      <c r="C401" s="158" t="s">
        <v>123</v>
      </c>
      <c r="D401" s="147" t="s">
        <v>72</v>
      </c>
      <c r="E401" s="147" t="s">
        <v>16</v>
      </c>
      <c r="F401" s="154">
        <v>0</v>
      </c>
      <c r="G401" s="154">
        <v>0</v>
      </c>
      <c r="H401" s="154">
        <v>200000</v>
      </c>
      <c r="I401" s="154">
        <v>0</v>
      </c>
      <c r="J401" s="154">
        <v>500500</v>
      </c>
      <c r="K401" s="154">
        <v>0</v>
      </c>
      <c r="L401" s="154">
        <v>700500</v>
      </c>
      <c r="M401" s="154">
        <v>0</v>
      </c>
      <c r="N401" s="154">
        <v>700500</v>
      </c>
      <c r="O401" s="154">
        <v>0</v>
      </c>
      <c r="P401" s="154">
        <v>0</v>
      </c>
      <c r="Q401" s="154">
        <v>0</v>
      </c>
      <c r="R401" s="155" t="b">
        <v>1</v>
      </c>
      <c r="S401" s="154">
        <v>0</v>
      </c>
      <c r="T401" s="154">
        <v>0</v>
      </c>
    </row>
    <row r="402" spans="1:20">
      <c r="A402" s="46" t="s">
        <v>310</v>
      </c>
      <c r="B402" s="160">
        <v>824002</v>
      </c>
      <c r="C402" s="158" t="s">
        <v>124</v>
      </c>
      <c r="D402" s="147" t="s">
        <v>72</v>
      </c>
      <c r="E402" s="147" t="s">
        <v>16</v>
      </c>
      <c r="F402" s="154">
        <v>0</v>
      </c>
      <c r="G402" s="154">
        <v>0</v>
      </c>
      <c r="H402" s="154">
        <v>0</v>
      </c>
      <c r="I402" s="154">
        <v>0</v>
      </c>
      <c r="J402" s="154">
        <v>487250</v>
      </c>
      <c r="K402" s="154">
        <v>0</v>
      </c>
      <c r="L402" s="154">
        <v>487250</v>
      </c>
      <c r="M402" s="154">
        <v>0</v>
      </c>
      <c r="N402" s="154">
        <v>487250</v>
      </c>
      <c r="O402" s="154">
        <v>0</v>
      </c>
      <c r="P402" s="154">
        <v>0</v>
      </c>
      <c r="Q402" s="154">
        <v>0</v>
      </c>
      <c r="R402" s="155" t="b">
        <v>1</v>
      </c>
      <c r="S402" s="154">
        <v>0</v>
      </c>
      <c r="T402" s="154">
        <v>0</v>
      </c>
    </row>
    <row r="403" spans="1:20">
      <c r="A403" s="46" t="s">
        <v>310</v>
      </c>
      <c r="B403" s="160">
        <v>824003</v>
      </c>
      <c r="C403" s="158" t="s">
        <v>125</v>
      </c>
      <c r="D403" s="147" t="s">
        <v>72</v>
      </c>
      <c r="E403" s="147" t="s">
        <v>16</v>
      </c>
      <c r="F403" s="154">
        <v>0</v>
      </c>
      <c r="G403" s="154">
        <v>0</v>
      </c>
      <c r="H403" s="154">
        <v>534500</v>
      </c>
      <c r="I403" s="154">
        <v>0</v>
      </c>
      <c r="J403" s="154">
        <v>93774</v>
      </c>
      <c r="K403" s="154">
        <v>0</v>
      </c>
      <c r="L403" s="154">
        <v>628274</v>
      </c>
      <c r="M403" s="154">
        <v>0</v>
      </c>
      <c r="N403" s="154">
        <v>628274</v>
      </c>
      <c r="O403" s="154">
        <v>0</v>
      </c>
      <c r="P403" s="154">
        <v>0</v>
      </c>
      <c r="Q403" s="154">
        <v>0</v>
      </c>
      <c r="R403" s="155" t="b">
        <v>1</v>
      </c>
      <c r="S403" s="154">
        <v>0</v>
      </c>
      <c r="T403" s="154">
        <v>0</v>
      </c>
    </row>
    <row r="404" spans="1:20">
      <c r="A404" s="46" t="s">
        <v>310</v>
      </c>
      <c r="B404" s="160">
        <v>824004</v>
      </c>
      <c r="C404" s="158" t="s">
        <v>126</v>
      </c>
      <c r="D404" s="147" t="s">
        <v>72</v>
      </c>
      <c r="E404" s="147" t="s">
        <v>16</v>
      </c>
      <c r="F404" s="154">
        <v>0</v>
      </c>
      <c r="G404" s="154">
        <v>0</v>
      </c>
      <c r="H404" s="154">
        <v>94500</v>
      </c>
      <c r="I404" s="154">
        <v>0</v>
      </c>
      <c r="J404" s="154">
        <v>0</v>
      </c>
      <c r="K404" s="154">
        <v>0</v>
      </c>
      <c r="L404" s="154">
        <v>94500</v>
      </c>
      <c r="M404" s="154">
        <v>0</v>
      </c>
      <c r="N404" s="154">
        <v>94500</v>
      </c>
      <c r="O404" s="154">
        <v>0</v>
      </c>
      <c r="P404" s="154">
        <v>0</v>
      </c>
      <c r="Q404" s="154">
        <v>0</v>
      </c>
      <c r="R404" s="155" t="b">
        <v>1</v>
      </c>
      <c r="S404" s="154">
        <v>0</v>
      </c>
      <c r="T404" s="154">
        <v>0</v>
      </c>
    </row>
    <row r="405" spans="1:20">
      <c r="A405" s="46" t="s">
        <v>310</v>
      </c>
      <c r="B405" s="160">
        <v>824005</v>
      </c>
      <c r="C405" s="158" t="s">
        <v>127</v>
      </c>
      <c r="D405" s="147" t="s">
        <v>72</v>
      </c>
      <c r="E405" s="147" t="s">
        <v>16</v>
      </c>
      <c r="F405" s="154">
        <v>0</v>
      </c>
      <c r="G405" s="154">
        <v>0</v>
      </c>
      <c r="H405" s="154">
        <v>280000</v>
      </c>
      <c r="I405" s="154">
        <v>0</v>
      </c>
      <c r="J405" s="154">
        <v>0</v>
      </c>
      <c r="K405" s="154">
        <v>0</v>
      </c>
      <c r="L405" s="154">
        <v>280000</v>
      </c>
      <c r="M405" s="154">
        <v>0</v>
      </c>
      <c r="N405" s="154">
        <v>280000</v>
      </c>
      <c r="O405" s="154">
        <v>0</v>
      </c>
      <c r="P405" s="154">
        <v>0</v>
      </c>
      <c r="Q405" s="154">
        <v>0</v>
      </c>
      <c r="R405" s="155" t="b">
        <v>1</v>
      </c>
      <c r="S405" s="154">
        <v>0</v>
      </c>
      <c r="T405" s="154">
        <v>0</v>
      </c>
    </row>
    <row r="406" spans="1:20">
      <c r="A406" s="46" t="s">
        <v>310</v>
      </c>
      <c r="B406" s="160">
        <v>824006</v>
      </c>
      <c r="C406" s="158" t="s">
        <v>128</v>
      </c>
      <c r="D406" s="147" t="s">
        <v>72</v>
      </c>
      <c r="E406" s="147" t="s">
        <v>16</v>
      </c>
      <c r="F406" s="154">
        <v>0</v>
      </c>
      <c r="G406" s="154">
        <v>0</v>
      </c>
      <c r="H406" s="154">
        <v>0</v>
      </c>
      <c r="I406" s="154">
        <v>0</v>
      </c>
      <c r="J406" s="154">
        <v>0</v>
      </c>
      <c r="K406" s="154">
        <v>0</v>
      </c>
      <c r="L406" s="154">
        <v>0</v>
      </c>
      <c r="M406" s="154">
        <v>0</v>
      </c>
      <c r="N406" s="154">
        <v>0</v>
      </c>
      <c r="O406" s="154">
        <v>0</v>
      </c>
      <c r="P406" s="154">
        <v>0</v>
      </c>
      <c r="Q406" s="154">
        <v>0</v>
      </c>
      <c r="R406" s="155" t="b">
        <v>0</v>
      </c>
      <c r="S406" s="154">
        <v>0</v>
      </c>
      <c r="T406" s="154">
        <v>0</v>
      </c>
    </row>
    <row r="407" spans="1:20">
      <c r="A407" s="46" t="s">
        <v>310</v>
      </c>
      <c r="B407" s="160">
        <v>824007</v>
      </c>
      <c r="C407" s="158" t="s">
        <v>129</v>
      </c>
      <c r="D407" s="147" t="s">
        <v>72</v>
      </c>
      <c r="E407" s="147" t="s">
        <v>16</v>
      </c>
      <c r="F407" s="154">
        <v>0</v>
      </c>
      <c r="G407" s="154">
        <v>0</v>
      </c>
      <c r="H407" s="154">
        <v>1057500</v>
      </c>
      <c r="I407" s="154">
        <v>0</v>
      </c>
      <c r="J407" s="154">
        <v>0</v>
      </c>
      <c r="K407" s="154">
        <v>0</v>
      </c>
      <c r="L407" s="154">
        <v>1057500</v>
      </c>
      <c r="M407" s="154">
        <v>0</v>
      </c>
      <c r="N407" s="154">
        <v>1057500</v>
      </c>
      <c r="O407" s="154">
        <v>0</v>
      </c>
      <c r="P407" s="154">
        <v>0</v>
      </c>
      <c r="Q407" s="154">
        <v>0</v>
      </c>
      <c r="R407" s="155" t="b">
        <v>1</v>
      </c>
      <c r="S407" s="154">
        <v>0</v>
      </c>
      <c r="T407" s="154">
        <v>0</v>
      </c>
    </row>
    <row r="408" spans="1:20">
      <c r="A408" s="46" t="s">
        <v>310</v>
      </c>
      <c r="B408" s="160">
        <v>824008</v>
      </c>
      <c r="C408" s="158" t="s">
        <v>130</v>
      </c>
      <c r="D408" s="147" t="s">
        <v>72</v>
      </c>
      <c r="E408" s="147" t="s">
        <v>16</v>
      </c>
      <c r="F408" s="154">
        <v>0</v>
      </c>
      <c r="G408" s="154">
        <v>0</v>
      </c>
      <c r="H408" s="154">
        <v>0</v>
      </c>
      <c r="I408" s="154">
        <v>0</v>
      </c>
      <c r="J408" s="154">
        <v>14342658</v>
      </c>
      <c r="K408" s="154">
        <v>0</v>
      </c>
      <c r="L408" s="154">
        <v>14342658</v>
      </c>
      <c r="M408" s="154">
        <v>0</v>
      </c>
      <c r="N408" s="154">
        <v>14342658</v>
      </c>
      <c r="O408" s="154">
        <v>0</v>
      </c>
      <c r="P408" s="154">
        <v>0</v>
      </c>
      <c r="Q408" s="154">
        <v>0</v>
      </c>
      <c r="R408" s="155" t="b">
        <v>1</v>
      </c>
      <c r="S408" s="154">
        <v>0</v>
      </c>
      <c r="T408" s="154">
        <v>0</v>
      </c>
    </row>
    <row r="409" spans="1:20">
      <c r="A409" s="46" t="s">
        <v>310</v>
      </c>
      <c r="B409" s="160">
        <v>824009</v>
      </c>
      <c r="C409" s="158" t="s">
        <v>131</v>
      </c>
      <c r="D409" s="147" t="s">
        <v>72</v>
      </c>
      <c r="E409" s="147" t="s">
        <v>16</v>
      </c>
      <c r="F409" s="154">
        <v>0</v>
      </c>
      <c r="G409" s="154">
        <v>0</v>
      </c>
      <c r="H409" s="154">
        <v>0</v>
      </c>
      <c r="I409" s="154">
        <v>0</v>
      </c>
      <c r="J409" s="154">
        <v>5041667</v>
      </c>
      <c r="K409" s="154">
        <v>0</v>
      </c>
      <c r="L409" s="154">
        <v>5041667</v>
      </c>
      <c r="M409" s="154">
        <v>0</v>
      </c>
      <c r="N409" s="154">
        <v>5041667</v>
      </c>
      <c r="O409" s="154">
        <v>0</v>
      </c>
      <c r="P409" s="154">
        <v>0</v>
      </c>
      <c r="Q409" s="154">
        <v>0</v>
      </c>
      <c r="R409" s="155" t="b">
        <v>1</v>
      </c>
      <c r="S409" s="154">
        <v>0</v>
      </c>
      <c r="T409" s="154">
        <v>0</v>
      </c>
    </row>
    <row r="410" spans="1:20">
      <c r="A410" s="46" t="s">
        <v>310</v>
      </c>
      <c r="B410" s="160">
        <v>824010</v>
      </c>
      <c r="C410" s="158" t="s">
        <v>132</v>
      </c>
      <c r="D410" s="147" t="s">
        <v>72</v>
      </c>
      <c r="E410" s="147" t="s">
        <v>16</v>
      </c>
      <c r="F410" s="154">
        <v>0</v>
      </c>
      <c r="G410" s="154">
        <v>0</v>
      </c>
      <c r="H410" s="154">
        <v>0</v>
      </c>
      <c r="I410" s="154">
        <v>0</v>
      </c>
      <c r="J410" s="154">
        <v>1286651</v>
      </c>
      <c r="K410" s="154">
        <v>0</v>
      </c>
      <c r="L410" s="154">
        <v>1286651</v>
      </c>
      <c r="M410" s="154">
        <v>0</v>
      </c>
      <c r="N410" s="154">
        <v>1286651</v>
      </c>
      <c r="O410" s="154">
        <v>0</v>
      </c>
      <c r="P410" s="154">
        <v>0</v>
      </c>
      <c r="Q410" s="154">
        <v>0</v>
      </c>
      <c r="R410" s="155" t="b">
        <v>1</v>
      </c>
      <c r="S410" s="154">
        <v>0</v>
      </c>
      <c r="T410" s="154">
        <v>0</v>
      </c>
    </row>
    <row r="411" spans="1:20">
      <c r="A411" s="46" t="s">
        <v>310</v>
      </c>
      <c r="B411" s="160">
        <v>824011</v>
      </c>
      <c r="C411" s="158" t="s">
        <v>133</v>
      </c>
      <c r="D411" s="147" t="s">
        <v>72</v>
      </c>
      <c r="E411" s="147" t="s">
        <v>16</v>
      </c>
      <c r="F411" s="154">
        <v>0</v>
      </c>
      <c r="G411" s="154">
        <v>0</v>
      </c>
      <c r="H411" s="154">
        <v>0</v>
      </c>
      <c r="I411" s="154">
        <v>0</v>
      </c>
      <c r="J411" s="154">
        <v>0</v>
      </c>
      <c r="K411" s="154">
        <v>0</v>
      </c>
      <c r="L411" s="154">
        <v>0</v>
      </c>
      <c r="M411" s="154">
        <v>0</v>
      </c>
      <c r="N411" s="154">
        <v>0</v>
      </c>
      <c r="O411" s="154">
        <v>0</v>
      </c>
      <c r="P411" s="154">
        <v>0</v>
      </c>
      <c r="Q411" s="154">
        <v>0</v>
      </c>
      <c r="R411" s="155" t="b">
        <v>0</v>
      </c>
      <c r="S411" s="154">
        <v>0</v>
      </c>
      <c r="T411" s="154">
        <v>0</v>
      </c>
    </row>
    <row r="412" spans="1:20">
      <c r="A412" s="46" t="s">
        <v>310</v>
      </c>
      <c r="B412" s="160">
        <v>824013</v>
      </c>
      <c r="C412" s="158" t="s">
        <v>134</v>
      </c>
      <c r="D412" s="147" t="s">
        <v>72</v>
      </c>
      <c r="E412" s="147" t="s">
        <v>16</v>
      </c>
      <c r="F412" s="154">
        <v>0</v>
      </c>
      <c r="G412" s="154">
        <v>0</v>
      </c>
      <c r="H412" s="154">
        <v>0</v>
      </c>
      <c r="I412" s="154">
        <v>0</v>
      </c>
      <c r="J412" s="154">
        <v>0</v>
      </c>
      <c r="K412" s="154">
        <v>0</v>
      </c>
      <c r="L412" s="154">
        <v>0</v>
      </c>
      <c r="M412" s="154">
        <v>0</v>
      </c>
      <c r="N412" s="154">
        <v>0</v>
      </c>
      <c r="O412" s="154">
        <v>0</v>
      </c>
      <c r="P412" s="154">
        <v>0</v>
      </c>
      <c r="Q412" s="154">
        <v>0</v>
      </c>
      <c r="R412" s="155" t="b">
        <v>0</v>
      </c>
      <c r="S412" s="154">
        <v>0</v>
      </c>
      <c r="T412" s="154">
        <v>0</v>
      </c>
    </row>
    <row r="413" spans="1:20">
      <c r="A413" s="46" t="s">
        <v>310</v>
      </c>
      <c r="B413" s="160">
        <v>824019</v>
      </c>
      <c r="C413" s="158" t="s">
        <v>135</v>
      </c>
      <c r="D413" s="147" t="s">
        <v>72</v>
      </c>
      <c r="E413" s="147" t="s">
        <v>16</v>
      </c>
      <c r="F413" s="154">
        <v>0</v>
      </c>
      <c r="G413" s="154">
        <v>0</v>
      </c>
      <c r="H413" s="154">
        <v>0</v>
      </c>
      <c r="I413" s="154">
        <v>0</v>
      </c>
      <c r="J413" s="154">
        <v>0</v>
      </c>
      <c r="K413" s="154">
        <v>0</v>
      </c>
      <c r="L413" s="154">
        <v>0</v>
      </c>
      <c r="M413" s="154">
        <v>0</v>
      </c>
      <c r="N413" s="154">
        <v>0</v>
      </c>
      <c r="O413" s="154">
        <v>0</v>
      </c>
      <c r="P413" s="154">
        <v>0</v>
      </c>
      <c r="Q413" s="154">
        <v>0</v>
      </c>
      <c r="R413" s="155" t="b">
        <v>0</v>
      </c>
      <c r="S413" s="154">
        <v>0</v>
      </c>
      <c r="T413" s="154">
        <v>0</v>
      </c>
    </row>
    <row r="414" spans="1:20">
      <c r="A414" s="46" t="s">
        <v>310</v>
      </c>
      <c r="B414" s="160">
        <v>824021</v>
      </c>
      <c r="C414" s="158" t="s">
        <v>137</v>
      </c>
      <c r="D414" s="147" t="s">
        <v>72</v>
      </c>
      <c r="E414" s="147" t="s">
        <v>16</v>
      </c>
      <c r="F414" s="154">
        <v>0</v>
      </c>
      <c r="G414" s="154">
        <v>0</v>
      </c>
      <c r="H414" s="154">
        <v>0</v>
      </c>
      <c r="I414" s="154">
        <v>0</v>
      </c>
      <c r="J414" s="154">
        <v>1520000</v>
      </c>
      <c r="K414" s="154">
        <v>0</v>
      </c>
      <c r="L414" s="154">
        <v>1520000</v>
      </c>
      <c r="M414" s="154">
        <v>0</v>
      </c>
      <c r="N414" s="154">
        <v>1520000</v>
      </c>
      <c r="O414" s="154">
        <v>0</v>
      </c>
      <c r="P414" s="154">
        <v>0</v>
      </c>
      <c r="Q414" s="154">
        <v>0</v>
      </c>
      <c r="R414" s="155" t="b">
        <v>1</v>
      </c>
      <c r="S414" s="154">
        <v>0</v>
      </c>
      <c r="T414" s="154">
        <v>0</v>
      </c>
    </row>
    <row r="415" spans="1:20">
      <c r="A415" s="46" t="s">
        <v>310</v>
      </c>
      <c r="B415" s="150">
        <v>824027</v>
      </c>
      <c r="C415" s="147" t="s">
        <v>261</v>
      </c>
      <c r="D415" s="147" t="s">
        <v>72</v>
      </c>
      <c r="E415" s="147" t="s">
        <v>16</v>
      </c>
      <c r="F415" s="154">
        <v>0</v>
      </c>
      <c r="G415" s="154">
        <v>0</v>
      </c>
      <c r="H415" s="154">
        <v>0</v>
      </c>
      <c r="I415" s="154">
        <v>0</v>
      </c>
      <c r="J415" s="154">
        <v>0</v>
      </c>
      <c r="K415" s="154">
        <v>0</v>
      </c>
      <c r="L415" s="154">
        <v>0</v>
      </c>
      <c r="M415" s="154">
        <v>0</v>
      </c>
      <c r="N415" s="154">
        <v>0</v>
      </c>
      <c r="O415" s="154">
        <v>0</v>
      </c>
      <c r="P415" s="154">
        <v>0</v>
      </c>
      <c r="Q415" s="154">
        <v>0</v>
      </c>
      <c r="R415" s="155" t="b">
        <v>0</v>
      </c>
      <c r="S415" s="154">
        <v>0</v>
      </c>
      <c r="T415" s="154">
        <v>0</v>
      </c>
    </row>
    <row r="416" spans="1:20">
      <c r="A416" s="46" t="s">
        <v>310</v>
      </c>
      <c r="B416" s="160">
        <v>824033</v>
      </c>
      <c r="C416" s="158" t="s">
        <v>140</v>
      </c>
      <c r="D416" s="147" t="s">
        <v>72</v>
      </c>
      <c r="E416" s="147" t="s">
        <v>16</v>
      </c>
      <c r="F416" s="154">
        <v>0</v>
      </c>
      <c r="G416" s="154">
        <v>0</v>
      </c>
      <c r="H416" s="154">
        <v>0</v>
      </c>
      <c r="I416" s="154">
        <v>0</v>
      </c>
      <c r="J416" s="154">
        <v>9530714</v>
      </c>
      <c r="K416" s="154">
        <v>0</v>
      </c>
      <c r="L416" s="154">
        <v>9530714</v>
      </c>
      <c r="M416" s="154">
        <v>0</v>
      </c>
      <c r="N416" s="154">
        <v>9530714</v>
      </c>
      <c r="O416" s="154">
        <v>0</v>
      </c>
      <c r="P416" s="154">
        <v>0</v>
      </c>
      <c r="Q416" s="154">
        <v>0</v>
      </c>
      <c r="R416" s="155" t="b">
        <v>1</v>
      </c>
      <c r="S416" s="154">
        <v>0</v>
      </c>
      <c r="T416" s="154">
        <v>0</v>
      </c>
    </row>
    <row r="417" spans="1:20">
      <c r="A417" s="46" t="s">
        <v>310</v>
      </c>
      <c r="B417" s="160">
        <v>824037</v>
      </c>
      <c r="C417" s="158" t="s">
        <v>141</v>
      </c>
      <c r="D417" s="147" t="s">
        <v>72</v>
      </c>
      <c r="E417" s="147" t="s">
        <v>16</v>
      </c>
      <c r="F417" s="154">
        <v>0</v>
      </c>
      <c r="G417" s="154">
        <v>0</v>
      </c>
      <c r="H417" s="154">
        <v>0</v>
      </c>
      <c r="I417" s="154">
        <v>0</v>
      </c>
      <c r="J417" s="154">
        <v>0</v>
      </c>
      <c r="K417" s="154">
        <v>0</v>
      </c>
      <c r="L417" s="154">
        <v>0</v>
      </c>
      <c r="M417" s="154">
        <v>0</v>
      </c>
      <c r="N417" s="154">
        <v>0</v>
      </c>
      <c r="O417" s="154">
        <v>0</v>
      </c>
      <c r="P417" s="154">
        <v>0</v>
      </c>
      <c r="Q417" s="154">
        <v>0</v>
      </c>
      <c r="R417" s="155" t="b">
        <v>0</v>
      </c>
      <c r="S417" s="154">
        <v>0</v>
      </c>
      <c r="T417" s="154">
        <v>0</v>
      </c>
    </row>
    <row r="418" spans="1:20">
      <c r="A418" s="46" t="s">
        <v>310</v>
      </c>
      <c r="B418" s="160">
        <v>824039</v>
      </c>
      <c r="C418" s="158" t="s">
        <v>142</v>
      </c>
      <c r="D418" s="147" t="s">
        <v>72</v>
      </c>
      <c r="E418" s="147" t="s">
        <v>16</v>
      </c>
      <c r="F418" s="154">
        <v>0</v>
      </c>
      <c r="G418" s="154">
        <v>0</v>
      </c>
      <c r="H418" s="154">
        <v>0</v>
      </c>
      <c r="I418" s="154">
        <v>0</v>
      </c>
      <c r="J418" s="154">
        <v>0</v>
      </c>
      <c r="K418" s="154">
        <v>0</v>
      </c>
      <c r="L418" s="154">
        <v>0</v>
      </c>
      <c r="M418" s="154">
        <v>0</v>
      </c>
      <c r="N418" s="154">
        <v>0</v>
      </c>
      <c r="O418" s="154">
        <v>0</v>
      </c>
      <c r="P418" s="154">
        <v>0</v>
      </c>
      <c r="Q418" s="154">
        <v>0</v>
      </c>
      <c r="R418" s="155" t="b">
        <v>0</v>
      </c>
      <c r="S418" s="154">
        <v>0</v>
      </c>
      <c r="T418" s="154">
        <v>0</v>
      </c>
    </row>
    <row r="419" spans="1:20">
      <c r="A419" s="46" t="s">
        <v>310</v>
      </c>
      <c r="B419" s="160">
        <v>824041</v>
      </c>
      <c r="C419" s="158" t="s">
        <v>143</v>
      </c>
      <c r="D419" s="147" t="s">
        <v>72</v>
      </c>
      <c r="E419" s="147" t="s">
        <v>16</v>
      </c>
      <c r="F419" s="154">
        <v>0</v>
      </c>
      <c r="G419" s="154">
        <v>0</v>
      </c>
      <c r="H419" s="154">
        <v>0</v>
      </c>
      <c r="I419" s="154">
        <v>0</v>
      </c>
      <c r="J419" s="154">
        <v>0</v>
      </c>
      <c r="K419" s="154">
        <v>0</v>
      </c>
      <c r="L419" s="154">
        <v>0</v>
      </c>
      <c r="M419" s="154">
        <v>0</v>
      </c>
      <c r="N419" s="154">
        <v>0</v>
      </c>
      <c r="O419" s="154">
        <v>0</v>
      </c>
      <c r="P419" s="154">
        <v>0</v>
      </c>
      <c r="Q419" s="154">
        <v>0</v>
      </c>
      <c r="R419" s="155" t="b">
        <v>0</v>
      </c>
      <c r="S419" s="154">
        <v>0</v>
      </c>
      <c r="T419" s="154">
        <v>0</v>
      </c>
    </row>
    <row r="420" spans="1:20">
      <c r="A420" s="46" t="s">
        <v>310</v>
      </c>
      <c r="B420" s="160">
        <v>824042</v>
      </c>
      <c r="C420" s="158" t="s">
        <v>144</v>
      </c>
      <c r="D420" s="147" t="s">
        <v>72</v>
      </c>
      <c r="E420" s="147" t="s">
        <v>16</v>
      </c>
      <c r="F420" s="154">
        <v>0</v>
      </c>
      <c r="G420" s="154">
        <v>0</v>
      </c>
      <c r="H420" s="154">
        <v>0</v>
      </c>
      <c r="I420" s="154">
        <v>0</v>
      </c>
      <c r="J420" s="154">
        <v>0</v>
      </c>
      <c r="K420" s="154">
        <v>0</v>
      </c>
      <c r="L420" s="154">
        <v>0</v>
      </c>
      <c r="M420" s="154">
        <v>0</v>
      </c>
      <c r="N420" s="154">
        <v>0</v>
      </c>
      <c r="O420" s="154">
        <v>0</v>
      </c>
      <c r="P420" s="154">
        <v>0</v>
      </c>
      <c r="Q420" s="154">
        <v>0</v>
      </c>
      <c r="R420" s="155" t="b">
        <v>0</v>
      </c>
      <c r="S420" s="154">
        <v>0</v>
      </c>
      <c r="T420" s="154">
        <v>0</v>
      </c>
    </row>
    <row r="421" spans="1:20">
      <c r="A421" s="46" t="s">
        <v>310</v>
      </c>
      <c r="B421" s="160">
        <v>825002</v>
      </c>
      <c r="C421" s="158" t="s">
        <v>146</v>
      </c>
      <c r="D421" s="147" t="s">
        <v>72</v>
      </c>
      <c r="E421" s="147" t="s">
        <v>16</v>
      </c>
      <c r="F421" s="154">
        <v>0</v>
      </c>
      <c r="G421" s="154">
        <v>0</v>
      </c>
      <c r="H421" s="154">
        <v>0</v>
      </c>
      <c r="I421" s="154">
        <v>0</v>
      </c>
      <c r="J421" s="154">
        <v>0</v>
      </c>
      <c r="K421" s="154">
        <v>0</v>
      </c>
      <c r="L421" s="154">
        <v>0</v>
      </c>
      <c r="M421" s="154">
        <v>0</v>
      </c>
      <c r="N421" s="154">
        <v>0</v>
      </c>
      <c r="O421" s="154">
        <v>0</v>
      </c>
      <c r="P421" s="154">
        <v>0</v>
      </c>
      <c r="Q421" s="154">
        <v>0</v>
      </c>
      <c r="R421" s="155" t="b">
        <v>0</v>
      </c>
      <c r="S421" s="154">
        <v>0</v>
      </c>
      <c r="T421" s="154">
        <v>0</v>
      </c>
    </row>
    <row r="422" spans="1:20">
      <c r="A422" s="46" t="s">
        <v>310</v>
      </c>
      <c r="B422" s="160">
        <v>825004</v>
      </c>
      <c r="C422" s="158" t="s">
        <v>262</v>
      </c>
      <c r="D422" s="147" t="s">
        <v>72</v>
      </c>
      <c r="E422" s="147" t="s">
        <v>16</v>
      </c>
      <c r="F422" s="154">
        <v>0</v>
      </c>
      <c r="G422" s="154">
        <v>0</v>
      </c>
      <c r="H422" s="154">
        <v>0</v>
      </c>
      <c r="I422" s="154">
        <v>0</v>
      </c>
      <c r="J422" s="154">
        <v>0</v>
      </c>
      <c r="K422" s="154">
        <v>0</v>
      </c>
      <c r="L422" s="154">
        <v>0</v>
      </c>
      <c r="M422" s="154">
        <v>0</v>
      </c>
      <c r="N422" s="154">
        <v>0</v>
      </c>
      <c r="O422" s="154">
        <v>0</v>
      </c>
      <c r="P422" s="154">
        <v>0</v>
      </c>
      <c r="Q422" s="154">
        <v>0</v>
      </c>
      <c r="R422" s="155" t="b">
        <v>0</v>
      </c>
      <c r="S422" s="154">
        <v>0</v>
      </c>
      <c r="T422" s="154">
        <v>0</v>
      </c>
    </row>
    <row r="423" spans="1:20">
      <c r="A423" s="46" t="s">
        <v>310</v>
      </c>
      <c r="B423" s="160">
        <v>825010</v>
      </c>
      <c r="C423" s="158" t="s">
        <v>147</v>
      </c>
      <c r="D423" s="147" t="s">
        <v>72</v>
      </c>
      <c r="E423" s="147" t="s">
        <v>16</v>
      </c>
      <c r="F423" s="154">
        <v>0</v>
      </c>
      <c r="G423" s="154">
        <v>0</v>
      </c>
      <c r="H423" s="154">
        <v>0</v>
      </c>
      <c r="I423" s="154">
        <v>0</v>
      </c>
      <c r="J423" s="154">
        <v>130659000</v>
      </c>
      <c r="K423" s="154">
        <v>0</v>
      </c>
      <c r="L423" s="154">
        <v>130659000</v>
      </c>
      <c r="M423" s="154">
        <v>0</v>
      </c>
      <c r="N423" s="154">
        <v>130659000</v>
      </c>
      <c r="O423" s="154">
        <v>0</v>
      </c>
      <c r="P423" s="154">
        <v>0</v>
      </c>
      <c r="Q423" s="154">
        <v>0</v>
      </c>
      <c r="R423" s="155" t="b">
        <v>1</v>
      </c>
      <c r="S423" s="154">
        <v>0</v>
      </c>
      <c r="T423" s="154">
        <v>0</v>
      </c>
    </row>
    <row r="424" spans="1:20">
      <c r="A424" s="46" t="s">
        <v>310</v>
      </c>
      <c r="B424" s="160">
        <v>825011</v>
      </c>
      <c r="C424" s="158" t="s">
        <v>148</v>
      </c>
      <c r="D424" s="147" t="s">
        <v>72</v>
      </c>
      <c r="E424" s="147" t="s">
        <v>16</v>
      </c>
      <c r="F424" s="154">
        <v>0</v>
      </c>
      <c r="G424" s="154">
        <v>0</v>
      </c>
      <c r="H424" s="154">
        <v>0</v>
      </c>
      <c r="I424" s="154">
        <v>0</v>
      </c>
      <c r="J424" s="154">
        <v>0</v>
      </c>
      <c r="K424" s="154">
        <v>0</v>
      </c>
      <c r="L424" s="154">
        <v>0</v>
      </c>
      <c r="M424" s="154">
        <v>0</v>
      </c>
      <c r="N424" s="154">
        <v>0</v>
      </c>
      <c r="O424" s="154">
        <v>0</v>
      </c>
      <c r="P424" s="154">
        <v>0</v>
      </c>
      <c r="Q424" s="154">
        <v>0</v>
      </c>
      <c r="R424" s="155" t="b">
        <v>0</v>
      </c>
      <c r="S424" s="154">
        <v>0</v>
      </c>
      <c r="T424" s="154">
        <v>0</v>
      </c>
    </row>
    <row r="425" spans="1:20">
      <c r="A425" s="46" t="s">
        <v>310</v>
      </c>
      <c r="B425" s="160">
        <v>825012</v>
      </c>
      <c r="C425" s="158" t="s">
        <v>149</v>
      </c>
      <c r="D425" s="147" t="s">
        <v>72</v>
      </c>
      <c r="E425" s="147" t="s">
        <v>16</v>
      </c>
      <c r="F425" s="154">
        <v>0</v>
      </c>
      <c r="G425" s="154">
        <v>0</v>
      </c>
      <c r="H425" s="154">
        <v>55600</v>
      </c>
      <c r="I425" s="154">
        <v>0</v>
      </c>
      <c r="J425" s="154">
        <v>0</v>
      </c>
      <c r="K425" s="154">
        <v>0</v>
      </c>
      <c r="L425" s="154">
        <v>55600</v>
      </c>
      <c r="M425" s="154">
        <v>0</v>
      </c>
      <c r="N425" s="154">
        <v>55600</v>
      </c>
      <c r="O425" s="154">
        <v>0</v>
      </c>
      <c r="P425" s="154">
        <v>0</v>
      </c>
      <c r="Q425" s="154">
        <v>0</v>
      </c>
      <c r="R425" s="155" t="b">
        <v>1</v>
      </c>
      <c r="S425" s="154">
        <v>0</v>
      </c>
      <c r="T425" s="154">
        <v>0</v>
      </c>
    </row>
    <row r="426" spans="1:20">
      <c r="A426" s="46" t="s">
        <v>310</v>
      </c>
      <c r="B426" s="160">
        <v>825013</v>
      </c>
      <c r="C426" s="158" t="s">
        <v>150</v>
      </c>
      <c r="D426" s="147" t="s">
        <v>72</v>
      </c>
      <c r="E426" s="147" t="s">
        <v>16</v>
      </c>
      <c r="F426" s="154">
        <v>0</v>
      </c>
      <c r="G426" s="154">
        <v>0</v>
      </c>
      <c r="H426" s="154">
        <v>0</v>
      </c>
      <c r="I426" s="154">
        <v>0</v>
      </c>
      <c r="J426" s="154">
        <v>0</v>
      </c>
      <c r="K426" s="154">
        <v>0</v>
      </c>
      <c r="L426" s="154">
        <v>0</v>
      </c>
      <c r="M426" s="154">
        <v>0</v>
      </c>
      <c r="N426" s="154">
        <v>0</v>
      </c>
      <c r="O426" s="154">
        <v>0</v>
      </c>
      <c r="P426" s="154">
        <v>0</v>
      </c>
      <c r="Q426" s="154">
        <v>0</v>
      </c>
      <c r="R426" s="155" t="b">
        <v>0</v>
      </c>
      <c r="S426" s="154">
        <v>0</v>
      </c>
      <c r="T426" s="154">
        <v>0</v>
      </c>
    </row>
    <row r="427" spans="1:20">
      <c r="A427" s="46" t="s">
        <v>310</v>
      </c>
      <c r="B427" s="33">
        <v>825015</v>
      </c>
      <c r="C427" s="156" t="s">
        <v>151</v>
      </c>
      <c r="D427" s="147" t="s">
        <v>72</v>
      </c>
      <c r="E427" s="147" t="s">
        <v>16</v>
      </c>
      <c r="F427" s="154">
        <v>0</v>
      </c>
      <c r="G427" s="154">
        <v>0</v>
      </c>
      <c r="H427" s="154">
        <v>0</v>
      </c>
      <c r="I427" s="154">
        <v>0</v>
      </c>
      <c r="J427" s="154">
        <v>0</v>
      </c>
      <c r="K427" s="154">
        <v>0</v>
      </c>
      <c r="L427" s="154">
        <v>0</v>
      </c>
      <c r="M427" s="154">
        <v>0</v>
      </c>
      <c r="N427" s="154">
        <v>0</v>
      </c>
      <c r="O427" s="154">
        <v>0</v>
      </c>
      <c r="P427" s="154">
        <v>0</v>
      </c>
      <c r="Q427" s="154">
        <v>0</v>
      </c>
      <c r="R427" s="155" t="b">
        <v>0</v>
      </c>
      <c r="S427" s="154">
        <v>0</v>
      </c>
      <c r="T427" s="154">
        <v>0</v>
      </c>
    </row>
    <row r="428" spans="1:20">
      <c r="A428" s="46" t="s">
        <v>310</v>
      </c>
      <c r="B428" s="160">
        <v>825099</v>
      </c>
      <c r="C428" s="158" t="s">
        <v>153</v>
      </c>
      <c r="D428" s="147" t="s">
        <v>72</v>
      </c>
      <c r="E428" s="147" t="s">
        <v>16</v>
      </c>
      <c r="F428" s="154">
        <v>0</v>
      </c>
      <c r="G428" s="154">
        <v>0</v>
      </c>
      <c r="H428" s="154">
        <v>0</v>
      </c>
      <c r="I428" s="154">
        <v>0</v>
      </c>
      <c r="J428" s="154">
        <v>0</v>
      </c>
      <c r="K428" s="154">
        <v>0</v>
      </c>
      <c r="L428" s="154">
        <v>0</v>
      </c>
      <c r="M428" s="154">
        <v>0</v>
      </c>
      <c r="N428" s="154">
        <v>0</v>
      </c>
      <c r="O428" s="154">
        <v>0</v>
      </c>
      <c r="P428" s="154">
        <v>0</v>
      </c>
      <c r="Q428" s="154">
        <v>0</v>
      </c>
      <c r="R428" s="155" t="b">
        <v>0</v>
      </c>
      <c r="S428" s="154">
        <v>0</v>
      </c>
      <c r="T428" s="154">
        <v>0</v>
      </c>
    </row>
    <row r="429" spans="1:20">
      <c r="A429" s="46" t="s">
        <v>310</v>
      </c>
      <c r="B429" s="160">
        <v>829207</v>
      </c>
      <c r="C429" s="158" t="s">
        <v>180</v>
      </c>
      <c r="D429" s="147" t="s">
        <v>72</v>
      </c>
      <c r="E429" s="147" t="s">
        <v>16</v>
      </c>
      <c r="F429" s="154">
        <v>0</v>
      </c>
      <c r="G429" s="154">
        <v>0</v>
      </c>
      <c r="H429" s="154">
        <v>0</v>
      </c>
      <c r="I429" s="154">
        <v>0</v>
      </c>
      <c r="J429" s="154">
        <v>0</v>
      </c>
      <c r="K429" s="154">
        <v>0</v>
      </c>
      <c r="L429" s="154">
        <v>0</v>
      </c>
      <c r="M429" s="154">
        <v>0</v>
      </c>
      <c r="N429" s="154">
        <v>0</v>
      </c>
      <c r="O429" s="154">
        <v>0</v>
      </c>
      <c r="P429" s="154">
        <v>0</v>
      </c>
      <c r="Q429" s="154">
        <v>0</v>
      </c>
      <c r="R429" s="155" t="b">
        <v>0</v>
      </c>
      <c r="S429" s="154">
        <v>0</v>
      </c>
      <c r="T429" s="154">
        <v>0</v>
      </c>
    </row>
    <row r="430" spans="1:20">
      <c r="A430" s="46" t="s">
        <v>310</v>
      </c>
      <c r="B430" s="160">
        <v>829220</v>
      </c>
      <c r="C430" s="158" t="s">
        <v>560</v>
      </c>
      <c r="D430" s="147" t="s">
        <v>72</v>
      </c>
      <c r="E430" s="147" t="s">
        <v>16</v>
      </c>
      <c r="F430" s="154">
        <v>0</v>
      </c>
      <c r="G430" s="154">
        <v>0</v>
      </c>
      <c r="H430" s="154">
        <v>0</v>
      </c>
      <c r="I430" s="154">
        <v>0</v>
      </c>
      <c r="J430" s="154">
        <v>0</v>
      </c>
      <c r="K430" s="154">
        <v>0</v>
      </c>
      <c r="L430" s="154">
        <v>0</v>
      </c>
      <c r="M430" s="154">
        <v>0</v>
      </c>
      <c r="N430" s="154">
        <v>0</v>
      </c>
      <c r="O430" s="154">
        <v>0</v>
      </c>
      <c r="P430" s="154">
        <v>0</v>
      </c>
      <c r="Q430" s="154">
        <v>0</v>
      </c>
      <c r="R430" s="155" t="b">
        <v>0</v>
      </c>
      <c r="S430" s="154">
        <v>0</v>
      </c>
      <c r="T430" s="154">
        <v>0</v>
      </c>
    </row>
    <row r="431" spans="1:20">
      <c r="A431" s="46" t="s">
        <v>310</v>
      </c>
      <c r="B431" s="160">
        <v>910200</v>
      </c>
      <c r="C431" s="158" t="s">
        <v>155</v>
      </c>
      <c r="D431" s="147" t="s">
        <v>72</v>
      </c>
      <c r="E431" s="147" t="s">
        <v>16</v>
      </c>
      <c r="F431" s="154">
        <v>0</v>
      </c>
      <c r="G431" s="154">
        <v>0</v>
      </c>
      <c r="H431" s="154">
        <v>0</v>
      </c>
      <c r="I431" s="154">
        <v>0</v>
      </c>
      <c r="J431" s="154">
        <v>0</v>
      </c>
      <c r="K431" s="154">
        <v>0</v>
      </c>
      <c r="L431" s="154">
        <v>0</v>
      </c>
      <c r="M431" s="154">
        <v>0</v>
      </c>
      <c r="N431" s="154">
        <v>0</v>
      </c>
      <c r="O431" s="154">
        <v>0</v>
      </c>
      <c r="P431" s="154">
        <v>0</v>
      </c>
      <c r="Q431" s="154">
        <v>0</v>
      </c>
      <c r="R431" s="155" t="b">
        <v>0</v>
      </c>
      <c r="S431" s="154">
        <v>0</v>
      </c>
      <c r="T431" s="154">
        <v>0</v>
      </c>
    </row>
    <row r="432" spans="1:20" ht="15" customHeight="1">
      <c r="A432" s="46" t="s">
        <v>310</v>
      </c>
      <c r="B432" s="150">
        <v>910300</v>
      </c>
      <c r="C432" s="29" t="s">
        <v>156</v>
      </c>
      <c r="D432" s="29" t="s">
        <v>72</v>
      </c>
      <c r="E432" s="29" t="s">
        <v>16</v>
      </c>
      <c r="F432" s="154">
        <v>0</v>
      </c>
      <c r="G432" s="154">
        <v>0</v>
      </c>
      <c r="H432" s="154">
        <v>0</v>
      </c>
      <c r="I432" s="154">
        <v>0</v>
      </c>
      <c r="J432" s="154">
        <v>0</v>
      </c>
      <c r="K432" s="154">
        <v>0</v>
      </c>
      <c r="L432" s="154">
        <v>0</v>
      </c>
      <c r="M432" s="154">
        <v>0</v>
      </c>
      <c r="N432" s="157">
        <v>0</v>
      </c>
      <c r="O432" s="157">
        <v>0</v>
      </c>
      <c r="P432" s="157">
        <v>0</v>
      </c>
      <c r="Q432" s="157">
        <v>0</v>
      </c>
      <c r="R432" s="155" t="b">
        <v>0</v>
      </c>
      <c r="S432" s="157">
        <v>0</v>
      </c>
      <c r="T432" s="157">
        <v>0</v>
      </c>
    </row>
    <row r="433" spans="1:20">
      <c r="A433" s="46" t="s">
        <v>310</v>
      </c>
      <c r="B433" s="150">
        <v>910800</v>
      </c>
      <c r="C433" s="34" t="s">
        <v>263</v>
      </c>
      <c r="D433" s="29" t="s">
        <v>72</v>
      </c>
      <c r="E433" s="29" t="s">
        <v>16</v>
      </c>
      <c r="F433" s="157">
        <v>0</v>
      </c>
      <c r="G433" s="157">
        <v>0</v>
      </c>
      <c r="H433" s="157">
        <v>0</v>
      </c>
      <c r="I433" s="157">
        <v>0</v>
      </c>
      <c r="J433" s="157">
        <v>0</v>
      </c>
      <c r="K433" s="157">
        <v>0</v>
      </c>
      <c r="L433" s="157">
        <v>0</v>
      </c>
      <c r="M433" s="157">
        <v>0</v>
      </c>
      <c r="N433" s="157">
        <v>0</v>
      </c>
      <c r="O433" s="157">
        <v>0</v>
      </c>
      <c r="P433" s="157">
        <v>0</v>
      </c>
      <c r="Q433" s="157">
        <v>0</v>
      </c>
      <c r="R433" s="155" t="b">
        <v>0</v>
      </c>
      <c r="S433" s="157">
        <v>0</v>
      </c>
      <c r="T433" s="157">
        <v>0</v>
      </c>
    </row>
    <row r="434" spans="1:20">
      <c r="A434" s="46" t="s">
        <v>310</v>
      </c>
      <c r="B434" s="160">
        <v>910900</v>
      </c>
      <c r="C434" s="158" t="s">
        <v>158</v>
      </c>
      <c r="D434" s="147" t="s">
        <v>72</v>
      </c>
      <c r="E434" s="147" t="s">
        <v>16</v>
      </c>
      <c r="F434" s="154">
        <v>0</v>
      </c>
      <c r="G434" s="154">
        <v>0</v>
      </c>
      <c r="H434" s="154">
        <v>0</v>
      </c>
      <c r="I434" s="154">
        <v>0</v>
      </c>
      <c r="J434" s="154">
        <v>0</v>
      </c>
      <c r="K434" s="154">
        <v>0</v>
      </c>
      <c r="L434" s="154">
        <v>0</v>
      </c>
      <c r="M434" s="154">
        <v>0</v>
      </c>
      <c r="N434" s="154">
        <v>0</v>
      </c>
      <c r="O434" s="154">
        <v>0</v>
      </c>
      <c r="P434" s="154">
        <v>0</v>
      </c>
      <c r="Q434" s="154">
        <v>0</v>
      </c>
      <c r="R434" s="155" t="b">
        <v>0</v>
      </c>
      <c r="S434" s="154">
        <v>0</v>
      </c>
      <c r="T434" s="154">
        <v>0</v>
      </c>
    </row>
    <row r="435" spans="1:20">
      <c r="A435" s="46" t="s">
        <v>310</v>
      </c>
      <c r="B435" s="160">
        <v>919001</v>
      </c>
      <c r="C435" s="158" t="s">
        <v>159</v>
      </c>
      <c r="D435" s="147" t="s">
        <v>72</v>
      </c>
      <c r="E435" s="147" t="s">
        <v>16</v>
      </c>
      <c r="F435" s="154">
        <v>0</v>
      </c>
      <c r="G435" s="154">
        <v>0</v>
      </c>
      <c r="H435" s="154">
        <v>0</v>
      </c>
      <c r="I435" s="154">
        <v>0</v>
      </c>
      <c r="J435" s="154">
        <v>-1.1443626135587692E-7</v>
      </c>
      <c r="K435" s="154">
        <v>0</v>
      </c>
      <c r="L435" s="154">
        <v>-1.1443626135587692E-7</v>
      </c>
      <c r="M435" s="154">
        <v>0</v>
      </c>
      <c r="N435" s="154">
        <v>-1.1443626135587692E-7</v>
      </c>
      <c r="O435" s="154">
        <v>0</v>
      </c>
      <c r="P435" s="154">
        <v>0</v>
      </c>
      <c r="Q435" s="154">
        <v>0</v>
      </c>
      <c r="R435" s="155" t="b">
        <v>1</v>
      </c>
      <c r="S435" s="154">
        <v>0</v>
      </c>
      <c r="T435" s="154">
        <v>0</v>
      </c>
    </row>
    <row r="436" spans="1:20">
      <c r="A436" s="46" t="s">
        <v>310</v>
      </c>
      <c r="B436" s="160">
        <v>919900</v>
      </c>
      <c r="C436" s="158" t="s">
        <v>160</v>
      </c>
      <c r="D436" s="147" t="s">
        <v>72</v>
      </c>
      <c r="E436" s="147" t="s">
        <v>16</v>
      </c>
      <c r="F436" s="154">
        <v>0</v>
      </c>
      <c r="G436" s="154">
        <v>0</v>
      </c>
      <c r="H436" s="154">
        <v>0</v>
      </c>
      <c r="I436" s="154">
        <v>118394</v>
      </c>
      <c r="J436" s="154">
        <v>0</v>
      </c>
      <c r="K436" s="154">
        <v>0</v>
      </c>
      <c r="L436" s="154">
        <v>-118394</v>
      </c>
      <c r="M436" s="154">
        <v>0</v>
      </c>
      <c r="N436" s="154">
        <v>-118394</v>
      </c>
      <c r="O436" s="154">
        <v>0</v>
      </c>
      <c r="P436" s="154">
        <v>0</v>
      </c>
      <c r="Q436" s="154">
        <v>0</v>
      </c>
      <c r="R436" s="155" t="b">
        <v>1</v>
      </c>
      <c r="S436" s="154">
        <v>0</v>
      </c>
      <c r="T436" s="154">
        <v>0</v>
      </c>
    </row>
    <row r="437" spans="1:20">
      <c r="A437" s="46" t="s">
        <v>310</v>
      </c>
      <c r="B437" s="160">
        <v>919901</v>
      </c>
      <c r="C437" s="158" t="s">
        <v>161</v>
      </c>
      <c r="D437" s="147" t="s">
        <v>72</v>
      </c>
      <c r="E437" s="147" t="s">
        <v>16</v>
      </c>
      <c r="F437" s="154">
        <v>0</v>
      </c>
      <c r="G437" s="154">
        <v>0</v>
      </c>
      <c r="H437" s="154">
        <v>0</v>
      </c>
      <c r="I437" s="154">
        <v>0</v>
      </c>
      <c r="J437" s="154">
        <v>0</v>
      </c>
      <c r="K437" s="154">
        <v>51275013.636363633</v>
      </c>
      <c r="L437" s="154">
        <v>-51275013.636363633</v>
      </c>
      <c r="M437" s="154">
        <v>0</v>
      </c>
      <c r="N437" s="154">
        <v>-51275013.636363633</v>
      </c>
      <c r="O437" s="154">
        <v>0</v>
      </c>
      <c r="P437" s="154">
        <v>0</v>
      </c>
      <c r="Q437" s="154">
        <v>0</v>
      </c>
      <c r="R437" s="155" t="b">
        <v>1</v>
      </c>
      <c r="S437" s="154">
        <v>0</v>
      </c>
      <c r="T437" s="154">
        <v>0</v>
      </c>
    </row>
    <row r="438" spans="1:20">
      <c r="A438" s="46" t="s">
        <v>310</v>
      </c>
      <c r="B438" s="160">
        <v>920100</v>
      </c>
      <c r="C438" s="158" t="s">
        <v>162</v>
      </c>
      <c r="D438" s="147" t="s">
        <v>72</v>
      </c>
      <c r="E438" s="147" t="s">
        <v>16</v>
      </c>
      <c r="F438" s="154">
        <v>0</v>
      </c>
      <c r="G438" s="154">
        <v>0</v>
      </c>
      <c r="H438" s="154">
        <v>0</v>
      </c>
      <c r="I438" s="154">
        <v>0</v>
      </c>
      <c r="J438" s="154">
        <v>0</v>
      </c>
      <c r="K438" s="154">
        <v>0</v>
      </c>
      <c r="L438" s="154">
        <v>0</v>
      </c>
      <c r="M438" s="154">
        <v>0</v>
      </c>
      <c r="N438" s="154">
        <v>0</v>
      </c>
      <c r="O438" s="154">
        <v>0</v>
      </c>
      <c r="P438" s="154">
        <v>0</v>
      </c>
      <c r="Q438" s="154">
        <v>0</v>
      </c>
      <c r="R438" s="155" t="b">
        <v>0</v>
      </c>
      <c r="S438" s="154">
        <v>0</v>
      </c>
      <c r="T438" s="154">
        <v>0</v>
      </c>
    </row>
    <row r="439" spans="1:20">
      <c r="A439" s="46" t="s">
        <v>310</v>
      </c>
      <c r="B439" s="160">
        <v>920500</v>
      </c>
      <c r="C439" s="158" t="s">
        <v>163</v>
      </c>
      <c r="D439" s="147" t="s">
        <v>72</v>
      </c>
      <c r="E439" s="147" t="s">
        <v>16</v>
      </c>
      <c r="F439" s="154">
        <v>0</v>
      </c>
      <c r="G439" s="154">
        <v>0</v>
      </c>
      <c r="H439" s="154">
        <v>0</v>
      </c>
      <c r="I439" s="154">
        <v>0</v>
      </c>
      <c r="J439" s="154">
        <v>0</v>
      </c>
      <c r="K439" s="154">
        <v>0</v>
      </c>
      <c r="L439" s="154">
        <v>0</v>
      </c>
      <c r="M439" s="154">
        <v>0</v>
      </c>
      <c r="N439" s="154">
        <v>0</v>
      </c>
      <c r="O439" s="154">
        <v>0</v>
      </c>
      <c r="P439" s="154">
        <v>0</v>
      </c>
      <c r="Q439" s="154">
        <v>0</v>
      </c>
      <c r="R439" s="155" t="b">
        <v>0</v>
      </c>
      <c r="S439" s="154">
        <v>0</v>
      </c>
      <c r="T439" s="154">
        <v>0</v>
      </c>
    </row>
    <row r="440" spans="1:20">
      <c r="A440" s="46" t="s">
        <v>310</v>
      </c>
      <c r="B440" s="160">
        <v>929900</v>
      </c>
      <c r="C440" s="158" t="s">
        <v>164</v>
      </c>
      <c r="D440" s="147" t="s">
        <v>72</v>
      </c>
      <c r="E440" s="147" t="s">
        <v>16</v>
      </c>
      <c r="F440" s="154">
        <v>0</v>
      </c>
      <c r="G440" s="154">
        <v>0</v>
      </c>
      <c r="H440" s="154">
        <v>0</v>
      </c>
      <c r="I440" s="154">
        <v>0</v>
      </c>
      <c r="J440" s="154">
        <v>235500</v>
      </c>
      <c r="K440" s="154">
        <v>0</v>
      </c>
      <c r="L440" s="154">
        <v>235500</v>
      </c>
      <c r="M440" s="154">
        <v>0</v>
      </c>
      <c r="N440" s="154">
        <v>235500</v>
      </c>
      <c r="O440" s="154">
        <v>0</v>
      </c>
      <c r="P440" s="154">
        <v>0</v>
      </c>
      <c r="Q440" s="154">
        <v>0</v>
      </c>
      <c r="R440" s="155" t="b">
        <v>1</v>
      </c>
      <c r="S440" s="154">
        <v>0</v>
      </c>
      <c r="T440" s="154">
        <v>0</v>
      </c>
    </row>
    <row r="441" spans="1:20">
      <c r="A441" s="46" t="s">
        <v>310</v>
      </c>
      <c r="B441" s="160" t="s">
        <v>166</v>
      </c>
      <c r="C441" s="158" t="s">
        <v>26</v>
      </c>
      <c r="D441" s="147" t="s">
        <v>15</v>
      </c>
      <c r="E441" s="147" t="s">
        <v>16</v>
      </c>
      <c r="F441" s="154">
        <v>0</v>
      </c>
      <c r="G441" s="154">
        <v>0</v>
      </c>
      <c r="H441" s="154">
        <v>0</v>
      </c>
      <c r="I441" s="154">
        <v>0</v>
      </c>
      <c r="J441" s="154">
        <v>0</v>
      </c>
      <c r="K441" s="154">
        <v>0</v>
      </c>
      <c r="L441" s="154">
        <v>0</v>
      </c>
      <c r="M441" s="154">
        <v>0</v>
      </c>
      <c r="N441" s="154">
        <v>0</v>
      </c>
      <c r="O441" s="154">
        <v>0</v>
      </c>
      <c r="P441" s="154">
        <v>0</v>
      </c>
      <c r="Q441" s="154">
        <v>0</v>
      </c>
      <c r="R441" s="155" t="b">
        <v>0</v>
      </c>
      <c r="S441" s="154">
        <v>0</v>
      </c>
      <c r="T441" s="154">
        <v>0</v>
      </c>
    </row>
    <row r="442" spans="1:20">
      <c r="A442" s="46" t="s">
        <v>311</v>
      </c>
      <c r="B442" s="160">
        <v>110101</v>
      </c>
      <c r="C442" s="158" t="s">
        <v>14</v>
      </c>
      <c r="D442" s="147" t="s">
        <v>15</v>
      </c>
      <c r="E442" s="147" t="s">
        <v>16</v>
      </c>
      <c r="F442" s="154">
        <v>352882000</v>
      </c>
      <c r="G442" s="154">
        <v>0</v>
      </c>
      <c r="H442" s="154">
        <v>3786209263</v>
      </c>
      <c r="I442" s="154">
        <v>4008359763</v>
      </c>
      <c r="J442" s="154">
        <v>0</v>
      </c>
      <c r="K442" s="154">
        <v>0</v>
      </c>
      <c r="L442" s="154">
        <v>130731500</v>
      </c>
      <c r="M442" s="154">
        <v>0</v>
      </c>
      <c r="N442" s="154">
        <v>0</v>
      </c>
      <c r="O442" s="154">
        <v>0</v>
      </c>
      <c r="P442" s="154">
        <v>130731500</v>
      </c>
      <c r="Q442" s="154">
        <v>0</v>
      </c>
      <c r="R442" s="155" t="b">
        <v>1</v>
      </c>
      <c r="S442" s="154">
        <v>130731500</v>
      </c>
      <c r="T442" s="154">
        <v>0</v>
      </c>
    </row>
    <row r="443" spans="1:20">
      <c r="A443" s="46" t="s">
        <v>311</v>
      </c>
      <c r="B443" s="160">
        <v>110102</v>
      </c>
      <c r="C443" s="158" t="s">
        <v>17</v>
      </c>
      <c r="D443" s="147" t="s">
        <v>15</v>
      </c>
      <c r="E443" s="147" t="s">
        <v>16</v>
      </c>
      <c r="F443" s="154">
        <v>1000000</v>
      </c>
      <c r="G443" s="154">
        <v>0</v>
      </c>
      <c r="H443" s="154">
        <v>121323479</v>
      </c>
      <c r="I443" s="154">
        <v>121323479</v>
      </c>
      <c r="J443" s="154">
        <v>0</v>
      </c>
      <c r="K443" s="154">
        <v>0</v>
      </c>
      <c r="L443" s="154">
        <v>1000000</v>
      </c>
      <c r="M443" s="154">
        <v>0</v>
      </c>
      <c r="N443" s="154">
        <v>0</v>
      </c>
      <c r="O443" s="154">
        <v>0</v>
      </c>
      <c r="P443" s="154">
        <v>1000000</v>
      </c>
      <c r="Q443" s="154">
        <v>0</v>
      </c>
      <c r="R443" s="155" t="b">
        <v>1</v>
      </c>
      <c r="S443" s="154">
        <v>1000000</v>
      </c>
      <c r="T443" s="154">
        <v>0</v>
      </c>
    </row>
    <row r="444" spans="1:20">
      <c r="A444" s="46" t="s">
        <v>311</v>
      </c>
      <c r="B444" s="160">
        <v>110200</v>
      </c>
      <c r="C444" s="158" t="s">
        <v>18</v>
      </c>
      <c r="D444" s="147" t="s">
        <v>15</v>
      </c>
      <c r="E444" s="147" t="s">
        <v>16</v>
      </c>
      <c r="F444" s="154">
        <v>0</v>
      </c>
      <c r="G444" s="154">
        <v>0</v>
      </c>
      <c r="H444" s="154">
        <v>0</v>
      </c>
      <c r="I444" s="154">
        <v>0</v>
      </c>
      <c r="J444" s="154">
        <v>0</v>
      </c>
      <c r="K444" s="154">
        <v>0</v>
      </c>
      <c r="L444" s="154">
        <v>0</v>
      </c>
      <c r="M444" s="154">
        <v>0</v>
      </c>
      <c r="N444" s="154">
        <v>0</v>
      </c>
      <c r="O444" s="154">
        <v>0</v>
      </c>
      <c r="P444" s="154">
        <v>0</v>
      </c>
      <c r="Q444" s="154">
        <v>0</v>
      </c>
      <c r="R444" s="155" t="b">
        <v>0</v>
      </c>
      <c r="S444" s="154">
        <v>0</v>
      </c>
      <c r="T444" s="154">
        <v>0</v>
      </c>
    </row>
    <row r="445" spans="1:20">
      <c r="A445" s="46" t="s">
        <v>311</v>
      </c>
      <c r="B445" s="160">
        <v>110201</v>
      </c>
      <c r="C445" s="158" t="s">
        <v>19</v>
      </c>
      <c r="D445" s="147" t="s">
        <v>15</v>
      </c>
      <c r="E445" s="147" t="s">
        <v>16</v>
      </c>
      <c r="F445" s="154">
        <v>2863859.16</v>
      </c>
      <c r="G445" s="154">
        <v>0</v>
      </c>
      <c r="H445" s="154">
        <v>558923634</v>
      </c>
      <c r="I445" s="154">
        <v>561403200</v>
      </c>
      <c r="J445" s="154">
        <v>0</v>
      </c>
      <c r="K445" s="154">
        <v>-3.3352989703416824E-8</v>
      </c>
      <c r="L445" s="154">
        <v>384293.16</v>
      </c>
      <c r="M445" s="154">
        <v>0</v>
      </c>
      <c r="N445" s="154">
        <v>0</v>
      </c>
      <c r="O445" s="154">
        <v>0</v>
      </c>
      <c r="P445" s="154">
        <v>384293.16</v>
      </c>
      <c r="Q445" s="154">
        <v>0</v>
      </c>
      <c r="R445" s="155" t="b">
        <v>1</v>
      </c>
      <c r="S445" s="154">
        <v>384293.16</v>
      </c>
      <c r="T445" s="154">
        <v>0</v>
      </c>
    </row>
    <row r="446" spans="1:20">
      <c r="A446" s="46" t="s">
        <v>311</v>
      </c>
      <c r="B446" s="160" t="s">
        <v>20</v>
      </c>
      <c r="C446" s="158" t="s">
        <v>21</v>
      </c>
      <c r="D446" s="147" t="s">
        <v>15</v>
      </c>
      <c r="E446" s="147" t="s">
        <v>16</v>
      </c>
      <c r="F446" s="154">
        <v>0</v>
      </c>
      <c r="G446" s="154">
        <v>0</v>
      </c>
      <c r="H446" s="154">
        <v>3571595800</v>
      </c>
      <c r="I446" s="154">
        <v>3571595800</v>
      </c>
      <c r="J446" s="154">
        <v>0</v>
      </c>
      <c r="K446" s="154">
        <v>0</v>
      </c>
      <c r="L446" s="154">
        <v>0</v>
      </c>
      <c r="M446" s="154">
        <v>0</v>
      </c>
      <c r="N446" s="154">
        <v>0</v>
      </c>
      <c r="O446" s="154">
        <v>0</v>
      </c>
      <c r="P446" s="154">
        <v>0</v>
      </c>
      <c r="Q446" s="154">
        <v>0</v>
      </c>
      <c r="R446" s="155" t="b">
        <v>1</v>
      </c>
      <c r="S446" s="154">
        <v>0</v>
      </c>
      <c r="T446" s="154">
        <v>0</v>
      </c>
    </row>
    <row r="447" spans="1:20">
      <c r="A447" s="46" t="s">
        <v>311</v>
      </c>
      <c r="B447" s="160">
        <v>110202</v>
      </c>
      <c r="C447" s="158" t="s">
        <v>22</v>
      </c>
      <c r="D447" s="147" t="s">
        <v>15</v>
      </c>
      <c r="E447" s="147" t="s">
        <v>16</v>
      </c>
      <c r="F447" s="154">
        <v>0</v>
      </c>
      <c r="G447" s="154">
        <v>0</v>
      </c>
      <c r="H447" s="154">
        <v>0</v>
      </c>
      <c r="I447" s="154">
        <v>0</v>
      </c>
      <c r="J447" s="154">
        <v>0</v>
      </c>
      <c r="K447" s="154">
        <v>0</v>
      </c>
      <c r="L447" s="154">
        <v>0</v>
      </c>
      <c r="M447" s="154">
        <v>0</v>
      </c>
      <c r="N447" s="154">
        <v>0</v>
      </c>
      <c r="O447" s="154">
        <v>0</v>
      </c>
      <c r="P447" s="154">
        <v>0</v>
      </c>
      <c r="Q447" s="154">
        <v>0</v>
      </c>
      <c r="R447" s="155" t="b">
        <v>0</v>
      </c>
      <c r="S447" s="154">
        <v>0</v>
      </c>
      <c r="T447" s="154">
        <v>0</v>
      </c>
    </row>
    <row r="448" spans="1:20">
      <c r="A448" s="46" t="s">
        <v>311</v>
      </c>
      <c r="B448" s="160">
        <v>110203</v>
      </c>
      <c r="C448" s="158" t="s">
        <v>23</v>
      </c>
      <c r="D448" s="147" t="s">
        <v>15</v>
      </c>
      <c r="E448" s="147" t="s">
        <v>16</v>
      </c>
      <c r="F448" s="154">
        <v>0</v>
      </c>
      <c r="G448" s="154">
        <v>0</v>
      </c>
      <c r="H448" s="154">
        <v>0</v>
      </c>
      <c r="I448" s="154">
        <v>0</v>
      </c>
      <c r="J448" s="154">
        <v>0</v>
      </c>
      <c r="K448" s="154">
        <v>0</v>
      </c>
      <c r="L448" s="154">
        <v>0</v>
      </c>
      <c r="M448" s="154">
        <v>0</v>
      </c>
      <c r="N448" s="154">
        <v>0</v>
      </c>
      <c r="O448" s="154">
        <v>0</v>
      </c>
      <c r="P448" s="154">
        <v>0</v>
      </c>
      <c r="Q448" s="154">
        <v>0</v>
      </c>
      <c r="R448" s="155" t="b">
        <v>0</v>
      </c>
      <c r="S448" s="154">
        <v>0</v>
      </c>
      <c r="T448" s="154">
        <v>0</v>
      </c>
    </row>
    <row r="449" spans="1:20">
      <c r="A449" s="46" t="s">
        <v>311</v>
      </c>
      <c r="B449" s="160">
        <v>110204</v>
      </c>
      <c r="C449" s="158" t="s">
        <v>24</v>
      </c>
      <c r="D449" s="147" t="s">
        <v>15</v>
      </c>
      <c r="E449" s="147" t="s">
        <v>16</v>
      </c>
      <c r="F449" s="154">
        <v>0</v>
      </c>
      <c r="G449" s="154">
        <v>0</v>
      </c>
      <c r="H449" s="154">
        <v>0</v>
      </c>
      <c r="I449" s="154">
        <v>0</v>
      </c>
      <c r="J449" s="154">
        <v>0</v>
      </c>
      <c r="K449" s="154">
        <v>0</v>
      </c>
      <c r="L449" s="154">
        <v>0</v>
      </c>
      <c r="M449" s="154">
        <v>0</v>
      </c>
      <c r="N449" s="154">
        <v>0</v>
      </c>
      <c r="O449" s="154">
        <v>0</v>
      </c>
      <c r="P449" s="154">
        <v>0</v>
      </c>
      <c r="Q449" s="154">
        <v>0</v>
      </c>
      <c r="R449" s="155" t="b">
        <v>0</v>
      </c>
      <c r="S449" s="154">
        <v>0</v>
      </c>
      <c r="T449" s="154">
        <v>0</v>
      </c>
    </row>
    <row r="450" spans="1:20">
      <c r="A450" s="46" t="s">
        <v>311</v>
      </c>
      <c r="B450" s="160">
        <v>110205</v>
      </c>
      <c r="C450" s="158" t="s">
        <v>25</v>
      </c>
      <c r="D450" s="147" t="s">
        <v>15</v>
      </c>
      <c r="E450" s="159" t="s">
        <v>16</v>
      </c>
      <c r="F450" s="154">
        <v>0</v>
      </c>
      <c r="G450" s="154">
        <v>0</v>
      </c>
      <c r="H450" s="154">
        <v>0</v>
      </c>
      <c r="I450" s="154">
        <v>0</v>
      </c>
      <c r="J450" s="154">
        <v>0</v>
      </c>
      <c r="K450" s="154">
        <v>0</v>
      </c>
      <c r="L450" s="154">
        <v>0</v>
      </c>
      <c r="M450" s="154">
        <v>0</v>
      </c>
      <c r="N450" s="154">
        <v>0</v>
      </c>
      <c r="O450" s="154">
        <v>0</v>
      </c>
      <c r="P450" s="154">
        <v>0</v>
      </c>
      <c r="Q450" s="154">
        <v>0</v>
      </c>
      <c r="R450" s="155" t="b">
        <v>0</v>
      </c>
      <c r="S450" s="154">
        <v>0</v>
      </c>
      <c r="T450" s="154">
        <v>0</v>
      </c>
    </row>
    <row r="451" spans="1:20">
      <c r="A451" s="46" t="s">
        <v>311</v>
      </c>
      <c r="B451" s="160">
        <v>110207</v>
      </c>
      <c r="C451" s="158" t="s">
        <v>27</v>
      </c>
      <c r="D451" s="147" t="s">
        <v>15</v>
      </c>
      <c r="E451" s="147" t="s">
        <v>16</v>
      </c>
      <c r="F451" s="154">
        <v>0</v>
      </c>
      <c r="G451" s="154">
        <v>0</v>
      </c>
      <c r="H451" s="154">
        <v>0</v>
      </c>
      <c r="I451" s="154">
        <v>0</v>
      </c>
      <c r="J451" s="154">
        <v>0</v>
      </c>
      <c r="K451" s="154">
        <v>0</v>
      </c>
      <c r="L451" s="154">
        <v>0</v>
      </c>
      <c r="M451" s="154">
        <v>0</v>
      </c>
      <c r="N451" s="154">
        <v>0</v>
      </c>
      <c r="O451" s="154">
        <v>0</v>
      </c>
      <c r="P451" s="154">
        <v>0</v>
      </c>
      <c r="Q451" s="154">
        <v>0</v>
      </c>
      <c r="R451" s="155" t="b">
        <v>0</v>
      </c>
      <c r="S451" s="154">
        <v>0</v>
      </c>
      <c r="T451" s="154">
        <v>0</v>
      </c>
    </row>
    <row r="452" spans="1:20">
      <c r="A452" s="46" t="s">
        <v>311</v>
      </c>
      <c r="B452" s="160">
        <v>110208</v>
      </c>
      <c r="C452" s="158" t="s">
        <v>28</v>
      </c>
      <c r="D452" s="147" t="s">
        <v>15</v>
      </c>
      <c r="E452" s="147" t="s">
        <v>16</v>
      </c>
      <c r="F452" s="154">
        <v>0</v>
      </c>
      <c r="G452" s="154">
        <v>0</v>
      </c>
      <c r="H452" s="154">
        <v>0</v>
      </c>
      <c r="I452" s="154">
        <v>0</v>
      </c>
      <c r="J452" s="154">
        <v>0</v>
      </c>
      <c r="K452" s="154">
        <v>0</v>
      </c>
      <c r="L452" s="154">
        <v>0</v>
      </c>
      <c r="M452" s="154">
        <v>0</v>
      </c>
      <c r="N452" s="154">
        <v>0</v>
      </c>
      <c r="O452" s="154">
        <v>0</v>
      </c>
      <c r="P452" s="154">
        <v>0</v>
      </c>
      <c r="Q452" s="154">
        <v>0</v>
      </c>
      <c r="R452" s="155" t="b">
        <v>0</v>
      </c>
      <c r="S452" s="154">
        <v>0</v>
      </c>
      <c r="T452" s="154">
        <v>0</v>
      </c>
    </row>
    <row r="453" spans="1:20">
      <c r="A453" s="46" t="s">
        <v>311</v>
      </c>
      <c r="B453" s="160">
        <v>110210</v>
      </c>
      <c r="C453" s="158" t="s">
        <v>29</v>
      </c>
      <c r="D453" s="147" t="s">
        <v>15</v>
      </c>
      <c r="E453" s="147" t="s">
        <v>16</v>
      </c>
      <c r="F453" s="154">
        <v>0</v>
      </c>
      <c r="G453" s="154">
        <v>0</v>
      </c>
      <c r="H453" s="154">
        <v>4898119002</v>
      </c>
      <c r="I453" s="154">
        <v>100000</v>
      </c>
      <c r="J453" s="154">
        <v>0</v>
      </c>
      <c r="K453" s="154">
        <v>4898019002</v>
      </c>
      <c r="L453" s="154">
        <v>0</v>
      </c>
      <c r="M453" s="154">
        <v>0</v>
      </c>
      <c r="N453" s="154">
        <v>0</v>
      </c>
      <c r="O453" s="154">
        <v>0</v>
      </c>
      <c r="P453" s="154">
        <v>0</v>
      </c>
      <c r="Q453" s="154">
        <v>0</v>
      </c>
      <c r="R453" s="155" t="b">
        <v>1</v>
      </c>
      <c r="S453" s="154">
        <v>0</v>
      </c>
      <c r="T453" s="154">
        <v>0</v>
      </c>
    </row>
    <row r="454" spans="1:20">
      <c r="A454" s="46" t="s">
        <v>311</v>
      </c>
      <c r="B454" s="160">
        <v>110301</v>
      </c>
      <c r="C454" s="158" t="s">
        <v>31</v>
      </c>
      <c r="D454" s="147" t="s">
        <v>15</v>
      </c>
      <c r="E454" s="147" t="s">
        <v>16</v>
      </c>
      <c r="F454" s="154">
        <v>44304871012.580002</v>
      </c>
      <c r="G454" s="154">
        <v>0</v>
      </c>
      <c r="H454" s="154">
        <v>0</v>
      </c>
      <c r="I454" s="154">
        <v>0</v>
      </c>
      <c r="J454" s="154">
        <v>4898019002</v>
      </c>
      <c r="K454" s="154">
        <v>0</v>
      </c>
      <c r="L454" s="154">
        <v>49202890014.580002</v>
      </c>
      <c r="M454" s="154">
        <v>0</v>
      </c>
      <c r="N454" s="154">
        <v>0</v>
      </c>
      <c r="O454" s="154">
        <v>0</v>
      </c>
      <c r="P454" s="154">
        <v>49202890014.580002</v>
      </c>
      <c r="Q454" s="154">
        <v>0</v>
      </c>
      <c r="R454" s="155" t="b">
        <v>1</v>
      </c>
      <c r="S454" s="154">
        <v>49202890014.580002</v>
      </c>
      <c r="T454" s="154">
        <v>0</v>
      </c>
    </row>
    <row r="455" spans="1:20">
      <c r="A455" s="46" t="s">
        <v>311</v>
      </c>
      <c r="B455" s="160">
        <v>110902</v>
      </c>
      <c r="C455" s="158" t="s">
        <v>32</v>
      </c>
      <c r="D455" s="147" t="s">
        <v>15</v>
      </c>
      <c r="E455" s="147" t="s">
        <v>16</v>
      </c>
      <c r="F455" s="154">
        <v>0</v>
      </c>
      <c r="G455" s="154">
        <v>0</v>
      </c>
      <c r="H455" s="154">
        <v>8151567893</v>
      </c>
      <c r="I455" s="154">
        <v>8151567893</v>
      </c>
      <c r="J455" s="154">
        <v>0</v>
      </c>
      <c r="K455" s="154">
        <v>0</v>
      </c>
      <c r="L455" s="154">
        <v>0</v>
      </c>
      <c r="M455" s="154">
        <v>0</v>
      </c>
      <c r="N455" s="154">
        <v>0</v>
      </c>
      <c r="O455" s="154">
        <v>0</v>
      </c>
      <c r="P455" s="154">
        <v>0</v>
      </c>
      <c r="Q455" s="154">
        <v>0</v>
      </c>
      <c r="R455" s="155" t="b">
        <v>1</v>
      </c>
      <c r="S455" s="154">
        <v>0</v>
      </c>
      <c r="T455" s="154">
        <v>0</v>
      </c>
    </row>
    <row r="456" spans="1:20">
      <c r="A456" s="46" t="s">
        <v>311</v>
      </c>
      <c r="B456" s="150">
        <v>130120</v>
      </c>
      <c r="C456" s="147" t="s">
        <v>33</v>
      </c>
      <c r="D456" s="147" t="s">
        <v>15</v>
      </c>
      <c r="E456" s="147" t="s">
        <v>16</v>
      </c>
      <c r="F456" s="154">
        <v>1230269767</v>
      </c>
      <c r="G456" s="154">
        <v>0</v>
      </c>
      <c r="H456" s="154">
        <v>0</v>
      </c>
      <c r="I456" s="154">
        <v>1000254091</v>
      </c>
      <c r="J456" s="154">
        <v>882035138</v>
      </c>
      <c r="K456" s="154">
        <v>0</v>
      </c>
      <c r="L456" s="154">
        <v>1112050814</v>
      </c>
      <c r="M456" s="154">
        <v>0</v>
      </c>
      <c r="N456" s="154">
        <v>0</v>
      </c>
      <c r="O456" s="154">
        <v>0</v>
      </c>
      <c r="P456" s="154">
        <v>1112050814</v>
      </c>
      <c r="Q456" s="154">
        <v>0</v>
      </c>
      <c r="R456" s="155" t="b">
        <v>1</v>
      </c>
      <c r="S456" s="154">
        <v>1112050814</v>
      </c>
      <c r="T456" s="154">
        <v>0</v>
      </c>
    </row>
    <row r="457" spans="1:20">
      <c r="A457" s="46" t="s">
        <v>311</v>
      </c>
      <c r="B457" s="150">
        <v>130121</v>
      </c>
      <c r="C457" s="147" t="s">
        <v>34</v>
      </c>
      <c r="D457" s="147" t="s">
        <v>15</v>
      </c>
      <c r="E457" s="147" t="s">
        <v>16</v>
      </c>
      <c r="F457" s="154">
        <v>0</v>
      </c>
      <c r="G457" s="154">
        <v>0</v>
      </c>
      <c r="H457" s="154">
        <v>0</v>
      </c>
      <c r="I457" s="154">
        <v>3783687612</v>
      </c>
      <c r="J457" s="154">
        <v>3783687612</v>
      </c>
      <c r="K457" s="154">
        <v>0</v>
      </c>
      <c r="L457" s="154">
        <v>0</v>
      </c>
      <c r="M457" s="154">
        <v>0</v>
      </c>
      <c r="N457" s="154">
        <v>0</v>
      </c>
      <c r="O457" s="154">
        <v>0</v>
      </c>
      <c r="P457" s="154">
        <v>0</v>
      </c>
      <c r="Q457" s="154">
        <v>0</v>
      </c>
      <c r="R457" s="155" t="b">
        <v>1</v>
      </c>
      <c r="S457" s="154">
        <v>0</v>
      </c>
      <c r="T457" s="154">
        <v>0</v>
      </c>
    </row>
    <row r="458" spans="1:20">
      <c r="A458" s="46" t="s">
        <v>311</v>
      </c>
      <c r="B458" s="150">
        <v>311100</v>
      </c>
      <c r="C458" s="147" t="s">
        <v>58</v>
      </c>
      <c r="D458" s="147" t="s">
        <v>15</v>
      </c>
      <c r="E458" s="147" t="s">
        <v>16</v>
      </c>
      <c r="F458" s="154">
        <v>0</v>
      </c>
      <c r="G458" s="154">
        <v>0</v>
      </c>
      <c r="H458" s="154">
        <v>11699027</v>
      </c>
      <c r="I458" s="154">
        <v>0</v>
      </c>
      <c r="J458" s="154">
        <v>0</v>
      </c>
      <c r="K458" s="154">
        <v>11699027</v>
      </c>
      <c r="L458" s="154">
        <v>0</v>
      </c>
      <c r="M458" s="154">
        <v>0</v>
      </c>
      <c r="N458" s="154">
        <v>0</v>
      </c>
      <c r="O458" s="154">
        <v>0</v>
      </c>
      <c r="P458" s="154">
        <v>0</v>
      </c>
      <c r="Q458" s="154">
        <v>0</v>
      </c>
      <c r="R458" s="155" t="b">
        <v>1</v>
      </c>
      <c r="S458" s="154">
        <v>0</v>
      </c>
      <c r="T458" s="154">
        <v>0</v>
      </c>
    </row>
    <row r="459" spans="1:20">
      <c r="A459" s="46" t="s">
        <v>311</v>
      </c>
      <c r="B459" s="150">
        <v>130130</v>
      </c>
      <c r="C459" s="147" t="s">
        <v>35</v>
      </c>
      <c r="D459" s="147" t="s">
        <v>15</v>
      </c>
      <c r="E459" s="147" t="s">
        <v>16</v>
      </c>
      <c r="F459" s="154">
        <v>296598706</v>
      </c>
      <c r="G459" s="154">
        <v>0</v>
      </c>
      <c r="H459" s="154">
        <v>5383169</v>
      </c>
      <c r="I459" s="154">
        <v>589680</v>
      </c>
      <c r="J459" s="154">
        <v>68783936</v>
      </c>
      <c r="K459" s="154">
        <v>170882939</v>
      </c>
      <c r="L459" s="154">
        <v>199293192</v>
      </c>
      <c r="M459" s="154">
        <v>0</v>
      </c>
      <c r="N459" s="154">
        <v>0</v>
      </c>
      <c r="O459" s="154">
        <v>0</v>
      </c>
      <c r="P459" s="154">
        <v>199293192</v>
      </c>
      <c r="Q459" s="154">
        <v>0</v>
      </c>
      <c r="R459" s="155" t="b">
        <v>1</v>
      </c>
      <c r="S459" s="154">
        <v>199293192</v>
      </c>
      <c r="T459" s="154">
        <v>0</v>
      </c>
    </row>
    <row r="460" spans="1:20">
      <c r="A460" s="46" t="s">
        <v>311</v>
      </c>
      <c r="B460" s="150">
        <v>130131</v>
      </c>
      <c r="C460" s="147" t="s">
        <v>36</v>
      </c>
      <c r="D460" s="147" t="s">
        <v>15</v>
      </c>
      <c r="E460" s="147" t="s">
        <v>16</v>
      </c>
      <c r="F460" s="154">
        <v>1950000</v>
      </c>
      <c r="G460" s="154">
        <v>0</v>
      </c>
      <c r="H460" s="154">
        <v>2200000</v>
      </c>
      <c r="I460" s="154">
        <v>2850000</v>
      </c>
      <c r="J460" s="154">
        <v>0</v>
      </c>
      <c r="K460" s="154">
        <v>0</v>
      </c>
      <c r="L460" s="154">
        <v>1300000</v>
      </c>
      <c r="M460" s="154">
        <v>0</v>
      </c>
      <c r="N460" s="154">
        <v>0</v>
      </c>
      <c r="O460" s="154">
        <v>0</v>
      </c>
      <c r="P460" s="154">
        <v>1300000</v>
      </c>
      <c r="Q460" s="154">
        <v>0</v>
      </c>
      <c r="R460" s="155" t="b">
        <v>1</v>
      </c>
      <c r="S460" s="154">
        <v>1300000</v>
      </c>
      <c r="T460" s="154">
        <v>0</v>
      </c>
    </row>
    <row r="461" spans="1:20">
      <c r="A461" s="46" t="s">
        <v>311</v>
      </c>
      <c r="B461" s="150">
        <v>130501</v>
      </c>
      <c r="C461" s="147" t="s">
        <v>37</v>
      </c>
      <c r="D461" s="147" t="s">
        <v>15</v>
      </c>
      <c r="E461" s="147" t="s">
        <v>16</v>
      </c>
      <c r="F461" s="154">
        <v>3210000</v>
      </c>
      <c r="G461" s="154">
        <v>0</v>
      </c>
      <c r="H461" s="154">
        <v>8226000</v>
      </c>
      <c r="I461" s="154">
        <v>6266000</v>
      </c>
      <c r="J461" s="154">
        <v>0</v>
      </c>
      <c r="K461" s="154">
        <v>0</v>
      </c>
      <c r="L461" s="154">
        <v>5170000</v>
      </c>
      <c r="M461" s="154">
        <v>0</v>
      </c>
      <c r="N461" s="154">
        <v>0</v>
      </c>
      <c r="O461" s="154">
        <v>0</v>
      </c>
      <c r="P461" s="154">
        <v>5170000</v>
      </c>
      <c r="Q461" s="154">
        <v>0</v>
      </c>
      <c r="R461" s="155" t="b">
        <v>1</v>
      </c>
      <c r="S461" s="154">
        <v>5170000</v>
      </c>
      <c r="T461" s="154">
        <v>0</v>
      </c>
    </row>
    <row r="462" spans="1:20">
      <c r="A462" s="46" t="s">
        <v>311</v>
      </c>
      <c r="B462" s="150">
        <v>130502</v>
      </c>
      <c r="C462" s="147" t="s">
        <v>38</v>
      </c>
      <c r="D462" s="147" t="s">
        <v>15</v>
      </c>
      <c r="E462" s="147" t="s">
        <v>16</v>
      </c>
      <c r="F462" s="154">
        <v>0</v>
      </c>
      <c r="G462" s="154">
        <v>0</v>
      </c>
      <c r="H462" s="154">
        <v>0</v>
      </c>
      <c r="I462" s="154">
        <v>0</v>
      </c>
      <c r="J462" s="154">
        <v>0</v>
      </c>
      <c r="K462" s="154">
        <v>0</v>
      </c>
      <c r="L462" s="154">
        <v>0</v>
      </c>
      <c r="M462" s="154">
        <v>0</v>
      </c>
      <c r="N462" s="154">
        <v>0</v>
      </c>
      <c r="O462" s="154">
        <v>0</v>
      </c>
      <c r="P462" s="154">
        <v>0</v>
      </c>
      <c r="Q462" s="154">
        <v>0</v>
      </c>
      <c r="R462" s="155" t="b">
        <v>0</v>
      </c>
      <c r="S462" s="154">
        <v>0</v>
      </c>
      <c r="T462" s="154">
        <v>0</v>
      </c>
    </row>
    <row r="463" spans="1:20">
      <c r="A463" s="46" t="s">
        <v>311</v>
      </c>
      <c r="B463" s="150">
        <v>130504</v>
      </c>
      <c r="C463" s="147" t="s">
        <v>39</v>
      </c>
      <c r="D463" s="147" t="s">
        <v>15</v>
      </c>
      <c r="E463" s="147" t="s">
        <v>16</v>
      </c>
      <c r="F463" s="154">
        <v>12001600</v>
      </c>
      <c r="G463" s="154">
        <v>0</v>
      </c>
      <c r="H463" s="154">
        <v>0</v>
      </c>
      <c r="I463" s="154">
        <v>500000</v>
      </c>
      <c r="J463" s="154">
        <v>0</v>
      </c>
      <c r="K463" s="154">
        <v>0</v>
      </c>
      <c r="L463" s="154">
        <v>11501600</v>
      </c>
      <c r="M463" s="154">
        <v>0</v>
      </c>
      <c r="N463" s="154">
        <v>0</v>
      </c>
      <c r="O463" s="154">
        <v>0</v>
      </c>
      <c r="P463" s="154">
        <v>11501600</v>
      </c>
      <c r="Q463" s="154">
        <v>0</v>
      </c>
      <c r="R463" s="155" t="b">
        <v>1</v>
      </c>
      <c r="S463" s="154">
        <v>11501600</v>
      </c>
      <c r="T463" s="154">
        <v>0</v>
      </c>
    </row>
    <row r="464" spans="1:20">
      <c r="A464" s="46" t="s">
        <v>311</v>
      </c>
      <c r="B464" s="150">
        <v>140001</v>
      </c>
      <c r="C464" s="147" t="s">
        <v>240</v>
      </c>
      <c r="D464" s="147" t="s">
        <v>15</v>
      </c>
      <c r="E464" s="147" t="s">
        <v>16</v>
      </c>
      <c r="F464" s="154">
        <v>0</v>
      </c>
      <c r="G464" s="154">
        <v>0</v>
      </c>
      <c r="H464" s="154">
        <v>0</v>
      </c>
      <c r="I464" s="154">
        <v>0</v>
      </c>
      <c r="J464" s="154">
        <v>0</v>
      </c>
      <c r="K464" s="154">
        <v>0</v>
      </c>
      <c r="L464" s="154">
        <v>0</v>
      </c>
      <c r="M464" s="154">
        <v>0</v>
      </c>
      <c r="N464" s="154">
        <v>0</v>
      </c>
      <c r="O464" s="154">
        <v>0</v>
      </c>
      <c r="P464" s="154">
        <v>0</v>
      </c>
      <c r="Q464" s="154">
        <v>0</v>
      </c>
      <c r="R464" s="155" t="b">
        <v>0</v>
      </c>
      <c r="S464" s="154">
        <v>0</v>
      </c>
      <c r="T464" s="154">
        <v>0</v>
      </c>
    </row>
    <row r="465" spans="1:20">
      <c r="A465" s="46" t="s">
        <v>311</v>
      </c>
      <c r="B465" s="150">
        <v>140101</v>
      </c>
      <c r="C465" s="147" t="s">
        <v>41</v>
      </c>
      <c r="D465" s="147" t="s">
        <v>15</v>
      </c>
      <c r="E465" s="147" t="s">
        <v>16</v>
      </c>
      <c r="F465" s="154">
        <v>0</v>
      </c>
      <c r="G465" s="154">
        <v>0</v>
      </c>
      <c r="H465" s="154">
        <v>0</v>
      </c>
      <c r="I465" s="154">
        <v>0</v>
      </c>
      <c r="J465" s="154">
        <v>0</v>
      </c>
      <c r="K465" s="154">
        <v>0</v>
      </c>
      <c r="L465" s="154">
        <v>0</v>
      </c>
      <c r="M465" s="154">
        <v>0</v>
      </c>
      <c r="N465" s="154">
        <v>0</v>
      </c>
      <c r="O465" s="154">
        <v>0</v>
      </c>
      <c r="P465" s="154">
        <v>0</v>
      </c>
      <c r="Q465" s="154">
        <v>0</v>
      </c>
      <c r="R465" s="155" t="b">
        <v>0</v>
      </c>
      <c r="S465" s="154">
        <v>0</v>
      </c>
      <c r="T465" s="154">
        <v>0</v>
      </c>
    </row>
    <row r="466" spans="1:20">
      <c r="A466" s="46" t="s">
        <v>311</v>
      </c>
      <c r="B466" s="150">
        <v>140301</v>
      </c>
      <c r="C466" s="147" t="s">
        <v>299</v>
      </c>
      <c r="D466" s="147" t="s">
        <v>15</v>
      </c>
      <c r="E466" s="147" t="s">
        <v>16</v>
      </c>
      <c r="F466" s="154">
        <v>63101593.166666701</v>
      </c>
      <c r="G466" s="154">
        <v>0</v>
      </c>
      <c r="H466" s="154">
        <v>0</v>
      </c>
      <c r="I466" s="154">
        <v>0</v>
      </c>
      <c r="J466" s="154">
        <v>0</v>
      </c>
      <c r="K466" s="154">
        <v>31550796.583333332</v>
      </c>
      <c r="L466" s="154">
        <v>31550796.583333369</v>
      </c>
      <c r="M466" s="154">
        <v>0</v>
      </c>
      <c r="N466" s="154">
        <v>0</v>
      </c>
      <c r="O466" s="154">
        <v>0</v>
      </c>
      <c r="P466" s="154">
        <v>31550796.583333369</v>
      </c>
      <c r="Q466" s="154">
        <v>0</v>
      </c>
      <c r="R466" s="155" t="b">
        <v>1</v>
      </c>
      <c r="S466" s="154">
        <v>31550796.583333369</v>
      </c>
      <c r="T466" s="154">
        <v>0</v>
      </c>
    </row>
    <row r="467" spans="1:20">
      <c r="A467" s="46" t="s">
        <v>311</v>
      </c>
      <c r="B467" s="150">
        <v>150101</v>
      </c>
      <c r="C467" s="147" t="s">
        <v>42</v>
      </c>
      <c r="D467" s="147" t="s">
        <v>15</v>
      </c>
      <c r="E467" s="147" t="s">
        <v>16</v>
      </c>
      <c r="F467" s="154">
        <v>0</v>
      </c>
      <c r="G467" s="154">
        <v>0</v>
      </c>
      <c r="H467" s="154">
        <v>0</v>
      </c>
      <c r="I467" s="154">
        <v>0</v>
      </c>
      <c r="J467" s="154">
        <v>355496171.00719422</v>
      </c>
      <c r="K467" s="154">
        <v>355496171.00719422</v>
      </c>
      <c r="L467" s="154">
        <v>0</v>
      </c>
      <c r="M467" s="154">
        <v>0</v>
      </c>
      <c r="N467" s="154">
        <v>0</v>
      </c>
      <c r="O467" s="154">
        <v>0</v>
      </c>
      <c r="P467" s="154">
        <v>0</v>
      </c>
      <c r="Q467" s="154">
        <v>0</v>
      </c>
      <c r="R467" s="155" t="b">
        <v>1</v>
      </c>
      <c r="S467" s="154">
        <v>0</v>
      </c>
      <c r="T467" s="154">
        <v>0</v>
      </c>
    </row>
    <row r="468" spans="1:20">
      <c r="A468" s="46" t="s">
        <v>311</v>
      </c>
      <c r="B468" s="150">
        <v>160101</v>
      </c>
      <c r="C468" s="147" t="s">
        <v>189</v>
      </c>
      <c r="D468" s="147" t="s">
        <v>15</v>
      </c>
      <c r="E468" s="147" t="s">
        <v>16</v>
      </c>
      <c r="F468" s="154">
        <v>2175389169.3181815</v>
      </c>
      <c r="G468" s="154">
        <v>0</v>
      </c>
      <c r="H468" s="154">
        <v>0</v>
      </c>
      <c r="I468" s="154">
        <v>0</v>
      </c>
      <c r="J468" s="154">
        <v>2592576269.9999986</v>
      </c>
      <c r="K468" s="154">
        <v>2175389169.318182</v>
      </c>
      <c r="L468" s="154">
        <v>2592576269.9999981</v>
      </c>
      <c r="M468" s="154">
        <v>0</v>
      </c>
      <c r="N468" s="154">
        <v>0</v>
      </c>
      <c r="O468" s="154">
        <v>0</v>
      </c>
      <c r="P468" s="154">
        <v>2592576269.9999981</v>
      </c>
      <c r="Q468" s="154">
        <v>0</v>
      </c>
      <c r="R468" s="155" t="b">
        <v>1</v>
      </c>
      <c r="S468" s="154">
        <v>2592576269.9999981</v>
      </c>
      <c r="T468" s="154">
        <v>0</v>
      </c>
    </row>
    <row r="469" spans="1:20">
      <c r="A469" s="46" t="s">
        <v>311</v>
      </c>
      <c r="B469" s="150">
        <v>161101</v>
      </c>
      <c r="C469" s="147" t="s">
        <v>170</v>
      </c>
      <c r="D469" s="147" t="s">
        <v>15</v>
      </c>
      <c r="E469" s="147" t="s">
        <v>16</v>
      </c>
      <c r="F469" s="154">
        <v>-2.644956111907959E-6</v>
      </c>
      <c r="G469" s="154">
        <v>0</v>
      </c>
      <c r="H469" s="154">
        <v>0</v>
      </c>
      <c r="I469" s="154">
        <v>0</v>
      </c>
      <c r="J469" s="154">
        <v>227652573.86363637</v>
      </c>
      <c r="K469" s="154">
        <v>227652573.8636364</v>
      </c>
      <c r="L469" s="154">
        <v>-2.6822090148925781E-6</v>
      </c>
      <c r="M469" s="154">
        <v>0</v>
      </c>
      <c r="N469" s="154">
        <v>0</v>
      </c>
      <c r="O469" s="154">
        <v>0</v>
      </c>
      <c r="P469" s="154">
        <v>-2.6822090148925781E-6</v>
      </c>
      <c r="Q469" s="154">
        <v>0</v>
      </c>
      <c r="R469" s="155" t="b">
        <v>1</v>
      </c>
      <c r="S469" s="154">
        <v>-2.6822090148925781E-6</v>
      </c>
      <c r="T469" s="154">
        <v>0</v>
      </c>
    </row>
    <row r="470" spans="1:20">
      <c r="A470" s="46" t="s">
        <v>311</v>
      </c>
      <c r="B470" s="150">
        <v>211001</v>
      </c>
      <c r="C470" s="147" t="s">
        <v>241</v>
      </c>
      <c r="D470" s="147" t="s">
        <v>15</v>
      </c>
      <c r="E470" s="147" t="s">
        <v>47</v>
      </c>
      <c r="F470" s="154">
        <v>0</v>
      </c>
      <c r="G470" s="154">
        <v>31764350408.822281</v>
      </c>
      <c r="H470" s="154">
        <v>470898</v>
      </c>
      <c r="I470" s="154">
        <v>0</v>
      </c>
      <c r="J470" s="154">
        <v>173250102.5</v>
      </c>
      <c r="K470" s="154">
        <v>3910920300.3973188</v>
      </c>
      <c r="L470" s="154">
        <v>0</v>
      </c>
      <c r="M470" s="154">
        <v>35501549708.719597</v>
      </c>
      <c r="N470" s="154">
        <v>0</v>
      </c>
      <c r="O470" s="154">
        <v>0</v>
      </c>
      <c r="P470" s="154">
        <v>0</v>
      </c>
      <c r="Q470" s="154">
        <v>35501549708.719597</v>
      </c>
      <c r="R470" s="155" t="b">
        <v>1</v>
      </c>
      <c r="S470" s="154">
        <v>0</v>
      </c>
      <c r="T470" s="154">
        <v>35501549708.719597</v>
      </c>
    </row>
    <row r="471" spans="1:20">
      <c r="A471" s="46" t="s">
        <v>311</v>
      </c>
      <c r="B471" s="150">
        <v>211002</v>
      </c>
      <c r="C471" s="147" t="s">
        <v>242</v>
      </c>
      <c r="D471" s="147" t="s">
        <v>15</v>
      </c>
      <c r="E471" s="147" t="s">
        <v>47</v>
      </c>
      <c r="F471" s="154">
        <v>0</v>
      </c>
      <c r="G471" s="154">
        <v>5852274619.5108204</v>
      </c>
      <c r="H471" s="154">
        <v>0</v>
      </c>
      <c r="I471" s="154">
        <v>0</v>
      </c>
      <c r="J471" s="154">
        <v>316487964.77272731</v>
      </c>
      <c r="K471" s="154">
        <v>227652573.86363637</v>
      </c>
      <c r="L471" s="154">
        <v>0</v>
      </c>
      <c r="M471" s="154">
        <v>5763439228.6017294</v>
      </c>
      <c r="N471" s="154">
        <v>0</v>
      </c>
      <c r="O471" s="154">
        <v>0</v>
      </c>
      <c r="P471" s="154">
        <v>0</v>
      </c>
      <c r="Q471" s="154">
        <v>5763439228.6017294</v>
      </c>
      <c r="R471" s="155" t="b">
        <v>1</v>
      </c>
      <c r="S471" s="154">
        <v>0</v>
      </c>
      <c r="T471" s="154">
        <v>5763439228.6017294</v>
      </c>
    </row>
    <row r="472" spans="1:20">
      <c r="A472" s="46" t="s">
        <v>311</v>
      </c>
      <c r="B472" s="150">
        <v>211011</v>
      </c>
      <c r="C472" s="147" t="s">
        <v>304</v>
      </c>
      <c r="D472" s="147" t="s">
        <v>15</v>
      </c>
      <c r="E472" s="147" t="s">
        <v>47</v>
      </c>
      <c r="F472" s="154">
        <v>0</v>
      </c>
      <c r="G472" s="154">
        <v>2914871.3198990002</v>
      </c>
      <c r="H472" s="154">
        <v>0</v>
      </c>
      <c r="I472" s="154">
        <v>0</v>
      </c>
      <c r="J472" s="154">
        <v>0</v>
      </c>
      <c r="K472" s="536">
        <v>5378219.4199999999</v>
      </c>
      <c r="L472" s="154">
        <v>0</v>
      </c>
      <c r="M472" s="154">
        <v>8293090.7398990002</v>
      </c>
      <c r="N472" s="154">
        <v>0</v>
      </c>
      <c r="O472" s="154">
        <v>0</v>
      </c>
      <c r="P472" s="154">
        <v>0</v>
      </c>
      <c r="Q472" s="154">
        <v>8293090.7398990002</v>
      </c>
      <c r="R472" s="155" t="b">
        <v>1</v>
      </c>
      <c r="S472" s="154">
        <v>0</v>
      </c>
      <c r="T472" s="154">
        <v>8293090.7398990002</v>
      </c>
    </row>
    <row r="473" spans="1:20">
      <c r="A473" s="46" t="s">
        <v>311</v>
      </c>
      <c r="B473" s="150">
        <v>211012</v>
      </c>
      <c r="C473" s="147" t="s">
        <v>305</v>
      </c>
      <c r="D473" s="147" t="s">
        <v>15</v>
      </c>
      <c r="E473" s="147" t="s">
        <v>47</v>
      </c>
      <c r="F473" s="154">
        <v>0</v>
      </c>
      <c r="G473" s="154">
        <v>20919229.522399999</v>
      </c>
      <c r="H473" s="154">
        <v>0</v>
      </c>
      <c r="I473" s="154">
        <v>0</v>
      </c>
      <c r="J473" s="154">
        <v>0</v>
      </c>
      <c r="K473" s="154">
        <v>5129111</v>
      </c>
      <c r="L473" s="154">
        <v>0</v>
      </c>
      <c r="M473" s="154">
        <v>26048340.522399999</v>
      </c>
      <c r="N473" s="154">
        <v>0</v>
      </c>
      <c r="O473" s="154">
        <v>0</v>
      </c>
      <c r="P473" s="154">
        <v>0</v>
      </c>
      <c r="Q473" s="154">
        <v>26048340.522399999</v>
      </c>
      <c r="R473" s="155" t="b">
        <v>1</v>
      </c>
      <c r="S473" s="154">
        <v>0</v>
      </c>
      <c r="T473" s="154">
        <v>26048340.522399999</v>
      </c>
    </row>
    <row r="474" spans="1:20">
      <c r="A474" s="46" t="s">
        <v>311</v>
      </c>
      <c r="B474" s="150">
        <v>211013</v>
      </c>
      <c r="C474" s="147" t="s">
        <v>306</v>
      </c>
      <c r="D474" s="147" t="s">
        <v>15</v>
      </c>
      <c r="E474" s="147" t="s">
        <v>47</v>
      </c>
      <c r="F474" s="154">
        <v>0</v>
      </c>
      <c r="G474" s="154">
        <v>80292556.5359447</v>
      </c>
      <c r="H474" s="154">
        <v>0</v>
      </c>
      <c r="I474" s="154">
        <v>0</v>
      </c>
      <c r="J474" s="154">
        <v>0</v>
      </c>
      <c r="K474" s="154">
        <v>16069215</v>
      </c>
      <c r="L474" s="154">
        <v>0</v>
      </c>
      <c r="M474" s="154">
        <v>96361771.5359447</v>
      </c>
      <c r="N474" s="154">
        <v>0</v>
      </c>
      <c r="O474" s="154">
        <v>0</v>
      </c>
      <c r="P474" s="154">
        <v>0</v>
      </c>
      <c r="Q474" s="154">
        <v>96361771.5359447</v>
      </c>
      <c r="R474" s="155" t="b">
        <v>1</v>
      </c>
      <c r="S474" s="154">
        <v>0</v>
      </c>
      <c r="T474" s="154">
        <v>96361771.5359447</v>
      </c>
    </row>
    <row r="475" spans="1:20">
      <c r="A475" s="46" t="s">
        <v>311</v>
      </c>
      <c r="B475" s="160">
        <v>211014</v>
      </c>
      <c r="C475" s="158" t="s">
        <v>307</v>
      </c>
      <c r="D475" s="147" t="s">
        <v>15</v>
      </c>
      <c r="E475" s="147" t="s">
        <v>47</v>
      </c>
      <c r="F475" s="154">
        <v>0</v>
      </c>
      <c r="G475" s="154">
        <v>146558110.61000001</v>
      </c>
      <c r="H475" s="154">
        <v>0</v>
      </c>
      <c r="I475" s="154">
        <v>0</v>
      </c>
      <c r="J475" s="154">
        <v>0</v>
      </c>
      <c r="K475" s="154">
        <v>29311622</v>
      </c>
      <c r="L475" s="154">
        <v>0</v>
      </c>
      <c r="M475" s="154">
        <v>175869732.61000001</v>
      </c>
      <c r="N475" s="154">
        <v>0</v>
      </c>
      <c r="O475" s="154">
        <v>0</v>
      </c>
      <c r="P475" s="154">
        <v>0</v>
      </c>
      <c r="Q475" s="154">
        <v>175869732.61000001</v>
      </c>
      <c r="R475" s="155" t="b">
        <v>1</v>
      </c>
      <c r="S475" s="154">
        <v>0</v>
      </c>
      <c r="T475" s="154">
        <v>175869732.61000001</v>
      </c>
    </row>
    <row r="476" spans="1:20">
      <c r="A476" s="46" t="s">
        <v>311</v>
      </c>
      <c r="B476" s="160">
        <v>211101</v>
      </c>
      <c r="C476" s="158" t="s">
        <v>244</v>
      </c>
      <c r="D476" s="147" t="s">
        <v>15</v>
      </c>
      <c r="E476" s="147" t="s">
        <v>47</v>
      </c>
      <c r="F476" s="154">
        <v>0</v>
      </c>
      <c r="G476" s="154">
        <v>3481834489.3630004</v>
      </c>
      <c r="H476" s="154">
        <v>0</v>
      </c>
      <c r="I476" s="154">
        <v>0</v>
      </c>
      <c r="J476" s="154">
        <v>0</v>
      </c>
      <c r="K476" s="712">
        <v>356529144</v>
      </c>
      <c r="L476" s="154">
        <v>0</v>
      </c>
      <c r="M476" s="154">
        <v>3838363633.3630004</v>
      </c>
      <c r="N476" s="154">
        <v>0</v>
      </c>
      <c r="O476" s="154">
        <v>0</v>
      </c>
      <c r="P476" s="154">
        <v>0</v>
      </c>
      <c r="Q476" s="154">
        <v>3838363633.3630004</v>
      </c>
      <c r="R476" s="155" t="b">
        <v>1</v>
      </c>
      <c r="S476" s="154">
        <v>0</v>
      </c>
      <c r="T476" s="154">
        <v>3838363633.3630004</v>
      </c>
    </row>
    <row r="477" spans="1:20">
      <c r="A477" s="46" t="s">
        <v>311</v>
      </c>
      <c r="B477" s="160">
        <v>211102</v>
      </c>
      <c r="C477" s="158" t="s">
        <v>264</v>
      </c>
      <c r="D477" s="147" t="s">
        <v>15</v>
      </c>
      <c r="E477" s="147" t="s">
        <v>47</v>
      </c>
      <c r="F477" s="154">
        <v>0</v>
      </c>
      <c r="G477" s="154">
        <v>12726376</v>
      </c>
      <c r="H477" s="154">
        <v>61268794</v>
      </c>
      <c r="I477" s="154">
        <v>55394143</v>
      </c>
      <c r="J477" s="154">
        <v>0</v>
      </c>
      <c r="K477" s="154">
        <v>0</v>
      </c>
      <c r="L477" s="154">
        <v>0</v>
      </c>
      <c r="M477" s="154">
        <v>6851725</v>
      </c>
      <c r="N477" s="154">
        <v>0</v>
      </c>
      <c r="O477" s="154">
        <v>0</v>
      </c>
      <c r="P477" s="154">
        <v>0</v>
      </c>
      <c r="Q477" s="154">
        <v>6851725</v>
      </c>
      <c r="R477" s="155" t="b">
        <v>1</v>
      </c>
      <c r="S477" s="154">
        <v>0</v>
      </c>
      <c r="T477" s="154">
        <v>6851725</v>
      </c>
    </row>
    <row r="478" spans="1:20">
      <c r="A478" s="46" t="s">
        <v>311</v>
      </c>
      <c r="B478" s="160">
        <v>211103</v>
      </c>
      <c r="C478" s="158" t="s">
        <v>246</v>
      </c>
      <c r="D478" s="147" t="s">
        <v>15</v>
      </c>
      <c r="E478" s="147" t="s">
        <v>47</v>
      </c>
      <c r="F478" s="154">
        <v>0</v>
      </c>
      <c r="G478" s="154">
        <v>110460814.5</v>
      </c>
      <c r="H478" s="154">
        <v>0</v>
      </c>
      <c r="I478" s="154">
        <v>0</v>
      </c>
      <c r="J478" s="154">
        <v>0</v>
      </c>
      <c r="K478" s="154">
        <v>9275276</v>
      </c>
      <c r="L478" s="154">
        <v>0</v>
      </c>
      <c r="M478" s="154">
        <v>119736090.5</v>
      </c>
      <c r="N478" s="154">
        <v>0</v>
      </c>
      <c r="O478" s="154">
        <v>0</v>
      </c>
      <c r="P478" s="154">
        <v>0</v>
      </c>
      <c r="Q478" s="154">
        <v>119736090.5</v>
      </c>
      <c r="R478" s="155" t="b">
        <v>1</v>
      </c>
      <c r="S478" s="154">
        <v>0</v>
      </c>
      <c r="T478" s="154">
        <v>119736090.5</v>
      </c>
    </row>
    <row r="479" spans="1:20">
      <c r="A479" s="46" t="s">
        <v>311</v>
      </c>
      <c r="B479" s="160">
        <v>211104</v>
      </c>
      <c r="C479" s="158" t="s">
        <v>243</v>
      </c>
      <c r="D479" s="147" t="s">
        <v>15</v>
      </c>
      <c r="E479" s="147" t="s">
        <v>47</v>
      </c>
      <c r="F479" s="154">
        <v>0</v>
      </c>
      <c r="G479" s="154">
        <v>4365794746</v>
      </c>
      <c r="H479" s="154">
        <v>0</v>
      </c>
      <c r="I479" s="154">
        <v>0</v>
      </c>
      <c r="J479" s="154">
        <v>0</v>
      </c>
      <c r="K479" s="154">
        <v>524217636</v>
      </c>
      <c r="L479" s="154">
        <v>0</v>
      </c>
      <c r="M479" s="154">
        <v>4890012382</v>
      </c>
      <c r="N479" s="154">
        <v>0</v>
      </c>
      <c r="O479" s="154">
        <v>0</v>
      </c>
      <c r="P479" s="154">
        <v>0</v>
      </c>
      <c r="Q479" s="154">
        <v>4890012382</v>
      </c>
      <c r="R479" s="155" t="b">
        <v>1</v>
      </c>
      <c r="S479" s="154">
        <v>0</v>
      </c>
      <c r="T479" s="154">
        <v>4890012382</v>
      </c>
    </row>
    <row r="480" spans="1:20">
      <c r="A480" s="46" t="s">
        <v>311</v>
      </c>
      <c r="B480" s="160">
        <v>211201</v>
      </c>
      <c r="C480" s="158" t="s">
        <v>52</v>
      </c>
      <c r="D480" s="147" t="s">
        <v>15</v>
      </c>
      <c r="E480" s="147" t="s">
        <v>47</v>
      </c>
      <c r="F480" s="154">
        <v>0</v>
      </c>
      <c r="G480" s="154">
        <v>2099353793.8785715</v>
      </c>
      <c r="H480" s="154">
        <v>0</v>
      </c>
      <c r="I480" s="154">
        <v>0</v>
      </c>
      <c r="J480" s="154">
        <v>0</v>
      </c>
      <c r="K480" s="536">
        <v>218453066</v>
      </c>
      <c r="L480" s="154">
        <v>0</v>
      </c>
      <c r="M480" s="154">
        <v>2317806859.8785715</v>
      </c>
      <c r="N480" s="154">
        <v>0</v>
      </c>
      <c r="O480" s="154">
        <v>0</v>
      </c>
      <c r="P480" s="154">
        <v>0</v>
      </c>
      <c r="Q480" s="154">
        <v>2317806859.8785715</v>
      </c>
      <c r="R480" s="155" t="b">
        <v>1</v>
      </c>
      <c r="S480" s="154">
        <v>0</v>
      </c>
      <c r="T480" s="154">
        <v>2317806859.8785715</v>
      </c>
    </row>
    <row r="481" spans="1:20">
      <c r="A481" s="46" t="s">
        <v>311</v>
      </c>
      <c r="B481" s="150">
        <v>211202</v>
      </c>
      <c r="C481" s="147" t="s">
        <v>202</v>
      </c>
      <c r="D481" s="147" t="s">
        <v>15</v>
      </c>
      <c r="E481" s="147" t="s">
        <v>47</v>
      </c>
      <c r="F481" s="154">
        <v>0</v>
      </c>
      <c r="G481" s="154">
        <v>318757048.62959993</v>
      </c>
      <c r="H481" s="154">
        <v>0</v>
      </c>
      <c r="I481" s="154">
        <v>0</v>
      </c>
      <c r="J481" s="154">
        <v>0</v>
      </c>
      <c r="K481" s="154">
        <v>51392442.677199982</v>
      </c>
      <c r="L481" s="154">
        <v>0</v>
      </c>
      <c r="M481" s="154">
        <v>370149491.30679989</v>
      </c>
      <c r="N481" s="154">
        <v>0</v>
      </c>
      <c r="O481" s="154">
        <v>0</v>
      </c>
      <c r="P481" s="154">
        <v>0</v>
      </c>
      <c r="Q481" s="154">
        <v>370149491.30679989</v>
      </c>
      <c r="R481" s="155" t="b">
        <v>1</v>
      </c>
      <c r="S481" s="154">
        <v>0</v>
      </c>
      <c r="T481" s="154">
        <v>370149491.30679989</v>
      </c>
    </row>
    <row r="482" spans="1:20">
      <c r="A482" s="46" t="s">
        <v>311</v>
      </c>
      <c r="B482" s="150">
        <v>211203</v>
      </c>
      <c r="C482" s="147" t="s">
        <v>53</v>
      </c>
      <c r="D482" s="147" t="s">
        <v>15</v>
      </c>
      <c r="E482" s="147" t="s">
        <v>47</v>
      </c>
      <c r="F482" s="154">
        <v>0</v>
      </c>
      <c r="G482" s="154">
        <v>0</v>
      </c>
      <c r="H482" s="154">
        <v>0</v>
      </c>
      <c r="I482" s="154">
        <v>0</v>
      </c>
      <c r="J482" s="154">
        <v>0</v>
      </c>
      <c r="K482" s="154">
        <v>0</v>
      </c>
      <c r="L482" s="154">
        <v>0</v>
      </c>
      <c r="M482" s="154">
        <v>0</v>
      </c>
      <c r="N482" s="154">
        <v>0</v>
      </c>
      <c r="O482" s="154">
        <v>0</v>
      </c>
      <c r="P482" s="154">
        <v>0</v>
      </c>
      <c r="Q482" s="154">
        <v>0</v>
      </c>
      <c r="R482" s="155" t="b">
        <v>0</v>
      </c>
      <c r="S482" s="154">
        <v>0</v>
      </c>
      <c r="T482" s="154">
        <v>0</v>
      </c>
    </row>
    <row r="483" spans="1:20">
      <c r="A483" s="46" t="s">
        <v>311</v>
      </c>
      <c r="B483" s="150">
        <v>211301</v>
      </c>
      <c r="C483" s="147" t="s">
        <v>248</v>
      </c>
      <c r="D483" s="147" t="s">
        <v>15</v>
      </c>
      <c r="E483" s="147" t="s">
        <v>47</v>
      </c>
      <c r="F483" s="154">
        <v>0</v>
      </c>
      <c r="G483" s="154">
        <v>0</v>
      </c>
      <c r="H483" s="154">
        <v>0</v>
      </c>
      <c r="I483" s="154">
        <v>0</v>
      </c>
      <c r="J483" s="154">
        <v>0</v>
      </c>
      <c r="K483" s="154">
        <v>0</v>
      </c>
      <c r="L483" s="154">
        <v>0</v>
      </c>
      <c r="M483" s="154">
        <v>0</v>
      </c>
      <c r="N483" s="154">
        <v>0</v>
      </c>
      <c r="O483" s="154">
        <v>0</v>
      </c>
      <c r="P483" s="154">
        <v>0</v>
      </c>
      <c r="Q483" s="154">
        <v>0</v>
      </c>
      <c r="R483" s="155" t="b">
        <v>0</v>
      </c>
      <c r="S483" s="154">
        <v>0</v>
      </c>
      <c r="T483" s="154">
        <v>0</v>
      </c>
    </row>
    <row r="484" spans="1:20">
      <c r="A484" s="46" t="s">
        <v>311</v>
      </c>
      <c r="B484" s="150">
        <v>212001</v>
      </c>
      <c r="C484" s="147" t="s">
        <v>249</v>
      </c>
      <c r="D484" s="147" t="s">
        <v>15</v>
      </c>
      <c r="E484" s="147" t="s">
        <v>47</v>
      </c>
      <c r="F484" s="154">
        <v>0</v>
      </c>
      <c r="G484" s="154">
        <v>1461701013.9126301</v>
      </c>
      <c r="H484" s="154">
        <v>0</v>
      </c>
      <c r="I484" s="154">
        <v>0</v>
      </c>
      <c r="J484" s="154">
        <v>0</v>
      </c>
      <c r="K484" s="154">
        <v>69358707.083714873</v>
      </c>
      <c r="L484" s="154">
        <v>0</v>
      </c>
      <c r="M484" s="154">
        <v>1531059720.996345</v>
      </c>
      <c r="N484" s="154">
        <v>0</v>
      </c>
      <c r="O484" s="154">
        <v>0</v>
      </c>
      <c r="P484" s="154">
        <v>0</v>
      </c>
      <c r="Q484" s="154">
        <v>1531059720.996345</v>
      </c>
      <c r="R484" s="155" t="b">
        <v>1</v>
      </c>
      <c r="S484" s="154">
        <v>0</v>
      </c>
      <c r="T484" s="154">
        <v>1531059720.996345</v>
      </c>
    </row>
    <row r="485" spans="1:20">
      <c r="A485" s="46" t="s">
        <v>311</v>
      </c>
      <c r="B485" s="150">
        <v>213001</v>
      </c>
      <c r="C485" s="147" t="s">
        <v>56</v>
      </c>
      <c r="D485" s="147" t="s">
        <v>15</v>
      </c>
      <c r="E485" s="147" t="s">
        <v>47</v>
      </c>
      <c r="F485" s="154">
        <v>0</v>
      </c>
      <c r="G485" s="154">
        <v>0</v>
      </c>
      <c r="H485" s="154">
        <v>0</v>
      </c>
      <c r="I485" s="154">
        <v>0</v>
      </c>
      <c r="J485" s="154">
        <v>424854878.09090912</v>
      </c>
      <c r="K485" s="154">
        <v>424854878.09090912</v>
      </c>
      <c r="L485" s="154">
        <v>0</v>
      </c>
      <c r="M485" s="154">
        <v>0</v>
      </c>
      <c r="N485" s="154">
        <v>0</v>
      </c>
      <c r="O485" s="154">
        <v>0</v>
      </c>
      <c r="P485" s="154">
        <v>0</v>
      </c>
      <c r="Q485" s="154">
        <v>0</v>
      </c>
      <c r="R485" s="155" t="b">
        <v>1</v>
      </c>
      <c r="S485" s="154">
        <v>0</v>
      </c>
      <c r="T485" s="154">
        <v>0</v>
      </c>
    </row>
    <row r="486" spans="1:20">
      <c r="A486" s="46" t="s">
        <v>311</v>
      </c>
      <c r="B486" s="150">
        <v>214001</v>
      </c>
      <c r="C486" s="147" t="s">
        <v>250</v>
      </c>
      <c r="D486" s="147" t="s">
        <v>15</v>
      </c>
      <c r="E486" s="147" t="s">
        <v>47</v>
      </c>
      <c r="F486" s="154">
        <v>0</v>
      </c>
      <c r="G486" s="154">
        <v>0</v>
      </c>
      <c r="H486" s="154">
        <v>0</v>
      </c>
      <c r="I486" s="154">
        <v>0</v>
      </c>
      <c r="J486" s="154">
        <v>0</v>
      </c>
      <c r="K486" s="154">
        <v>0</v>
      </c>
      <c r="L486" s="154">
        <v>0</v>
      </c>
      <c r="M486" s="154">
        <v>0</v>
      </c>
      <c r="N486" s="154">
        <v>0</v>
      </c>
      <c r="O486" s="154">
        <v>0</v>
      </c>
      <c r="P486" s="154">
        <v>0</v>
      </c>
      <c r="Q486" s="154">
        <v>0</v>
      </c>
      <c r="R486" s="155" t="b">
        <v>0</v>
      </c>
      <c r="S486" s="154">
        <v>0</v>
      </c>
      <c r="T486" s="154">
        <v>0</v>
      </c>
    </row>
    <row r="487" spans="1:20">
      <c r="A487" s="46" t="s">
        <v>311</v>
      </c>
      <c r="B487" s="150">
        <v>214002</v>
      </c>
      <c r="C487" s="147" t="s">
        <v>349</v>
      </c>
      <c r="D487" s="147" t="s">
        <v>15</v>
      </c>
      <c r="E487" s="147" t="s">
        <v>47</v>
      </c>
      <c r="F487" s="154">
        <v>0</v>
      </c>
      <c r="G487" s="154">
        <v>0</v>
      </c>
      <c r="H487" s="154">
        <v>0</v>
      </c>
      <c r="I487" s="154">
        <v>0</v>
      </c>
      <c r="J487" s="154">
        <v>0</v>
      </c>
      <c r="K487" s="154">
        <v>4711.32</v>
      </c>
      <c r="L487" s="154">
        <v>0</v>
      </c>
      <c r="M487" s="154">
        <v>4711.32</v>
      </c>
      <c r="N487" s="154">
        <v>0</v>
      </c>
      <c r="O487" s="154">
        <v>0</v>
      </c>
      <c r="P487" s="154">
        <v>0</v>
      </c>
      <c r="Q487" s="154">
        <v>4711.32</v>
      </c>
      <c r="R487" s="155" t="b">
        <v>1</v>
      </c>
      <c r="S487" s="154">
        <v>0</v>
      </c>
      <c r="T487" s="154">
        <v>4711.32</v>
      </c>
    </row>
    <row r="488" spans="1:20">
      <c r="A488" s="46" t="s">
        <v>311</v>
      </c>
      <c r="B488" s="150">
        <v>311110</v>
      </c>
      <c r="C488" s="147" t="s">
        <v>60</v>
      </c>
      <c r="D488" s="147" t="s">
        <v>15</v>
      </c>
      <c r="E488" s="147" t="s">
        <v>47</v>
      </c>
      <c r="F488" s="154">
        <v>0</v>
      </c>
      <c r="G488" s="154">
        <v>15729817</v>
      </c>
      <c r="H488" s="154">
        <v>22165298</v>
      </c>
      <c r="I488" s="154">
        <v>22243477</v>
      </c>
      <c r="J488" s="154">
        <v>0</v>
      </c>
      <c r="K488" s="154">
        <v>0</v>
      </c>
      <c r="L488" s="154">
        <v>0</v>
      </c>
      <c r="M488" s="154">
        <v>15807996</v>
      </c>
      <c r="N488" s="154">
        <v>0</v>
      </c>
      <c r="O488" s="154">
        <v>0</v>
      </c>
      <c r="P488" s="154">
        <v>0</v>
      </c>
      <c r="Q488" s="154">
        <v>15807996</v>
      </c>
      <c r="R488" s="155" t="b">
        <v>1</v>
      </c>
      <c r="S488" s="154">
        <v>0</v>
      </c>
      <c r="T488" s="154">
        <v>15807996</v>
      </c>
    </row>
    <row r="489" spans="1:20">
      <c r="A489" s="46" t="s">
        <v>311</v>
      </c>
      <c r="B489" s="150">
        <v>311111</v>
      </c>
      <c r="C489" s="147" t="s">
        <v>61</v>
      </c>
      <c r="D489" s="147" t="s">
        <v>15</v>
      </c>
      <c r="E489" s="147" t="s">
        <v>47</v>
      </c>
      <c r="F489" s="154">
        <v>0</v>
      </c>
      <c r="G489" s="154">
        <v>235799</v>
      </c>
      <c r="H489" s="154">
        <v>0</v>
      </c>
      <c r="I489" s="154">
        <v>0</v>
      </c>
      <c r="J489" s="154">
        <v>0</v>
      </c>
      <c r="K489" s="154">
        <v>147648</v>
      </c>
      <c r="L489" s="154">
        <v>0</v>
      </c>
      <c r="M489" s="154">
        <v>383447</v>
      </c>
      <c r="N489" s="154">
        <v>0</v>
      </c>
      <c r="O489" s="154">
        <v>0</v>
      </c>
      <c r="P489" s="154">
        <v>0</v>
      </c>
      <c r="Q489" s="154">
        <v>383447</v>
      </c>
      <c r="R489" s="155" t="b">
        <v>1</v>
      </c>
      <c r="S489" s="154">
        <v>0</v>
      </c>
      <c r="T489" s="154">
        <v>383447</v>
      </c>
    </row>
    <row r="490" spans="1:20">
      <c r="A490" s="46" t="s">
        <v>311</v>
      </c>
      <c r="B490" s="150">
        <v>311112</v>
      </c>
      <c r="C490" s="147" t="s">
        <v>62</v>
      </c>
      <c r="D490" s="147" t="s">
        <v>15</v>
      </c>
      <c r="E490" s="147" t="s">
        <v>47</v>
      </c>
      <c r="F490" s="154">
        <v>0</v>
      </c>
      <c r="G490" s="154">
        <v>13807650</v>
      </c>
      <c r="H490" s="154">
        <v>0</v>
      </c>
      <c r="I490" s="154">
        <v>0</v>
      </c>
      <c r="J490" s="154">
        <v>0</v>
      </c>
      <c r="K490" s="154">
        <v>1639900</v>
      </c>
      <c r="L490" s="154">
        <v>0</v>
      </c>
      <c r="M490" s="154">
        <v>15447550</v>
      </c>
      <c r="N490" s="154">
        <v>0</v>
      </c>
      <c r="O490" s="154">
        <v>0</v>
      </c>
      <c r="P490" s="154">
        <v>0</v>
      </c>
      <c r="Q490" s="154">
        <v>15447550</v>
      </c>
      <c r="R490" s="155" t="b">
        <v>1</v>
      </c>
      <c r="S490" s="154">
        <v>0</v>
      </c>
      <c r="T490" s="154">
        <v>15447550</v>
      </c>
    </row>
    <row r="491" spans="1:20">
      <c r="A491" s="46" t="s">
        <v>311</v>
      </c>
      <c r="B491" s="150">
        <v>311113</v>
      </c>
      <c r="C491" s="147" t="s">
        <v>63</v>
      </c>
      <c r="D491" s="147" t="s">
        <v>15</v>
      </c>
      <c r="E491" s="147" t="s">
        <v>47</v>
      </c>
      <c r="F491" s="154">
        <v>0</v>
      </c>
      <c r="G491" s="154">
        <v>141655057</v>
      </c>
      <c r="H491" s="154">
        <v>0</v>
      </c>
      <c r="I491" s="154">
        <v>0</v>
      </c>
      <c r="J491" s="154">
        <v>0</v>
      </c>
      <c r="K491" s="154">
        <v>30478711</v>
      </c>
      <c r="L491" s="154">
        <v>0</v>
      </c>
      <c r="M491" s="154">
        <v>172133768</v>
      </c>
      <c r="N491" s="154">
        <v>0</v>
      </c>
      <c r="O491" s="154">
        <v>0</v>
      </c>
      <c r="P491" s="154">
        <v>0</v>
      </c>
      <c r="Q491" s="154">
        <v>172133768</v>
      </c>
      <c r="R491" s="155" t="b">
        <v>1</v>
      </c>
      <c r="S491" s="154">
        <v>0</v>
      </c>
      <c r="T491" s="154">
        <v>172133768</v>
      </c>
    </row>
    <row r="492" spans="1:20">
      <c r="A492" s="46" t="s">
        <v>311</v>
      </c>
      <c r="B492" s="33">
        <v>311114</v>
      </c>
      <c r="C492" s="34" t="s">
        <v>64</v>
      </c>
      <c r="D492" s="147" t="s">
        <v>15</v>
      </c>
      <c r="E492" s="147" t="s">
        <v>47</v>
      </c>
      <c r="F492" s="154">
        <v>0</v>
      </c>
      <c r="G492" s="154">
        <v>14770000.840000005</v>
      </c>
      <c r="H492" s="154">
        <v>0</v>
      </c>
      <c r="I492" s="154">
        <v>0</v>
      </c>
      <c r="J492" s="154">
        <v>14463764.850000041</v>
      </c>
      <c r="K492" s="154">
        <v>14463764.850000041</v>
      </c>
      <c r="L492" s="154">
        <v>0</v>
      </c>
      <c r="M492" s="154">
        <v>14770000.840000005</v>
      </c>
      <c r="N492" s="154">
        <v>0</v>
      </c>
      <c r="O492" s="154">
        <v>0</v>
      </c>
      <c r="P492" s="154">
        <v>0</v>
      </c>
      <c r="Q492" s="154">
        <v>14770000.840000005</v>
      </c>
      <c r="R492" s="155" t="b">
        <v>1</v>
      </c>
      <c r="S492" s="154">
        <v>0</v>
      </c>
      <c r="T492" s="154">
        <v>14770000.840000005</v>
      </c>
    </row>
    <row r="493" spans="1:20">
      <c r="A493" s="46" t="s">
        <v>311</v>
      </c>
      <c r="B493" s="33">
        <v>311115</v>
      </c>
      <c r="C493" s="34" t="s">
        <v>65</v>
      </c>
      <c r="D493" s="147" t="s">
        <v>15</v>
      </c>
      <c r="E493" s="147" t="s">
        <v>47</v>
      </c>
      <c r="F493" s="154">
        <v>0</v>
      </c>
      <c r="G493" s="154">
        <v>0</v>
      </c>
      <c r="H493" s="154">
        <v>0</v>
      </c>
      <c r="I493" s="154">
        <v>0</v>
      </c>
      <c r="J493" s="154">
        <v>0</v>
      </c>
      <c r="K493" s="154">
        <v>0</v>
      </c>
      <c r="L493" s="154">
        <v>0</v>
      </c>
      <c r="M493" s="154">
        <v>0</v>
      </c>
      <c r="N493" s="154">
        <v>0</v>
      </c>
      <c r="O493" s="154">
        <v>0</v>
      </c>
      <c r="P493" s="154">
        <v>0</v>
      </c>
      <c r="Q493" s="154">
        <v>0</v>
      </c>
      <c r="R493" s="155" t="b">
        <v>0</v>
      </c>
      <c r="S493" s="154">
        <v>0</v>
      </c>
      <c r="T493" s="154">
        <v>0</v>
      </c>
    </row>
    <row r="494" spans="1:20">
      <c r="A494" s="46" t="s">
        <v>311</v>
      </c>
      <c r="B494" s="33">
        <v>311118</v>
      </c>
      <c r="C494" s="34" t="s">
        <v>331</v>
      </c>
      <c r="D494" s="147" t="s">
        <v>15</v>
      </c>
      <c r="E494" s="147" t="s">
        <v>47</v>
      </c>
      <c r="F494" s="154">
        <v>0</v>
      </c>
      <c r="G494" s="154">
        <v>0</v>
      </c>
      <c r="H494" s="154">
        <v>0</v>
      </c>
      <c r="I494" s="154">
        <v>0</v>
      </c>
      <c r="J494" s="154">
        <v>0</v>
      </c>
      <c r="K494" s="154">
        <v>0</v>
      </c>
      <c r="L494" s="154">
        <v>0</v>
      </c>
      <c r="M494" s="154">
        <v>0</v>
      </c>
      <c r="N494" s="154">
        <v>0</v>
      </c>
      <c r="O494" s="154">
        <v>0</v>
      </c>
      <c r="P494" s="154">
        <v>0</v>
      </c>
      <c r="Q494" s="154">
        <v>0</v>
      </c>
      <c r="R494" s="155" t="b">
        <v>0</v>
      </c>
      <c r="S494" s="154">
        <v>0</v>
      </c>
      <c r="T494" s="154">
        <v>0</v>
      </c>
    </row>
    <row r="495" spans="1:20">
      <c r="A495" s="46" t="s">
        <v>311</v>
      </c>
      <c r="B495" s="33">
        <v>311001</v>
      </c>
      <c r="C495" s="34" t="s">
        <v>57</v>
      </c>
      <c r="D495" s="147" t="s">
        <v>15</v>
      </c>
      <c r="E495" s="147" t="s">
        <v>47</v>
      </c>
      <c r="F495" s="154">
        <v>0</v>
      </c>
      <c r="G495" s="154">
        <v>0</v>
      </c>
      <c r="H495" s="154">
        <v>0</v>
      </c>
      <c r="I495" s="154">
        <v>0</v>
      </c>
      <c r="J495" s="154">
        <v>0</v>
      </c>
      <c r="K495" s="154">
        <v>0</v>
      </c>
      <c r="L495" s="154">
        <v>0</v>
      </c>
      <c r="M495" s="154">
        <v>0</v>
      </c>
      <c r="N495" s="154">
        <v>0</v>
      </c>
      <c r="O495" s="154">
        <v>0</v>
      </c>
      <c r="P495" s="154">
        <v>0</v>
      </c>
      <c r="Q495" s="154">
        <v>0</v>
      </c>
      <c r="R495" s="155" t="b">
        <v>0</v>
      </c>
      <c r="S495" s="154">
        <v>0</v>
      </c>
      <c r="T495" s="154">
        <v>0</v>
      </c>
    </row>
    <row r="496" spans="1:20">
      <c r="A496" s="46" t="s">
        <v>311</v>
      </c>
      <c r="B496" s="33">
        <v>311101</v>
      </c>
      <c r="C496" s="34" t="s">
        <v>59</v>
      </c>
      <c r="D496" s="147" t="s">
        <v>15</v>
      </c>
      <c r="E496" s="147" t="s">
        <v>47</v>
      </c>
      <c r="F496" s="154">
        <v>0</v>
      </c>
      <c r="G496" s="154">
        <v>-1476877849.9167738</v>
      </c>
      <c r="H496" s="154">
        <v>0</v>
      </c>
      <c r="I496" s="154">
        <v>0</v>
      </c>
      <c r="J496" s="154">
        <v>0</v>
      </c>
      <c r="K496" s="154">
        <v>16879154.69654274</v>
      </c>
      <c r="L496" s="154">
        <v>0</v>
      </c>
      <c r="M496" s="154">
        <v>-1459998695.2202311</v>
      </c>
      <c r="N496" s="154">
        <v>0</v>
      </c>
      <c r="O496" s="154">
        <v>0</v>
      </c>
      <c r="P496" s="154">
        <v>0</v>
      </c>
      <c r="Q496" s="154">
        <v>-1459998695.2202311</v>
      </c>
      <c r="R496" s="155" t="b">
        <v>1</v>
      </c>
      <c r="S496" s="154">
        <v>0</v>
      </c>
      <c r="T496" s="154">
        <v>-1459998695.2202311</v>
      </c>
    </row>
    <row r="497" spans="1:20">
      <c r="A497" s="46" t="s">
        <v>311</v>
      </c>
      <c r="B497" s="150">
        <v>311201</v>
      </c>
      <c r="C497" s="147" t="s">
        <v>209</v>
      </c>
      <c r="D497" s="147" t="s">
        <v>15</v>
      </c>
      <c r="E497" s="147" t="s">
        <v>47</v>
      </c>
      <c r="F497" s="154">
        <v>0</v>
      </c>
      <c r="G497" s="154">
        <v>0</v>
      </c>
      <c r="H497" s="154">
        <v>0</v>
      </c>
      <c r="I497" s="154">
        <v>0</v>
      </c>
      <c r="J497" s="154">
        <v>0</v>
      </c>
      <c r="K497" s="154">
        <v>0</v>
      </c>
      <c r="L497" s="154">
        <v>0</v>
      </c>
      <c r="M497" s="154">
        <v>0</v>
      </c>
      <c r="N497" s="154">
        <v>0</v>
      </c>
      <c r="O497" s="154">
        <v>0</v>
      </c>
      <c r="P497" s="154">
        <v>0</v>
      </c>
      <c r="Q497" s="154">
        <v>0</v>
      </c>
      <c r="R497" s="155" t="b">
        <v>0</v>
      </c>
      <c r="S497" s="154">
        <v>0</v>
      </c>
      <c r="T497" s="154">
        <v>0</v>
      </c>
    </row>
    <row r="498" spans="1:20">
      <c r="A498" s="46" t="s">
        <v>311</v>
      </c>
      <c r="B498" s="150">
        <v>312002</v>
      </c>
      <c r="C498" s="147" t="s">
        <v>69</v>
      </c>
      <c r="D498" s="147" t="s">
        <v>15</v>
      </c>
      <c r="E498" s="147" t="s">
        <v>47</v>
      </c>
      <c r="F498" s="154">
        <v>0</v>
      </c>
      <c r="G498" s="154">
        <v>0</v>
      </c>
      <c r="H498" s="154">
        <v>0</v>
      </c>
      <c r="I498" s="154">
        <v>0</v>
      </c>
      <c r="J498" s="154">
        <v>0</v>
      </c>
      <c r="K498" s="154">
        <v>0</v>
      </c>
      <c r="L498" s="154">
        <v>0</v>
      </c>
      <c r="M498" s="154">
        <v>0</v>
      </c>
      <c r="N498" s="154">
        <v>0</v>
      </c>
      <c r="O498" s="154">
        <v>0</v>
      </c>
      <c r="P498" s="154">
        <v>0</v>
      </c>
      <c r="Q498" s="154">
        <v>0</v>
      </c>
      <c r="R498" s="155" t="b">
        <v>0</v>
      </c>
      <c r="S498" s="154">
        <v>0</v>
      </c>
      <c r="T498" s="154">
        <v>0</v>
      </c>
    </row>
    <row r="499" spans="1:20">
      <c r="A499" s="46" t="s">
        <v>311</v>
      </c>
      <c r="B499" s="150">
        <v>312003</v>
      </c>
      <c r="C499" s="147" t="s">
        <v>70</v>
      </c>
      <c r="D499" s="147" t="s">
        <v>15</v>
      </c>
      <c r="E499" s="147" t="s">
        <v>47</v>
      </c>
      <c r="F499" s="154">
        <v>0</v>
      </c>
      <c r="G499" s="154">
        <v>16879154.69654274</v>
      </c>
      <c r="H499" s="154">
        <v>0</v>
      </c>
      <c r="I499" s="154">
        <v>0</v>
      </c>
      <c r="J499" s="154">
        <v>16879154.69654274</v>
      </c>
      <c r="K499" s="154">
        <v>0</v>
      </c>
      <c r="L499" s="154">
        <v>0</v>
      </c>
      <c r="M499" s="154">
        <v>0</v>
      </c>
      <c r="N499" s="154">
        <v>0</v>
      </c>
      <c r="O499" s="154">
        <v>0</v>
      </c>
      <c r="P499" s="154">
        <v>0</v>
      </c>
      <c r="Q499" s="154">
        <v>-115642073.39065933</v>
      </c>
      <c r="R499" s="155" t="b">
        <v>1</v>
      </c>
      <c r="S499" s="154">
        <v>0</v>
      </c>
      <c r="T499" s="154">
        <v>-115642073.39065933</v>
      </c>
    </row>
    <row r="500" spans="1:20">
      <c r="A500" s="46" t="s">
        <v>311</v>
      </c>
      <c r="B500" s="150">
        <v>411001</v>
      </c>
      <c r="C500" s="147" t="s">
        <v>73</v>
      </c>
      <c r="D500" s="147" t="s">
        <v>72</v>
      </c>
      <c r="E500" s="147" t="s">
        <v>47</v>
      </c>
      <c r="F500" s="154">
        <v>0</v>
      </c>
      <c r="G500" s="154">
        <v>0</v>
      </c>
      <c r="H500" s="154">
        <v>0</v>
      </c>
      <c r="I500" s="154">
        <v>0</v>
      </c>
      <c r="J500" s="154">
        <v>0</v>
      </c>
      <c r="K500" s="154">
        <v>3459665961.8181815</v>
      </c>
      <c r="L500" s="154">
        <v>0</v>
      </c>
      <c r="M500" s="154">
        <v>3459665961.8181815</v>
      </c>
      <c r="N500" s="154">
        <v>0</v>
      </c>
      <c r="O500" s="154">
        <v>3459665961.8181815</v>
      </c>
      <c r="P500" s="154">
        <v>0</v>
      </c>
      <c r="Q500" s="154">
        <v>0</v>
      </c>
      <c r="R500" s="155" t="b">
        <v>1</v>
      </c>
      <c r="S500" s="154">
        <v>0</v>
      </c>
      <c r="T500" s="154">
        <v>0</v>
      </c>
    </row>
    <row r="501" spans="1:20">
      <c r="A501" s="46" t="s">
        <v>311</v>
      </c>
      <c r="B501" s="150">
        <v>411002</v>
      </c>
      <c r="C501" s="147" t="s">
        <v>74</v>
      </c>
      <c r="D501" s="147" t="s">
        <v>72</v>
      </c>
      <c r="E501" s="147" t="s">
        <v>47</v>
      </c>
      <c r="F501" s="154">
        <v>0</v>
      </c>
      <c r="G501" s="154">
        <v>0</v>
      </c>
      <c r="H501" s="154">
        <v>0</v>
      </c>
      <c r="I501" s="154">
        <v>0</v>
      </c>
      <c r="J501" s="154">
        <v>0</v>
      </c>
      <c r="K501" s="154">
        <v>30600000</v>
      </c>
      <c r="L501" s="154">
        <v>0</v>
      </c>
      <c r="M501" s="154">
        <v>30600000</v>
      </c>
      <c r="N501" s="154">
        <v>0</v>
      </c>
      <c r="O501" s="154">
        <v>30600000</v>
      </c>
      <c r="P501" s="154">
        <v>0</v>
      </c>
      <c r="Q501" s="154">
        <v>0</v>
      </c>
      <c r="R501" s="155" t="b">
        <v>1</v>
      </c>
      <c r="S501" s="154">
        <v>0</v>
      </c>
      <c r="T501" s="154">
        <v>0</v>
      </c>
    </row>
    <row r="502" spans="1:20">
      <c r="A502" s="46" t="s">
        <v>311</v>
      </c>
      <c r="B502" s="150">
        <v>411003</v>
      </c>
      <c r="C502" s="147" t="s">
        <v>75</v>
      </c>
      <c r="D502" s="147" t="s">
        <v>72</v>
      </c>
      <c r="E502" s="147" t="s">
        <v>47</v>
      </c>
      <c r="F502" s="154">
        <v>0</v>
      </c>
      <c r="G502" s="154">
        <v>0</v>
      </c>
      <c r="H502" s="154">
        <v>0</v>
      </c>
      <c r="I502" s="154">
        <v>0</v>
      </c>
      <c r="J502" s="154">
        <v>0</v>
      </c>
      <c r="K502" s="154">
        <v>0</v>
      </c>
      <c r="L502" s="154">
        <v>0</v>
      </c>
      <c r="M502" s="154">
        <v>0</v>
      </c>
      <c r="N502" s="154">
        <v>0</v>
      </c>
      <c r="O502" s="154">
        <v>0</v>
      </c>
      <c r="P502" s="154">
        <v>0</v>
      </c>
      <c r="Q502" s="154">
        <v>0</v>
      </c>
      <c r="R502" s="155" t="b">
        <v>0</v>
      </c>
      <c r="S502" s="154">
        <v>0</v>
      </c>
      <c r="T502" s="154">
        <v>0</v>
      </c>
    </row>
    <row r="503" spans="1:20">
      <c r="A503" s="46" t="s">
        <v>311</v>
      </c>
      <c r="B503" s="33">
        <v>411011</v>
      </c>
      <c r="C503" s="34" t="s">
        <v>251</v>
      </c>
      <c r="D503" s="147" t="s">
        <v>72</v>
      </c>
      <c r="E503" s="147" t="s">
        <v>16</v>
      </c>
      <c r="F503" s="154">
        <v>0</v>
      </c>
      <c r="G503" s="154">
        <v>0</v>
      </c>
      <c r="H503" s="154">
        <v>0</v>
      </c>
      <c r="I503" s="154">
        <v>0</v>
      </c>
      <c r="J503" s="154">
        <v>48788679.999999993</v>
      </c>
      <c r="K503" s="154">
        <v>0</v>
      </c>
      <c r="L503" s="154">
        <v>48788679.999999993</v>
      </c>
      <c r="M503" s="154">
        <v>0</v>
      </c>
      <c r="N503" s="154">
        <v>48788679.999999993</v>
      </c>
      <c r="O503" s="154">
        <v>0</v>
      </c>
      <c r="P503" s="154">
        <v>0</v>
      </c>
      <c r="Q503" s="154">
        <v>0</v>
      </c>
      <c r="R503" s="155" t="b">
        <v>1</v>
      </c>
      <c r="S503" s="154">
        <v>0</v>
      </c>
      <c r="T503" s="154">
        <v>0</v>
      </c>
    </row>
    <row r="504" spans="1:20">
      <c r="A504" s="46" t="s">
        <v>311</v>
      </c>
      <c r="B504" s="33">
        <v>411012</v>
      </c>
      <c r="C504" s="34" t="s">
        <v>252</v>
      </c>
      <c r="D504" s="147" t="s">
        <v>72</v>
      </c>
      <c r="E504" s="147" t="s">
        <v>16</v>
      </c>
      <c r="F504" s="154">
        <v>0</v>
      </c>
      <c r="G504" s="154">
        <v>0</v>
      </c>
      <c r="H504" s="154">
        <v>0</v>
      </c>
      <c r="I504" s="154">
        <v>0</v>
      </c>
      <c r="J504" s="154">
        <v>3520249.9999999995</v>
      </c>
      <c r="K504" s="154">
        <v>0</v>
      </c>
      <c r="L504" s="154">
        <v>3520249.9999999995</v>
      </c>
      <c r="M504" s="154">
        <v>0</v>
      </c>
      <c r="N504" s="154">
        <v>3520249.9999999995</v>
      </c>
      <c r="O504" s="154">
        <v>0</v>
      </c>
      <c r="P504" s="154">
        <v>0</v>
      </c>
      <c r="Q504" s="154">
        <v>0</v>
      </c>
      <c r="R504" s="155" t="b">
        <v>1</v>
      </c>
      <c r="S504" s="154">
        <v>0</v>
      </c>
      <c r="T504" s="154">
        <v>0</v>
      </c>
    </row>
    <row r="505" spans="1:20">
      <c r="A505" s="46" t="s">
        <v>311</v>
      </c>
      <c r="B505" s="33">
        <v>411013</v>
      </c>
      <c r="C505" s="34" t="s">
        <v>253</v>
      </c>
      <c r="D505" s="147" t="s">
        <v>72</v>
      </c>
      <c r="E505" s="147" t="s">
        <v>16</v>
      </c>
      <c r="F505" s="154">
        <v>0</v>
      </c>
      <c r="G505" s="154">
        <v>0</v>
      </c>
      <c r="H505" s="154">
        <v>0</v>
      </c>
      <c r="I505" s="154">
        <v>0</v>
      </c>
      <c r="J505" s="154">
        <v>6094681.8181818174</v>
      </c>
      <c r="K505" s="154">
        <v>0</v>
      </c>
      <c r="L505" s="154">
        <v>6094681.8181818174</v>
      </c>
      <c r="M505" s="154">
        <v>0</v>
      </c>
      <c r="N505" s="154">
        <v>6094681.8181818174</v>
      </c>
      <c r="O505" s="154">
        <v>0</v>
      </c>
      <c r="P505" s="154">
        <v>0</v>
      </c>
      <c r="Q505" s="154">
        <v>0</v>
      </c>
      <c r="R505" s="155" t="b">
        <v>1</v>
      </c>
      <c r="S505" s="154">
        <v>0</v>
      </c>
      <c r="T505" s="154">
        <v>0</v>
      </c>
    </row>
    <row r="506" spans="1:20">
      <c r="A506" s="46" t="s">
        <v>311</v>
      </c>
      <c r="B506" s="33">
        <v>411014</v>
      </c>
      <c r="C506" s="34" t="s">
        <v>254</v>
      </c>
      <c r="D506" s="147" t="s">
        <v>72</v>
      </c>
      <c r="E506" s="147" t="s">
        <v>16</v>
      </c>
      <c r="F506" s="154">
        <v>0</v>
      </c>
      <c r="G506" s="154">
        <v>0</v>
      </c>
      <c r="H506" s="154">
        <v>0</v>
      </c>
      <c r="I506" s="154">
        <v>0</v>
      </c>
      <c r="J506" s="154">
        <v>0</v>
      </c>
      <c r="K506" s="154">
        <v>0</v>
      </c>
      <c r="L506" s="154">
        <v>0</v>
      </c>
      <c r="M506" s="154">
        <v>0</v>
      </c>
      <c r="N506" s="154">
        <v>0</v>
      </c>
      <c r="O506" s="154">
        <v>0</v>
      </c>
      <c r="P506" s="154">
        <v>0</v>
      </c>
      <c r="Q506" s="154">
        <v>0</v>
      </c>
      <c r="R506" s="155" t="b">
        <v>0</v>
      </c>
      <c r="S506" s="154">
        <v>0</v>
      </c>
      <c r="T506" s="154">
        <v>0</v>
      </c>
    </row>
    <row r="507" spans="1:20">
      <c r="A507" s="46" t="s">
        <v>311</v>
      </c>
      <c r="B507" s="33">
        <v>411016</v>
      </c>
      <c r="C507" s="34" t="s">
        <v>81</v>
      </c>
      <c r="D507" s="147" t="s">
        <v>72</v>
      </c>
      <c r="E507" s="147" t="s">
        <v>16</v>
      </c>
      <c r="F507" s="154">
        <v>0</v>
      </c>
      <c r="G507" s="154">
        <v>0</v>
      </c>
      <c r="H507" s="154">
        <v>0</v>
      </c>
      <c r="I507" s="154">
        <v>0</v>
      </c>
      <c r="J507" s="154">
        <v>0</v>
      </c>
      <c r="K507" s="154">
        <v>0</v>
      </c>
      <c r="L507" s="154">
        <v>0</v>
      </c>
      <c r="M507" s="154">
        <v>0</v>
      </c>
      <c r="N507" s="154">
        <v>0</v>
      </c>
      <c r="O507" s="154">
        <v>0</v>
      </c>
      <c r="P507" s="154">
        <v>0</v>
      </c>
      <c r="Q507" s="154">
        <v>0</v>
      </c>
      <c r="R507" s="155" t="b">
        <v>0</v>
      </c>
      <c r="S507" s="154">
        <v>0</v>
      </c>
      <c r="T507" s="154">
        <v>0</v>
      </c>
    </row>
    <row r="508" spans="1:20">
      <c r="A508" s="46" t="s">
        <v>311</v>
      </c>
      <c r="B508" s="150">
        <v>411017</v>
      </c>
      <c r="C508" s="147" t="s">
        <v>82</v>
      </c>
      <c r="D508" s="147" t="s">
        <v>72</v>
      </c>
      <c r="E508" s="147" t="s">
        <v>16</v>
      </c>
      <c r="F508" s="154">
        <v>0</v>
      </c>
      <c r="G508" s="154">
        <v>0</v>
      </c>
      <c r="H508" s="154">
        <v>0</v>
      </c>
      <c r="I508" s="154">
        <v>0</v>
      </c>
      <c r="J508" s="154">
        <v>0</v>
      </c>
      <c r="K508" s="154">
        <v>0</v>
      </c>
      <c r="L508" s="154">
        <v>0</v>
      </c>
      <c r="M508" s="154">
        <v>0</v>
      </c>
      <c r="N508" s="154">
        <v>0</v>
      </c>
      <c r="O508" s="154">
        <v>0</v>
      </c>
      <c r="P508" s="154">
        <v>0</v>
      </c>
      <c r="Q508" s="154">
        <v>0</v>
      </c>
      <c r="R508" s="155" t="b">
        <v>0</v>
      </c>
      <c r="S508" s="154">
        <v>0</v>
      </c>
      <c r="T508" s="154">
        <v>0</v>
      </c>
    </row>
    <row r="509" spans="1:20">
      <c r="A509" s="46" t="s">
        <v>311</v>
      </c>
      <c r="B509" s="150">
        <v>411018</v>
      </c>
      <c r="C509" s="147" t="s">
        <v>83</v>
      </c>
      <c r="D509" s="147" t="s">
        <v>72</v>
      </c>
      <c r="E509" s="147" t="s">
        <v>16</v>
      </c>
      <c r="F509" s="154">
        <v>0</v>
      </c>
      <c r="G509" s="154">
        <v>0</v>
      </c>
      <c r="H509" s="154">
        <v>0</v>
      </c>
      <c r="I509" s="154">
        <v>0</v>
      </c>
      <c r="J509" s="154">
        <v>0</v>
      </c>
      <c r="K509" s="154">
        <v>0</v>
      </c>
      <c r="L509" s="154">
        <v>0</v>
      </c>
      <c r="M509" s="154">
        <v>0</v>
      </c>
      <c r="N509" s="154">
        <v>0</v>
      </c>
      <c r="O509" s="154">
        <v>0</v>
      </c>
      <c r="P509" s="154">
        <v>0</v>
      </c>
      <c r="Q509" s="154">
        <v>0</v>
      </c>
      <c r="R509" s="155" t="b">
        <v>0</v>
      </c>
      <c r="S509" s="154">
        <v>0</v>
      </c>
      <c r="T509" s="154">
        <v>0</v>
      </c>
    </row>
    <row r="510" spans="1:20">
      <c r="A510" s="46" t="s">
        <v>311</v>
      </c>
      <c r="B510" s="150">
        <v>411019</v>
      </c>
      <c r="C510" s="147" t="s">
        <v>171</v>
      </c>
      <c r="D510" s="147" t="s">
        <v>72</v>
      </c>
      <c r="E510" s="147" t="s">
        <v>16</v>
      </c>
      <c r="F510" s="154">
        <v>0</v>
      </c>
      <c r="G510" s="154">
        <v>0</v>
      </c>
      <c r="H510" s="154">
        <v>0</v>
      </c>
      <c r="I510" s="154">
        <v>0</v>
      </c>
      <c r="J510" s="154">
        <v>0</v>
      </c>
      <c r="K510" s="154">
        <v>0</v>
      </c>
      <c r="L510" s="154">
        <v>0</v>
      </c>
      <c r="M510" s="154">
        <v>0</v>
      </c>
      <c r="N510" s="154">
        <v>0</v>
      </c>
      <c r="O510" s="154">
        <v>0</v>
      </c>
      <c r="P510" s="154">
        <v>0</v>
      </c>
      <c r="Q510" s="154">
        <v>0</v>
      </c>
      <c r="R510" s="155" t="b">
        <v>0</v>
      </c>
      <c r="S510" s="154">
        <v>0</v>
      </c>
      <c r="T510" s="154">
        <v>0</v>
      </c>
    </row>
    <row r="511" spans="1:20">
      <c r="A511" s="46" t="s">
        <v>311</v>
      </c>
      <c r="B511" s="150">
        <v>411101</v>
      </c>
      <c r="C511" s="147" t="s">
        <v>84</v>
      </c>
      <c r="D511" s="147" t="s">
        <v>72</v>
      </c>
      <c r="E511" s="147" t="s">
        <v>47</v>
      </c>
      <c r="F511" s="154">
        <v>0</v>
      </c>
      <c r="G511" s="154">
        <v>0</v>
      </c>
      <c r="H511" s="154">
        <v>0</v>
      </c>
      <c r="I511" s="154">
        <v>0</v>
      </c>
      <c r="J511" s="154">
        <v>0</v>
      </c>
      <c r="K511" s="154">
        <v>802491241.81818175</v>
      </c>
      <c r="L511" s="154">
        <v>0</v>
      </c>
      <c r="M511" s="154">
        <v>802491241.81818175</v>
      </c>
      <c r="N511" s="154">
        <v>0</v>
      </c>
      <c r="O511" s="154">
        <v>802491241.81818175</v>
      </c>
      <c r="P511" s="154">
        <v>0</v>
      </c>
      <c r="Q511" s="154">
        <v>0</v>
      </c>
      <c r="R511" s="155" t="b">
        <v>1</v>
      </c>
      <c r="S511" s="154">
        <v>0</v>
      </c>
      <c r="T511" s="154">
        <v>0</v>
      </c>
    </row>
    <row r="512" spans="1:20">
      <c r="A512" s="46" t="s">
        <v>311</v>
      </c>
      <c r="B512" s="160">
        <v>411102</v>
      </c>
      <c r="C512" s="158" t="s">
        <v>85</v>
      </c>
      <c r="D512" s="147" t="s">
        <v>72</v>
      </c>
      <c r="E512" s="147" t="s">
        <v>47</v>
      </c>
      <c r="F512" s="154">
        <v>0</v>
      </c>
      <c r="G512" s="154">
        <v>0</v>
      </c>
      <c r="H512" s="154">
        <v>0</v>
      </c>
      <c r="I512" s="154">
        <v>0</v>
      </c>
      <c r="J512" s="154">
        <v>0</v>
      </c>
      <c r="K512" s="154">
        <v>18780000</v>
      </c>
      <c r="L512" s="154">
        <v>0</v>
      </c>
      <c r="M512" s="154">
        <v>18780000</v>
      </c>
      <c r="N512" s="154">
        <v>0</v>
      </c>
      <c r="O512" s="154">
        <v>18780000</v>
      </c>
      <c r="P512" s="154">
        <v>0</v>
      </c>
      <c r="Q512" s="154">
        <v>0</v>
      </c>
      <c r="R512" s="155" t="b">
        <v>1</v>
      </c>
      <c r="S512" s="154">
        <v>0</v>
      </c>
      <c r="T512" s="154">
        <v>0</v>
      </c>
    </row>
    <row r="513" spans="1:20">
      <c r="A513" s="46" t="s">
        <v>311</v>
      </c>
      <c r="B513" s="160">
        <v>411103</v>
      </c>
      <c r="C513" s="158" t="s">
        <v>86</v>
      </c>
      <c r="D513" s="147" t="s">
        <v>72</v>
      </c>
      <c r="E513" s="147" t="s">
        <v>47</v>
      </c>
      <c r="F513" s="154">
        <v>0</v>
      </c>
      <c r="G513" s="154">
        <v>0</v>
      </c>
      <c r="H513" s="154">
        <v>0</v>
      </c>
      <c r="I513" s="154">
        <v>0</v>
      </c>
      <c r="J513" s="154">
        <v>0</v>
      </c>
      <c r="K513" s="154">
        <v>0</v>
      </c>
      <c r="L513" s="154">
        <v>0</v>
      </c>
      <c r="M513" s="154">
        <v>0</v>
      </c>
      <c r="N513" s="154">
        <v>0</v>
      </c>
      <c r="O513" s="154">
        <v>0</v>
      </c>
      <c r="P513" s="154">
        <v>0</v>
      </c>
      <c r="Q513" s="154">
        <v>0</v>
      </c>
      <c r="R513" s="155" t="b">
        <v>0</v>
      </c>
      <c r="S513" s="154">
        <v>0</v>
      </c>
      <c r="T513" s="154">
        <v>0</v>
      </c>
    </row>
    <row r="514" spans="1:20">
      <c r="A514" s="46" t="s">
        <v>311</v>
      </c>
      <c r="B514" s="160">
        <v>411111</v>
      </c>
      <c r="C514" s="158" t="s">
        <v>255</v>
      </c>
      <c r="D514" s="147" t="s">
        <v>72</v>
      </c>
      <c r="E514" s="147" t="s">
        <v>16</v>
      </c>
      <c r="F514" s="154">
        <v>0</v>
      </c>
      <c r="G514" s="154">
        <v>0</v>
      </c>
      <c r="H514" s="154">
        <v>0</v>
      </c>
      <c r="I514" s="154">
        <v>0</v>
      </c>
      <c r="J514" s="154">
        <v>13720352.727272727</v>
      </c>
      <c r="K514" s="154">
        <v>0</v>
      </c>
      <c r="L514" s="154">
        <v>13720352.727272727</v>
      </c>
      <c r="M514" s="154">
        <v>0</v>
      </c>
      <c r="N514" s="154">
        <v>13720352.727272727</v>
      </c>
      <c r="O514" s="154">
        <v>0</v>
      </c>
      <c r="P514" s="154">
        <v>0</v>
      </c>
      <c r="Q514" s="154">
        <v>0</v>
      </c>
      <c r="R514" s="155" t="b">
        <v>1</v>
      </c>
      <c r="S514" s="154">
        <v>0</v>
      </c>
      <c r="T514" s="154">
        <v>0</v>
      </c>
    </row>
    <row r="515" spans="1:20">
      <c r="A515" s="46" t="s">
        <v>311</v>
      </c>
      <c r="B515" s="160">
        <v>411112</v>
      </c>
      <c r="C515" s="158" t="s">
        <v>256</v>
      </c>
      <c r="D515" s="147" t="s">
        <v>72</v>
      </c>
      <c r="E515" s="147" t="s">
        <v>16</v>
      </c>
      <c r="F515" s="154">
        <v>0</v>
      </c>
      <c r="G515" s="154">
        <v>0</v>
      </c>
      <c r="H515" s="154">
        <v>0</v>
      </c>
      <c r="I515" s="154">
        <v>0</v>
      </c>
      <c r="J515" s="154">
        <v>3409581.8181818179</v>
      </c>
      <c r="K515" s="154">
        <v>0</v>
      </c>
      <c r="L515" s="154">
        <v>3409581.8181818179</v>
      </c>
      <c r="M515" s="154">
        <v>0</v>
      </c>
      <c r="N515" s="154">
        <v>3409581.8181818179</v>
      </c>
      <c r="O515" s="154">
        <v>0</v>
      </c>
      <c r="P515" s="154">
        <v>0</v>
      </c>
      <c r="Q515" s="154">
        <v>0</v>
      </c>
      <c r="R515" s="155" t="b">
        <v>1</v>
      </c>
      <c r="S515" s="154">
        <v>0</v>
      </c>
      <c r="T515" s="154">
        <v>0</v>
      </c>
    </row>
    <row r="516" spans="1:20">
      <c r="A516" s="46" t="s">
        <v>311</v>
      </c>
      <c r="B516" s="160">
        <v>411113</v>
      </c>
      <c r="C516" s="158" t="s">
        <v>257</v>
      </c>
      <c r="D516" s="147" t="s">
        <v>72</v>
      </c>
      <c r="E516" s="147" t="s">
        <v>16</v>
      </c>
      <c r="F516" s="154">
        <v>0</v>
      </c>
      <c r="G516" s="154">
        <v>0</v>
      </c>
      <c r="H516" s="154">
        <v>0</v>
      </c>
      <c r="I516" s="154">
        <v>0</v>
      </c>
      <c r="J516" s="154">
        <v>583909.09090909082</v>
      </c>
      <c r="K516" s="154">
        <v>0</v>
      </c>
      <c r="L516" s="154">
        <v>583909.09090909082</v>
      </c>
      <c r="M516" s="154">
        <v>0</v>
      </c>
      <c r="N516" s="154">
        <v>583909.09090909082</v>
      </c>
      <c r="O516" s="154">
        <v>0</v>
      </c>
      <c r="P516" s="154">
        <v>0</v>
      </c>
      <c r="Q516" s="154">
        <v>0</v>
      </c>
      <c r="R516" s="155" t="b">
        <v>1</v>
      </c>
      <c r="S516" s="154">
        <v>0</v>
      </c>
      <c r="T516" s="154">
        <v>0</v>
      </c>
    </row>
    <row r="517" spans="1:20">
      <c r="A517" s="46" t="s">
        <v>311</v>
      </c>
      <c r="B517" s="160">
        <v>411114</v>
      </c>
      <c r="C517" s="158" t="s">
        <v>258</v>
      </c>
      <c r="D517" s="147" t="s">
        <v>72</v>
      </c>
      <c r="E517" s="147" t="s">
        <v>16</v>
      </c>
      <c r="F517" s="154">
        <v>0</v>
      </c>
      <c r="G517" s="154">
        <v>0</v>
      </c>
      <c r="H517" s="154">
        <v>0</v>
      </c>
      <c r="I517" s="154">
        <v>0</v>
      </c>
      <c r="J517" s="154">
        <v>0</v>
      </c>
      <c r="K517" s="154">
        <v>0</v>
      </c>
      <c r="L517" s="154">
        <v>0</v>
      </c>
      <c r="M517" s="154">
        <v>0</v>
      </c>
      <c r="N517" s="154">
        <v>0</v>
      </c>
      <c r="O517" s="154">
        <v>0</v>
      </c>
      <c r="P517" s="154">
        <v>0</v>
      </c>
      <c r="Q517" s="154">
        <v>0</v>
      </c>
      <c r="R517" s="155" t="b">
        <v>0</v>
      </c>
      <c r="S517" s="154">
        <v>0</v>
      </c>
      <c r="T517" s="154">
        <v>0</v>
      </c>
    </row>
    <row r="518" spans="1:20">
      <c r="A518" s="46" t="s">
        <v>311</v>
      </c>
      <c r="B518" s="160">
        <v>411116</v>
      </c>
      <c r="C518" s="158" t="s">
        <v>92</v>
      </c>
      <c r="D518" s="147" t="s">
        <v>72</v>
      </c>
      <c r="E518" s="147" t="s">
        <v>16</v>
      </c>
      <c r="F518" s="154">
        <v>0</v>
      </c>
      <c r="G518" s="154">
        <v>0</v>
      </c>
      <c r="H518" s="154">
        <v>0</v>
      </c>
      <c r="I518" s="154">
        <v>0</v>
      </c>
      <c r="J518" s="154">
        <v>0</v>
      </c>
      <c r="K518" s="154">
        <v>0</v>
      </c>
      <c r="L518" s="154">
        <v>0</v>
      </c>
      <c r="M518" s="154">
        <v>0</v>
      </c>
      <c r="N518" s="154">
        <v>0</v>
      </c>
      <c r="O518" s="154">
        <v>0</v>
      </c>
      <c r="P518" s="154">
        <v>0</v>
      </c>
      <c r="Q518" s="154">
        <v>0</v>
      </c>
      <c r="R518" s="155" t="b">
        <v>0</v>
      </c>
      <c r="S518" s="154">
        <v>0</v>
      </c>
      <c r="T518" s="154">
        <v>0</v>
      </c>
    </row>
    <row r="519" spans="1:20">
      <c r="A519" s="46" t="s">
        <v>311</v>
      </c>
      <c r="B519" s="160">
        <v>411117</v>
      </c>
      <c r="C519" s="158" t="s">
        <v>93</v>
      </c>
      <c r="D519" s="147" t="s">
        <v>72</v>
      </c>
      <c r="E519" s="147" t="s">
        <v>16</v>
      </c>
      <c r="F519" s="154">
        <v>0</v>
      </c>
      <c r="G519" s="154">
        <v>0</v>
      </c>
      <c r="H519" s="154">
        <v>0</v>
      </c>
      <c r="I519" s="154">
        <v>0</v>
      </c>
      <c r="J519" s="154">
        <v>0</v>
      </c>
      <c r="K519" s="154">
        <v>0</v>
      </c>
      <c r="L519" s="154">
        <v>0</v>
      </c>
      <c r="M519" s="154">
        <v>0</v>
      </c>
      <c r="N519" s="154">
        <v>0</v>
      </c>
      <c r="O519" s="154">
        <v>0</v>
      </c>
      <c r="P519" s="154">
        <v>0</v>
      </c>
      <c r="Q519" s="154">
        <v>0</v>
      </c>
      <c r="R519" s="155" t="b">
        <v>0</v>
      </c>
      <c r="S519" s="154">
        <v>0</v>
      </c>
      <c r="T519" s="154">
        <v>0</v>
      </c>
    </row>
    <row r="520" spans="1:20">
      <c r="A520" s="46" t="s">
        <v>311</v>
      </c>
      <c r="B520" s="160">
        <v>411118</v>
      </c>
      <c r="C520" s="158" t="s">
        <v>94</v>
      </c>
      <c r="D520" s="147" t="s">
        <v>72</v>
      </c>
      <c r="E520" s="147" t="s">
        <v>16</v>
      </c>
      <c r="F520" s="154">
        <v>0</v>
      </c>
      <c r="G520" s="154">
        <v>0</v>
      </c>
      <c r="H520" s="154">
        <v>0</v>
      </c>
      <c r="I520" s="154">
        <v>0</v>
      </c>
      <c r="J520" s="154">
        <v>0</v>
      </c>
      <c r="K520" s="154">
        <v>0</v>
      </c>
      <c r="L520" s="154">
        <v>0</v>
      </c>
      <c r="M520" s="154">
        <v>0</v>
      </c>
      <c r="N520" s="154">
        <v>0</v>
      </c>
      <c r="O520" s="154">
        <v>0</v>
      </c>
      <c r="P520" s="154">
        <v>0</v>
      </c>
      <c r="Q520" s="154">
        <v>0</v>
      </c>
      <c r="R520" s="155" t="b">
        <v>0</v>
      </c>
      <c r="S520" s="154">
        <v>0</v>
      </c>
      <c r="T520" s="154">
        <v>0</v>
      </c>
    </row>
    <row r="521" spans="1:20">
      <c r="A521" s="46" t="s">
        <v>311</v>
      </c>
      <c r="B521" s="160">
        <v>411119</v>
      </c>
      <c r="C521" s="158" t="s">
        <v>172</v>
      </c>
      <c r="D521" s="147" t="s">
        <v>72</v>
      </c>
      <c r="E521" s="147" t="s">
        <v>16</v>
      </c>
      <c r="F521" s="154">
        <v>0</v>
      </c>
      <c r="G521" s="154">
        <v>0</v>
      </c>
      <c r="H521" s="154">
        <v>0</v>
      </c>
      <c r="I521" s="154">
        <v>0</v>
      </c>
      <c r="J521" s="154">
        <v>0</v>
      </c>
      <c r="K521" s="154">
        <v>0</v>
      </c>
      <c r="L521" s="154">
        <v>0</v>
      </c>
      <c r="M521" s="154">
        <v>0</v>
      </c>
      <c r="N521" s="154">
        <v>0</v>
      </c>
      <c r="O521" s="154">
        <v>0</v>
      </c>
      <c r="P521" s="154">
        <v>0</v>
      </c>
      <c r="Q521" s="154">
        <v>0</v>
      </c>
      <c r="R521" s="155" t="b">
        <v>0</v>
      </c>
      <c r="S521" s="154">
        <v>0</v>
      </c>
      <c r="T521" s="154">
        <v>0</v>
      </c>
    </row>
    <row r="522" spans="1:20">
      <c r="A522" s="46" t="s">
        <v>311</v>
      </c>
      <c r="B522" s="160">
        <v>510001</v>
      </c>
      <c r="C522" s="158" t="s">
        <v>95</v>
      </c>
      <c r="D522" s="147" t="s">
        <v>72</v>
      </c>
      <c r="E522" s="147" t="s">
        <v>16</v>
      </c>
      <c r="F522" s="154">
        <v>0</v>
      </c>
      <c r="G522" s="154">
        <v>0</v>
      </c>
      <c r="H522" s="154">
        <v>0</v>
      </c>
      <c r="I522" s="154">
        <v>0</v>
      </c>
      <c r="J522" s="154">
        <v>5638692497.727273</v>
      </c>
      <c r="K522" s="154">
        <v>2592576269.9999986</v>
      </c>
      <c r="L522" s="154">
        <v>3046116227.7272744</v>
      </c>
      <c r="M522" s="154">
        <v>0</v>
      </c>
      <c r="N522" s="154">
        <v>3046116227.7272744</v>
      </c>
      <c r="O522" s="154">
        <v>0</v>
      </c>
      <c r="P522" s="154">
        <v>0</v>
      </c>
      <c r="Q522" s="154">
        <v>0</v>
      </c>
      <c r="R522" s="155" t="b">
        <v>1</v>
      </c>
      <c r="S522" s="154">
        <v>0</v>
      </c>
      <c r="T522" s="154">
        <v>0</v>
      </c>
    </row>
    <row r="523" spans="1:20">
      <c r="A523" s="46" t="s">
        <v>311</v>
      </c>
      <c r="B523" s="160">
        <v>511001</v>
      </c>
      <c r="C523" s="158" t="s">
        <v>96</v>
      </c>
      <c r="D523" s="147" t="s">
        <v>72</v>
      </c>
      <c r="E523" s="147" t="s">
        <v>16</v>
      </c>
      <c r="F523" s="154">
        <v>0</v>
      </c>
      <c r="G523" s="154">
        <v>0</v>
      </c>
      <c r="H523" s="154">
        <v>0</v>
      </c>
      <c r="I523" s="154">
        <v>0</v>
      </c>
      <c r="J523" s="154">
        <v>3551676300</v>
      </c>
      <c r="K523" s="154">
        <v>3551676300</v>
      </c>
      <c r="L523" s="154">
        <v>0</v>
      </c>
      <c r="M523" s="154">
        <v>0</v>
      </c>
      <c r="N523" s="154">
        <v>0</v>
      </c>
      <c r="O523" s="154">
        <v>0</v>
      </c>
      <c r="P523" s="154">
        <v>0</v>
      </c>
      <c r="Q523" s="154">
        <v>0</v>
      </c>
      <c r="R523" s="155" t="b">
        <v>1</v>
      </c>
      <c r="S523" s="154">
        <v>0</v>
      </c>
      <c r="T523" s="154">
        <v>0</v>
      </c>
    </row>
    <row r="524" spans="1:20">
      <c r="A524" s="46" t="s">
        <v>311</v>
      </c>
      <c r="B524" s="160">
        <v>511002</v>
      </c>
      <c r="C524" s="158" t="s">
        <v>97</v>
      </c>
      <c r="D524" s="147" t="s">
        <v>72</v>
      </c>
      <c r="E524" s="147" t="s">
        <v>16</v>
      </c>
      <c r="F524" s="154">
        <v>0</v>
      </c>
      <c r="G524" s="154">
        <v>0</v>
      </c>
      <c r="H524" s="154">
        <v>0</v>
      </c>
      <c r="I524" s="154">
        <v>0</v>
      </c>
      <c r="J524" s="154">
        <v>-420000</v>
      </c>
      <c r="K524" s="154">
        <v>-420000</v>
      </c>
      <c r="L524" s="154">
        <v>0</v>
      </c>
      <c r="M524" s="154">
        <v>0</v>
      </c>
      <c r="N524" s="154">
        <v>0</v>
      </c>
      <c r="O524" s="154">
        <v>0</v>
      </c>
      <c r="P524" s="154">
        <v>0</v>
      </c>
      <c r="Q524" s="154">
        <v>0</v>
      </c>
      <c r="R524" s="155" t="b">
        <v>1</v>
      </c>
      <c r="S524" s="154">
        <v>0</v>
      </c>
      <c r="T524" s="154">
        <v>0</v>
      </c>
    </row>
    <row r="525" spans="1:20">
      <c r="A525" s="46" t="s">
        <v>311</v>
      </c>
      <c r="B525" s="160">
        <v>511003</v>
      </c>
      <c r="C525" s="158" t="s">
        <v>98</v>
      </c>
      <c r="D525" s="147" t="s">
        <v>72</v>
      </c>
      <c r="E525" s="147" t="s">
        <v>16</v>
      </c>
      <c r="F525" s="154">
        <v>0</v>
      </c>
      <c r="G525" s="154">
        <v>0</v>
      </c>
      <c r="H525" s="154">
        <v>0</v>
      </c>
      <c r="I525" s="154">
        <v>0</v>
      </c>
      <c r="J525" s="154">
        <v>0</v>
      </c>
      <c r="K525" s="154">
        <v>0</v>
      </c>
      <c r="L525" s="154">
        <v>0</v>
      </c>
      <c r="M525" s="154">
        <v>0</v>
      </c>
      <c r="N525" s="154">
        <v>0</v>
      </c>
      <c r="O525" s="154">
        <v>0</v>
      </c>
      <c r="P525" s="154">
        <v>0</v>
      </c>
      <c r="Q525" s="154">
        <v>0</v>
      </c>
      <c r="R525" s="155" t="b">
        <v>0</v>
      </c>
      <c r="S525" s="154">
        <v>0</v>
      </c>
      <c r="T525" s="154">
        <v>0</v>
      </c>
    </row>
    <row r="526" spans="1:20">
      <c r="A526" s="46" t="s">
        <v>311</v>
      </c>
      <c r="B526" s="160">
        <v>811001</v>
      </c>
      <c r="C526" s="158" t="s">
        <v>100</v>
      </c>
      <c r="D526" s="147" t="s">
        <v>72</v>
      </c>
      <c r="E526" s="147" t="s">
        <v>16</v>
      </c>
      <c r="F526" s="154">
        <v>0</v>
      </c>
      <c r="G526" s="154">
        <v>0</v>
      </c>
      <c r="H526" s="154">
        <v>0</v>
      </c>
      <c r="I526" s="154">
        <v>0</v>
      </c>
      <c r="J526" s="154">
        <v>0</v>
      </c>
      <c r="K526" s="154">
        <v>0</v>
      </c>
      <c r="L526" s="154">
        <v>0</v>
      </c>
      <c r="M526" s="154">
        <v>0</v>
      </c>
      <c r="N526" s="154">
        <v>0</v>
      </c>
      <c r="O526" s="154">
        <v>0</v>
      </c>
      <c r="P526" s="154">
        <v>0</v>
      </c>
      <c r="Q526" s="154">
        <v>0</v>
      </c>
      <c r="R526" s="155" t="b">
        <v>0</v>
      </c>
      <c r="S526" s="154">
        <v>0</v>
      </c>
      <c r="T526" s="154">
        <v>0</v>
      </c>
    </row>
    <row r="527" spans="1:20">
      <c r="A527" s="46" t="s">
        <v>311</v>
      </c>
      <c r="B527" s="160">
        <v>811002</v>
      </c>
      <c r="C527" s="158" t="s">
        <v>101</v>
      </c>
      <c r="D527" s="147" t="s">
        <v>72</v>
      </c>
      <c r="E527" s="147" t="s">
        <v>16</v>
      </c>
      <c r="F527" s="154">
        <v>0</v>
      </c>
      <c r="G527" s="154">
        <v>0</v>
      </c>
      <c r="H527" s="154">
        <v>0</v>
      </c>
      <c r="I527" s="154">
        <v>0</v>
      </c>
      <c r="J527" s="154">
        <v>9275276</v>
      </c>
      <c r="K527" s="154">
        <v>0</v>
      </c>
      <c r="L527" s="154">
        <v>9275276</v>
      </c>
      <c r="M527" s="154">
        <v>0</v>
      </c>
      <c r="N527" s="154">
        <v>9275276</v>
      </c>
      <c r="O527" s="154">
        <v>0</v>
      </c>
      <c r="P527" s="154">
        <v>0</v>
      </c>
      <c r="Q527" s="154">
        <v>0</v>
      </c>
      <c r="R527" s="155" t="b">
        <v>1</v>
      </c>
      <c r="S527" s="154">
        <v>0</v>
      </c>
      <c r="T527" s="154">
        <v>0</v>
      </c>
    </row>
    <row r="528" spans="1:20">
      <c r="A528" s="46" t="s">
        <v>311</v>
      </c>
      <c r="B528" s="160">
        <v>811003</v>
      </c>
      <c r="C528" s="158" t="s">
        <v>102</v>
      </c>
      <c r="D528" s="147" t="s">
        <v>72</v>
      </c>
      <c r="E528" s="147" t="s">
        <v>16</v>
      </c>
      <c r="F528" s="154">
        <v>0</v>
      </c>
      <c r="G528" s="154">
        <v>0</v>
      </c>
      <c r="H528" s="154">
        <v>59471143</v>
      </c>
      <c r="I528" s="154">
        <v>0</v>
      </c>
      <c r="J528" s="154">
        <v>0</v>
      </c>
      <c r="K528" s="154">
        <v>0</v>
      </c>
      <c r="L528" s="154">
        <v>59471143</v>
      </c>
      <c r="M528" s="154">
        <v>0</v>
      </c>
      <c r="N528" s="154">
        <v>59471143</v>
      </c>
      <c r="O528" s="154">
        <v>0</v>
      </c>
      <c r="P528" s="154">
        <v>0</v>
      </c>
      <c r="Q528" s="154">
        <v>0</v>
      </c>
      <c r="R528" s="155" t="b">
        <v>1</v>
      </c>
      <c r="S528" s="154">
        <v>0</v>
      </c>
      <c r="T528" s="154">
        <v>0</v>
      </c>
    </row>
    <row r="529" spans="1:20">
      <c r="A529" s="46" t="s">
        <v>311</v>
      </c>
      <c r="B529" s="160">
        <v>811004</v>
      </c>
      <c r="C529" s="158" t="s">
        <v>103</v>
      </c>
      <c r="D529" s="147" t="s">
        <v>72</v>
      </c>
      <c r="E529" s="147" t="s">
        <v>16</v>
      </c>
      <c r="F529" s="154">
        <v>0</v>
      </c>
      <c r="G529" s="154">
        <v>0</v>
      </c>
      <c r="H529" s="154">
        <v>906000</v>
      </c>
      <c r="I529" s="154">
        <v>0</v>
      </c>
      <c r="J529" s="154">
        <v>15248540</v>
      </c>
      <c r="K529" s="154">
        <v>0</v>
      </c>
      <c r="L529" s="154">
        <v>16154540</v>
      </c>
      <c r="M529" s="154">
        <v>0</v>
      </c>
      <c r="N529" s="154">
        <v>16154540</v>
      </c>
      <c r="O529" s="154">
        <v>0</v>
      </c>
      <c r="P529" s="154">
        <v>0</v>
      </c>
      <c r="Q529" s="154">
        <v>0</v>
      </c>
      <c r="R529" s="155" t="b">
        <v>1</v>
      </c>
      <c r="S529" s="154">
        <v>0</v>
      </c>
      <c r="T529" s="154">
        <v>0</v>
      </c>
    </row>
    <row r="530" spans="1:20">
      <c r="A530" s="46" t="s">
        <v>311</v>
      </c>
      <c r="B530" s="160">
        <v>811005</v>
      </c>
      <c r="C530" s="158" t="s">
        <v>104</v>
      </c>
      <c r="D530" s="147" t="s">
        <v>72</v>
      </c>
      <c r="E530" s="147" t="s">
        <v>16</v>
      </c>
      <c r="F530" s="154">
        <v>0</v>
      </c>
      <c r="G530" s="154">
        <v>0</v>
      </c>
      <c r="H530" s="154">
        <v>181500</v>
      </c>
      <c r="I530" s="154">
        <v>0</v>
      </c>
      <c r="J530" s="154">
        <v>0</v>
      </c>
      <c r="K530" s="154">
        <v>0</v>
      </c>
      <c r="L530" s="154">
        <v>181500</v>
      </c>
      <c r="M530" s="154">
        <v>0</v>
      </c>
      <c r="N530" s="154">
        <v>181500</v>
      </c>
      <c r="O530" s="154">
        <v>0</v>
      </c>
      <c r="P530" s="154">
        <v>0</v>
      </c>
      <c r="Q530" s="154">
        <v>0</v>
      </c>
      <c r="R530" s="155" t="b">
        <v>1</v>
      </c>
      <c r="S530" s="154">
        <v>0</v>
      </c>
      <c r="T530" s="154">
        <v>0</v>
      </c>
    </row>
    <row r="531" spans="1:20">
      <c r="A531" s="46" t="s">
        <v>311</v>
      </c>
      <c r="B531" s="160">
        <v>811006</v>
      </c>
      <c r="C531" s="158" t="s">
        <v>105</v>
      </c>
      <c r="D531" s="147" t="s">
        <v>72</v>
      </c>
      <c r="E531" s="147" t="s">
        <v>16</v>
      </c>
      <c r="F531" s="154">
        <v>0</v>
      </c>
      <c r="G531" s="154">
        <v>0</v>
      </c>
      <c r="H531" s="154">
        <v>114000</v>
      </c>
      <c r="I531" s="154">
        <v>0</v>
      </c>
      <c r="J531" s="154">
        <v>0</v>
      </c>
      <c r="K531" s="154">
        <v>0</v>
      </c>
      <c r="L531" s="154">
        <v>114000</v>
      </c>
      <c r="M531" s="154">
        <v>0</v>
      </c>
      <c r="N531" s="154">
        <v>114000</v>
      </c>
      <c r="O531" s="154">
        <v>0</v>
      </c>
      <c r="P531" s="154">
        <v>0</v>
      </c>
      <c r="Q531" s="154">
        <v>0</v>
      </c>
      <c r="R531" s="155" t="b">
        <v>1</v>
      </c>
      <c r="S531" s="154">
        <v>0</v>
      </c>
      <c r="T531" s="154">
        <v>0</v>
      </c>
    </row>
    <row r="532" spans="1:20">
      <c r="A532" s="46" t="s">
        <v>311</v>
      </c>
      <c r="B532" s="160">
        <v>811007</v>
      </c>
      <c r="C532" s="158" t="s">
        <v>106</v>
      </c>
      <c r="D532" s="147" t="s">
        <v>72</v>
      </c>
      <c r="E532" s="147" t="s">
        <v>16</v>
      </c>
      <c r="F532" s="154">
        <v>0</v>
      </c>
      <c r="G532" s="154">
        <v>0</v>
      </c>
      <c r="H532" s="154">
        <v>0</v>
      </c>
      <c r="I532" s="154">
        <v>0</v>
      </c>
      <c r="J532" s="154">
        <v>0</v>
      </c>
      <c r="K532" s="154">
        <v>0</v>
      </c>
      <c r="L532" s="154">
        <v>0</v>
      </c>
      <c r="M532" s="154">
        <v>0</v>
      </c>
      <c r="N532" s="154">
        <v>0</v>
      </c>
      <c r="O532" s="154">
        <v>0</v>
      </c>
      <c r="P532" s="154">
        <v>0</v>
      </c>
      <c r="Q532" s="154">
        <v>0</v>
      </c>
      <c r="R532" s="155" t="b">
        <v>0</v>
      </c>
      <c r="S532" s="154">
        <v>0</v>
      </c>
      <c r="T532" s="154">
        <v>0</v>
      </c>
    </row>
    <row r="533" spans="1:20">
      <c r="A533" s="46" t="s">
        <v>311</v>
      </c>
      <c r="B533" s="160">
        <v>811010</v>
      </c>
      <c r="C533" s="158" t="s">
        <v>109</v>
      </c>
      <c r="D533" s="147" t="s">
        <v>72</v>
      </c>
      <c r="E533" s="147" t="s">
        <v>16</v>
      </c>
      <c r="F533" s="154">
        <v>0</v>
      </c>
      <c r="G533" s="154">
        <v>0</v>
      </c>
      <c r="H533" s="154">
        <v>0</v>
      </c>
      <c r="I533" s="154">
        <v>0</v>
      </c>
      <c r="J533" s="154">
        <v>0</v>
      </c>
      <c r="K533" s="154">
        <v>0</v>
      </c>
      <c r="L533" s="154">
        <v>0</v>
      </c>
      <c r="M533" s="154">
        <v>0</v>
      </c>
      <c r="N533" s="154">
        <v>0</v>
      </c>
      <c r="O533" s="154">
        <v>0</v>
      </c>
      <c r="P533" s="154">
        <v>0</v>
      </c>
      <c r="Q533" s="154">
        <v>0</v>
      </c>
      <c r="R533" s="155" t="b">
        <v>0</v>
      </c>
      <c r="S533" s="154">
        <v>0</v>
      </c>
      <c r="T533" s="154">
        <v>0</v>
      </c>
    </row>
    <row r="534" spans="1:20">
      <c r="A534" s="46" t="s">
        <v>311</v>
      </c>
      <c r="B534" s="160">
        <v>821000</v>
      </c>
      <c r="C534" s="158" t="s">
        <v>110</v>
      </c>
      <c r="D534" s="147" t="s">
        <v>72</v>
      </c>
      <c r="E534" s="147" t="s">
        <v>16</v>
      </c>
      <c r="F534" s="154">
        <v>0</v>
      </c>
      <c r="G534" s="154">
        <v>0</v>
      </c>
      <c r="H534" s="154">
        <v>0</v>
      </c>
      <c r="I534" s="154">
        <v>0</v>
      </c>
      <c r="J534" s="154">
        <v>377002</v>
      </c>
      <c r="K534" s="154">
        <v>0</v>
      </c>
      <c r="L534" s="154">
        <v>377002</v>
      </c>
      <c r="M534" s="154">
        <v>0</v>
      </c>
      <c r="N534" s="154">
        <v>377002</v>
      </c>
      <c r="O534" s="154">
        <v>0</v>
      </c>
      <c r="P534" s="154">
        <v>0</v>
      </c>
      <c r="Q534" s="154">
        <v>0</v>
      </c>
      <c r="R534" s="155" t="b">
        <v>1</v>
      </c>
      <c r="S534" s="154">
        <v>0</v>
      </c>
      <c r="T534" s="154">
        <v>0</v>
      </c>
    </row>
    <row r="535" spans="1:20">
      <c r="A535" s="46" t="s">
        <v>311</v>
      </c>
      <c r="B535" s="160">
        <v>821001</v>
      </c>
      <c r="C535" s="158" t="s">
        <v>111</v>
      </c>
      <c r="D535" s="147" t="s">
        <v>72</v>
      </c>
      <c r="E535" s="147" t="s">
        <v>16</v>
      </c>
      <c r="F535" s="154">
        <v>0</v>
      </c>
      <c r="G535" s="154">
        <v>0</v>
      </c>
      <c r="H535" s="154">
        <v>0</v>
      </c>
      <c r="I535" s="154">
        <v>0</v>
      </c>
      <c r="J535" s="154">
        <v>413771209.59000003</v>
      </c>
      <c r="K535" s="154">
        <v>0</v>
      </c>
      <c r="L535" s="154">
        <v>413771209.59000003</v>
      </c>
      <c r="M535" s="154">
        <v>0</v>
      </c>
      <c r="N535" s="154">
        <v>413771209.59000003</v>
      </c>
      <c r="O535" s="154">
        <v>0</v>
      </c>
      <c r="P535" s="154">
        <v>0</v>
      </c>
      <c r="Q535" s="154">
        <v>0</v>
      </c>
      <c r="R535" s="155" t="b">
        <v>1</v>
      </c>
      <c r="S535" s="154">
        <v>0</v>
      </c>
      <c r="T535" s="154">
        <v>0</v>
      </c>
    </row>
    <row r="536" spans="1:20">
      <c r="A536" s="46" t="s">
        <v>311</v>
      </c>
      <c r="B536" s="160">
        <v>821002</v>
      </c>
      <c r="C536" s="158" t="s">
        <v>112</v>
      </c>
      <c r="D536" s="147" t="s">
        <v>72</v>
      </c>
      <c r="E536" s="147" t="s">
        <v>16</v>
      </c>
      <c r="F536" s="154">
        <v>0</v>
      </c>
      <c r="G536" s="154">
        <v>0</v>
      </c>
      <c r="H536" s="154">
        <v>0</v>
      </c>
      <c r="I536" s="154">
        <v>0</v>
      </c>
      <c r="J536" s="154">
        <v>36928677.827199943</v>
      </c>
      <c r="K536" s="154">
        <v>0</v>
      </c>
      <c r="L536" s="154">
        <v>36928677.827199943</v>
      </c>
      <c r="M536" s="154">
        <v>0</v>
      </c>
      <c r="N536" s="154">
        <v>36928677.827199943</v>
      </c>
      <c r="O536" s="154">
        <v>0</v>
      </c>
      <c r="P536" s="154">
        <v>0</v>
      </c>
      <c r="Q536" s="154">
        <v>0</v>
      </c>
      <c r="R536" s="155" t="b">
        <v>1</v>
      </c>
      <c r="S536" s="154">
        <v>0</v>
      </c>
      <c r="T536" s="154">
        <v>0</v>
      </c>
    </row>
    <row r="537" spans="1:20">
      <c r="A537" s="46" t="s">
        <v>311</v>
      </c>
      <c r="B537" s="160">
        <v>821004</v>
      </c>
      <c r="C537" s="158" t="s">
        <v>114</v>
      </c>
      <c r="D537" s="147" t="s">
        <v>72</v>
      </c>
      <c r="E537" s="147" t="s">
        <v>16</v>
      </c>
      <c r="F537" s="154">
        <v>0</v>
      </c>
      <c r="G537" s="154">
        <v>0</v>
      </c>
      <c r="H537" s="154">
        <v>182667</v>
      </c>
      <c r="I537" s="154">
        <v>0</v>
      </c>
      <c r="J537" s="154">
        <v>0</v>
      </c>
      <c r="K537" s="154">
        <v>0</v>
      </c>
      <c r="L537" s="154">
        <v>182667</v>
      </c>
      <c r="M537" s="154">
        <v>0</v>
      </c>
      <c r="N537" s="154">
        <v>182667</v>
      </c>
      <c r="O537" s="154">
        <v>0</v>
      </c>
      <c r="P537" s="154">
        <v>0</v>
      </c>
      <c r="Q537" s="154">
        <v>0</v>
      </c>
      <c r="R537" s="155" t="b">
        <v>1</v>
      </c>
      <c r="S537" s="154">
        <v>0</v>
      </c>
      <c r="T537" s="154">
        <v>0</v>
      </c>
    </row>
    <row r="538" spans="1:20">
      <c r="A538" s="46" t="s">
        <v>311</v>
      </c>
      <c r="B538" s="160">
        <v>821005</v>
      </c>
      <c r="C538" s="158" t="s">
        <v>115</v>
      </c>
      <c r="D538" s="147" t="s">
        <v>72</v>
      </c>
      <c r="E538" s="147" t="s">
        <v>16</v>
      </c>
      <c r="F538" s="154">
        <v>0</v>
      </c>
      <c r="G538" s="154">
        <v>0</v>
      </c>
      <c r="H538" s="154">
        <v>0</v>
      </c>
      <c r="I538" s="154">
        <v>0</v>
      </c>
      <c r="J538" s="154">
        <v>0</v>
      </c>
      <c r="K538" s="154">
        <v>0</v>
      </c>
      <c r="L538" s="154">
        <v>0</v>
      </c>
      <c r="M538" s="154">
        <v>0</v>
      </c>
      <c r="N538" s="154">
        <v>0</v>
      </c>
      <c r="O538" s="154">
        <v>0</v>
      </c>
      <c r="P538" s="154">
        <v>0</v>
      </c>
      <c r="Q538" s="154">
        <v>0</v>
      </c>
      <c r="R538" s="155" t="b">
        <v>0</v>
      </c>
      <c r="S538" s="154">
        <v>0</v>
      </c>
      <c r="T538" s="154">
        <v>0</v>
      </c>
    </row>
    <row r="539" spans="1:20">
      <c r="A539" s="46" t="s">
        <v>311</v>
      </c>
      <c r="B539" s="160">
        <v>821006</v>
      </c>
      <c r="C539" s="158" t="s">
        <v>116</v>
      </c>
      <c r="D539" s="147" t="s">
        <v>72</v>
      </c>
      <c r="E539" s="147" t="s">
        <v>16</v>
      </c>
      <c r="F539" s="154">
        <v>0</v>
      </c>
      <c r="G539" s="154">
        <v>0</v>
      </c>
      <c r="H539" s="154">
        <v>0</v>
      </c>
      <c r="I539" s="154">
        <v>0</v>
      </c>
      <c r="J539" s="154">
        <v>31550796.583333332</v>
      </c>
      <c r="K539" s="154">
        <v>0</v>
      </c>
      <c r="L539" s="154">
        <v>31550796.583333332</v>
      </c>
      <c r="M539" s="154">
        <v>0</v>
      </c>
      <c r="N539" s="154">
        <v>31550796.583333332</v>
      </c>
      <c r="O539" s="154">
        <v>0</v>
      </c>
      <c r="P539" s="154">
        <v>0</v>
      </c>
      <c r="Q539" s="154">
        <v>0</v>
      </c>
      <c r="R539" s="155" t="b">
        <v>1</v>
      </c>
      <c r="S539" s="154">
        <v>0</v>
      </c>
      <c r="T539" s="154">
        <v>0</v>
      </c>
    </row>
    <row r="540" spans="1:20">
      <c r="A540" s="46" t="s">
        <v>311</v>
      </c>
      <c r="B540" s="160">
        <v>821007</v>
      </c>
      <c r="C540" s="158" t="s">
        <v>117</v>
      </c>
      <c r="D540" s="147" t="s">
        <v>72</v>
      </c>
      <c r="E540" s="147" t="s">
        <v>16</v>
      </c>
      <c r="F540" s="154">
        <v>0</v>
      </c>
      <c r="G540" s="154">
        <v>0</v>
      </c>
      <c r="H540" s="154">
        <v>0</v>
      </c>
      <c r="I540" s="154">
        <v>0</v>
      </c>
      <c r="J540" s="154">
        <v>0</v>
      </c>
      <c r="K540" s="154">
        <v>0</v>
      </c>
      <c r="L540" s="154">
        <v>0</v>
      </c>
      <c r="M540" s="154">
        <v>0</v>
      </c>
      <c r="N540" s="154">
        <v>0</v>
      </c>
      <c r="O540" s="154">
        <v>0</v>
      </c>
      <c r="P540" s="154">
        <v>0</v>
      </c>
      <c r="Q540" s="154">
        <v>0</v>
      </c>
      <c r="R540" s="155" t="b">
        <v>0</v>
      </c>
      <c r="S540" s="154">
        <v>0</v>
      </c>
      <c r="T540" s="154">
        <v>0</v>
      </c>
    </row>
    <row r="541" spans="1:20">
      <c r="A541" s="46" t="s">
        <v>311</v>
      </c>
      <c r="B541" s="160">
        <v>821008</v>
      </c>
      <c r="C541" s="158" t="s">
        <v>259</v>
      </c>
      <c r="D541" s="147" t="s">
        <v>72</v>
      </c>
      <c r="E541" s="147" t="s">
        <v>16</v>
      </c>
      <c r="F541" s="154">
        <v>0</v>
      </c>
      <c r="G541" s="154">
        <v>0</v>
      </c>
      <c r="H541" s="154">
        <v>0</v>
      </c>
      <c r="I541" s="154">
        <v>0</v>
      </c>
      <c r="J541" s="154">
        <v>0</v>
      </c>
      <c r="K541" s="154">
        <v>0</v>
      </c>
      <c r="L541" s="154">
        <v>0</v>
      </c>
      <c r="M541" s="154">
        <v>0</v>
      </c>
      <c r="N541" s="154">
        <v>0</v>
      </c>
      <c r="O541" s="154">
        <v>0</v>
      </c>
      <c r="P541" s="154">
        <v>0</v>
      </c>
      <c r="Q541" s="154">
        <v>0</v>
      </c>
      <c r="R541" s="155" t="b">
        <v>0</v>
      </c>
      <c r="S541" s="154">
        <v>0</v>
      </c>
      <c r="T541" s="154">
        <v>0</v>
      </c>
    </row>
    <row r="542" spans="1:20">
      <c r="A542" s="46" t="s">
        <v>311</v>
      </c>
      <c r="B542" s="160">
        <v>821011</v>
      </c>
      <c r="C542" s="158" t="s">
        <v>119</v>
      </c>
      <c r="D542" s="147" t="s">
        <v>72</v>
      </c>
      <c r="E542" s="147" t="s">
        <v>16</v>
      </c>
      <c r="F542" s="154">
        <v>0</v>
      </c>
      <c r="G542" s="154">
        <v>0</v>
      </c>
      <c r="H542" s="154">
        <v>0</v>
      </c>
      <c r="I542" s="154">
        <v>0</v>
      </c>
      <c r="J542" s="154">
        <v>0</v>
      </c>
      <c r="K542" s="154">
        <v>0</v>
      </c>
      <c r="L542" s="154">
        <v>0</v>
      </c>
      <c r="M542" s="154">
        <v>0</v>
      </c>
      <c r="N542" s="154">
        <v>0</v>
      </c>
      <c r="O542" s="154">
        <v>0</v>
      </c>
      <c r="P542" s="154">
        <v>0</v>
      </c>
      <c r="Q542" s="154">
        <v>0</v>
      </c>
      <c r="R542" s="155" t="b">
        <v>0</v>
      </c>
      <c r="S542" s="154">
        <v>0</v>
      </c>
      <c r="T542" s="154">
        <v>0</v>
      </c>
    </row>
    <row r="543" spans="1:20">
      <c r="A543" s="46" t="s">
        <v>311</v>
      </c>
      <c r="B543" s="160">
        <v>822001</v>
      </c>
      <c r="C543" s="158" t="s">
        <v>120</v>
      </c>
      <c r="D543" s="147" t="s">
        <v>72</v>
      </c>
      <c r="E543" s="147" t="s">
        <v>16</v>
      </c>
      <c r="F543" s="154">
        <v>0</v>
      </c>
      <c r="G543" s="154">
        <v>0</v>
      </c>
      <c r="H543" s="154">
        <v>0</v>
      </c>
      <c r="I543" s="154">
        <v>0</v>
      </c>
      <c r="J543" s="154">
        <v>0</v>
      </c>
      <c r="K543" s="154">
        <v>0</v>
      </c>
      <c r="L543" s="154">
        <v>0</v>
      </c>
      <c r="M543" s="154">
        <v>0</v>
      </c>
      <c r="N543" s="154">
        <v>0</v>
      </c>
      <c r="O543" s="154">
        <v>0</v>
      </c>
      <c r="P543" s="154">
        <v>0</v>
      </c>
      <c r="Q543" s="154">
        <v>0</v>
      </c>
      <c r="R543" s="155" t="b">
        <v>0</v>
      </c>
      <c r="S543" s="154">
        <v>0</v>
      </c>
      <c r="T543" s="154">
        <v>0</v>
      </c>
    </row>
    <row r="544" spans="1:20">
      <c r="A544" s="46" t="s">
        <v>311</v>
      </c>
      <c r="B544" s="160">
        <v>822005</v>
      </c>
      <c r="C544" s="158" t="s">
        <v>217</v>
      </c>
      <c r="D544" s="147" t="s">
        <v>72</v>
      </c>
      <c r="E544" s="147" t="s">
        <v>16</v>
      </c>
      <c r="F544" s="154">
        <v>0</v>
      </c>
      <c r="G544" s="154">
        <v>0</v>
      </c>
      <c r="H544" s="154">
        <v>0</v>
      </c>
      <c r="I544" s="154">
        <v>0</v>
      </c>
      <c r="J544" s="154">
        <v>4795000</v>
      </c>
      <c r="K544" s="154">
        <v>0</v>
      </c>
      <c r="L544" s="154">
        <v>4795000</v>
      </c>
      <c r="M544" s="154">
        <v>0</v>
      </c>
      <c r="N544" s="154">
        <v>4795000</v>
      </c>
      <c r="O544" s="154">
        <v>0</v>
      </c>
      <c r="P544" s="154">
        <v>0</v>
      </c>
      <c r="Q544" s="154">
        <v>0</v>
      </c>
      <c r="R544" s="155" t="b">
        <v>1</v>
      </c>
      <c r="S544" s="154">
        <v>0</v>
      </c>
      <c r="T544" s="154">
        <v>0</v>
      </c>
    </row>
    <row r="545" spans="1:20">
      <c r="A545" s="46" t="s">
        <v>311</v>
      </c>
      <c r="B545" s="160">
        <v>822015</v>
      </c>
      <c r="C545" s="158" t="s">
        <v>122</v>
      </c>
      <c r="D545" s="147" t="s">
        <v>72</v>
      </c>
      <c r="E545" s="147" t="s">
        <v>16</v>
      </c>
      <c r="F545" s="154">
        <v>0</v>
      </c>
      <c r="G545" s="154">
        <v>0</v>
      </c>
      <c r="H545" s="154">
        <v>0</v>
      </c>
      <c r="I545" s="154">
        <v>0</v>
      </c>
      <c r="J545" s="154">
        <v>0</v>
      </c>
      <c r="K545" s="154">
        <v>0</v>
      </c>
      <c r="L545" s="154">
        <v>0</v>
      </c>
      <c r="M545" s="154">
        <v>0</v>
      </c>
      <c r="N545" s="154">
        <v>0</v>
      </c>
      <c r="O545" s="154">
        <v>0</v>
      </c>
      <c r="P545" s="154">
        <v>0</v>
      </c>
      <c r="Q545" s="154">
        <v>0</v>
      </c>
      <c r="R545" s="155" t="b">
        <v>0</v>
      </c>
      <c r="S545" s="154">
        <v>0</v>
      </c>
      <c r="T545" s="154">
        <v>0</v>
      </c>
    </row>
    <row r="546" spans="1:20">
      <c r="A546" s="46" t="s">
        <v>311</v>
      </c>
      <c r="B546" s="160">
        <v>824001</v>
      </c>
      <c r="C546" s="158" t="s">
        <v>123</v>
      </c>
      <c r="D546" s="147" t="s">
        <v>72</v>
      </c>
      <c r="E546" s="147" t="s">
        <v>16</v>
      </c>
      <c r="F546" s="154">
        <v>0</v>
      </c>
      <c r="G546" s="154">
        <v>0</v>
      </c>
      <c r="H546" s="154">
        <v>0</v>
      </c>
      <c r="I546" s="154">
        <v>0</v>
      </c>
      <c r="J546" s="154">
        <v>6601699</v>
      </c>
      <c r="K546" s="154">
        <v>0</v>
      </c>
      <c r="L546" s="154">
        <v>6601699</v>
      </c>
      <c r="M546" s="154">
        <v>0</v>
      </c>
      <c r="N546" s="154">
        <v>6601699</v>
      </c>
      <c r="O546" s="154">
        <v>0</v>
      </c>
      <c r="P546" s="154">
        <v>0</v>
      </c>
      <c r="Q546" s="154">
        <v>0</v>
      </c>
      <c r="R546" s="155" t="b">
        <v>1</v>
      </c>
      <c r="S546" s="154">
        <v>0</v>
      </c>
      <c r="T546" s="154">
        <v>0</v>
      </c>
    </row>
    <row r="547" spans="1:20">
      <c r="A547" s="46" t="s">
        <v>311</v>
      </c>
      <c r="B547" s="160">
        <v>824002</v>
      </c>
      <c r="C547" s="158" t="s">
        <v>124</v>
      </c>
      <c r="D547" s="147" t="s">
        <v>72</v>
      </c>
      <c r="E547" s="147" t="s">
        <v>16</v>
      </c>
      <c r="F547" s="154">
        <v>0</v>
      </c>
      <c r="G547" s="154">
        <v>0</v>
      </c>
      <c r="H547" s="154">
        <v>71000</v>
      </c>
      <c r="I547" s="154">
        <v>0</v>
      </c>
      <c r="J547" s="154">
        <v>2923800</v>
      </c>
      <c r="K547" s="154">
        <v>0</v>
      </c>
      <c r="L547" s="154">
        <v>2994800</v>
      </c>
      <c r="M547" s="154">
        <v>0</v>
      </c>
      <c r="N547" s="154">
        <v>2994800</v>
      </c>
      <c r="O547" s="154">
        <v>0</v>
      </c>
      <c r="P547" s="154">
        <v>0</v>
      </c>
      <c r="Q547" s="154">
        <v>0</v>
      </c>
      <c r="R547" s="155" t="b">
        <v>1</v>
      </c>
      <c r="S547" s="154">
        <v>0</v>
      </c>
      <c r="T547" s="154">
        <v>0</v>
      </c>
    </row>
    <row r="548" spans="1:20">
      <c r="A548" s="46" t="s">
        <v>311</v>
      </c>
      <c r="B548" s="160">
        <v>824003</v>
      </c>
      <c r="C548" s="158" t="s">
        <v>125</v>
      </c>
      <c r="D548" s="147" t="s">
        <v>72</v>
      </c>
      <c r="E548" s="147" t="s">
        <v>16</v>
      </c>
      <c r="F548" s="154">
        <v>0</v>
      </c>
      <c r="G548" s="154">
        <v>0</v>
      </c>
      <c r="H548" s="154">
        <v>1590000</v>
      </c>
      <c r="I548" s="154">
        <v>0</v>
      </c>
      <c r="J548" s="154">
        <v>908789</v>
      </c>
      <c r="K548" s="154">
        <v>0</v>
      </c>
      <c r="L548" s="154">
        <v>2498789</v>
      </c>
      <c r="M548" s="154">
        <v>0</v>
      </c>
      <c r="N548" s="154">
        <v>2498789</v>
      </c>
      <c r="O548" s="154">
        <v>0</v>
      </c>
      <c r="P548" s="154">
        <v>0</v>
      </c>
      <c r="Q548" s="154">
        <v>0</v>
      </c>
      <c r="R548" s="155" t="b">
        <v>1</v>
      </c>
      <c r="S548" s="154">
        <v>0</v>
      </c>
      <c r="T548" s="154">
        <v>0</v>
      </c>
    </row>
    <row r="549" spans="1:20">
      <c r="A549" s="46" t="s">
        <v>311</v>
      </c>
      <c r="B549" s="160">
        <v>824004</v>
      </c>
      <c r="C549" s="158" t="s">
        <v>126</v>
      </c>
      <c r="D549" s="147" t="s">
        <v>72</v>
      </c>
      <c r="E549" s="147" t="s">
        <v>16</v>
      </c>
      <c r="F549" s="154">
        <v>0</v>
      </c>
      <c r="G549" s="154">
        <v>0</v>
      </c>
      <c r="H549" s="154">
        <v>1285200</v>
      </c>
      <c r="I549" s="154">
        <v>189000</v>
      </c>
      <c r="J549" s="154">
        <v>0</v>
      </c>
      <c r="K549" s="154">
        <v>0</v>
      </c>
      <c r="L549" s="154">
        <v>1096200</v>
      </c>
      <c r="M549" s="154">
        <v>0</v>
      </c>
      <c r="N549" s="154">
        <v>1096200</v>
      </c>
      <c r="O549" s="154">
        <v>0</v>
      </c>
      <c r="P549" s="154">
        <v>0</v>
      </c>
      <c r="Q549" s="154">
        <v>0</v>
      </c>
      <c r="R549" s="155" t="b">
        <v>1</v>
      </c>
      <c r="S549" s="154">
        <v>0</v>
      </c>
      <c r="T549" s="154">
        <v>0</v>
      </c>
    </row>
    <row r="550" spans="1:20">
      <c r="A550" s="46" t="s">
        <v>311</v>
      </c>
      <c r="B550" s="160">
        <v>824005</v>
      </c>
      <c r="C550" s="158" t="s">
        <v>127</v>
      </c>
      <c r="D550" s="147" t="s">
        <v>72</v>
      </c>
      <c r="E550" s="147" t="s">
        <v>16</v>
      </c>
      <c r="F550" s="154">
        <v>0</v>
      </c>
      <c r="G550" s="154">
        <v>0</v>
      </c>
      <c r="H550" s="154">
        <v>20000</v>
      </c>
      <c r="I550" s="154">
        <v>0</v>
      </c>
      <c r="J550" s="154">
        <v>0</v>
      </c>
      <c r="K550" s="154">
        <v>0</v>
      </c>
      <c r="L550" s="154">
        <v>20000</v>
      </c>
      <c r="M550" s="154">
        <v>0</v>
      </c>
      <c r="N550" s="154">
        <v>20000</v>
      </c>
      <c r="O550" s="154">
        <v>0</v>
      </c>
      <c r="P550" s="154">
        <v>0</v>
      </c>
      <c r="Q550" s="154">
        <v>0</v>
      </c>
      <c r="R550" s="155" t="b">
        <v>1</v>
      </c>
      <c r="S550" s="154">
        <v>0</v>
      </c>
      <c r="T550" s="154">
        <v>0</v>
      </c>
    </row>
    <row r="551" spans="1:20">
      <c r="A551" s="46" t="s">
        <v>311</v>
      </c>
      <c r="B551" s="160">
        <v>824006</v>
      </c>
      <c r="C551" s="158" t="s">
        <v>128</v>
      </c>
      <c r="D551" s="147" t="s">
        <v>72</v>
      </c>
      <c r="E551" s="147" t="s">
        <v>16</v>
      </c>
      <c r="F551" s="154">
        <v>0</v>
      </c>
      <c r="G551" s="154">
        <v>0</v>
      </c>
      <c r="H551" s="154">
        <v>0</v>
      </c>
      <c r="I551" s="154">
        <v>0</v>
      </c>
      <c r="J551" s="154">
        <v>0</v>
      </c>
      <c r="K551" s="154">
        <v>0</v>
      </c>
      <c r="L551" s="154">
        <v>0</v>
      </c>
      <c r="M551" s="154">
        <v>0</v>
      </c>
      <c r="N551" s="154">
        <v>0</v>
      </c>
      <c r="O551" s="154">
        <v>0</v>
      </c>
      <c r="P551" s="154">
        <v>0</v>
      </c>
      <c r="Q551" s="154">
        <v>0</v>
      </c>
      <c r="R551" s="155" t="b">
        <v>0</v>
      </c>
      <c r="S551" s="154">
        <v>0</v>
      </c>
      <c r="T551" s="154">
        <v>0</v>
      </c>
    </row>
    <row r="552" spans="1:20">
      <c r="A552" s="46" t="s">
        <v>311</v>
      </c>
      <c r="B552" s="160">
        <v>824007</v>
      </c>
      <c r="C552" s="158" t="s">
        <v>129</v>
      </c>
      <c r="D552" s="147" t="s">
        <v>72</v>
      </c>
      <c r="E552" s="147" t="s">
        <v>16</v>
      </c>
      <c r="F552" s="154">
        <v>0</v>
      </c>
      <c r="G552" s="154">
        <v>0</v>
      </c>
      <c r="H552" s="154">
        <v>2850300</v>
      </c>
      <c r="I552" s="154">
        <v>0</v>
      </c>
      <c r="J552" s="154">
        <v>76500</v>
      </c>
      <c r="K552" s="154">
        <v>0</v>
      </c>
      <c r="L552" s="154">
        <v>2926800</v>
      </c>
      <c r="M552" s="154">
        <v>0</v>
      </c>
      <c r="N552" s="154">
        <v>2926800</v>
      </c>
      <c r="O552" s="154">
        <v>0</v>
      </c>
      <c r="P552" s="154">
        <v>0</v>
      </c>
      <c r="Q552" s="154">
        <v>0</v>
      </c>
      <c r="R552" s="155" t="b">
        <v>1</v>
      </c>
      <c r="S552" s="154">
        <v>0</v>
      </c>
      <c r="T552" s="154">
        <v>0</v>
      </c>
    </row>
    <row r="553" spans="1:20">
      <c r="A553" s="46" t="s">
        <v>311</v>
      </c>
      <c r="B553" s="160">
        <v>824008</v>
      </c>
      <c r="C553" s="158" t="s">
        <v>130</v>
      </c>
      <c r="D553" s="147" t="s">
        <v>72</v>
      </c>
      <c r="E553" s="147" t="s">
        <v>16</v>
      </c>
      <c r="F553" s="154">
        <v>0</v>
      </c>
      <c r="G553" s="154">
        <v>0</v>
      </c>
      <c r="H553" s="154">
        <v>0</v>
      </c>
      <c r="I553" s="154">
        <v>0</v>
      </c>
      <c r="J553" s="154">
        <v>65697473</v>
      </c>
      <c r="K553" s="154">
        <v>0</v>
      </c>
      <c r="L553" s="154">
        <v>65697473</v>
      </c>
      <c r="M553" s="154">
        <v>0</v>
      </c>
      <c r="N553" s="154">
        <v>65697473</v>
      </c>
      <c r="O553" s="154">
        <v>0</v>
      </c>
      <c r="P553" s="154">
        <v>0</v>
      </c>
      <c r="Q553" s="154">
        <v>0</v>
      </c>
      <c r="R553" s="155" t="b">
        <v>1</v>
      </c>
      <c r="S553" s="154">
        <v>0</v>
      </c>
      <c r="T553" s="154">
        <v>0</v>
      </c>
    </row>
    <row r="554" spans="1:20">
      <c r="A554" s="46" t="s">
        <v>311</v>
      </c>
      <c r="B554" s="150">
        <v>824009</v>
      </c>
      <c r="C554" s="147" t="s">
        <v>131</v>
      </c>
      <c r="D554" s="147" t="s">
        <v>72</v>
      </c>
      <c r="E554" s="147" t="s">
        <v>16</v>
      </c>
      <c r="F554" s="154">
        <v>0</v>
      </c>
      <c r="G554" s="154">
        <v>0</v>
      </c>
      <c r="H554" s="154">
        <v>0</v>
      </c>
      <c r="I554" s="154">
        <v>0</v>
      </c>
      <c r="J554" s="154">
        <v>93625000</v>
      </c>
      <c r="K554" s="154">
        <v>0</v>
      </c>
      <c r="L554" s="154">
        <v>93625000</v>
      </c>
      <c r="M554" s="154">
        <v>0</v>
      </c>
      <c r="N554" s="154">
        <v>93625000</v>
      </c>
      <c r="O554" s="154">
        <v>0</v>
      </c>
      <c r="P554" s="154">
        <v>0</v>
      </c>
      <c r="Q554" s="154">
        <v>0</v>
      </c>
      <c r="R554" s="155" t="b">
        <v>1</v>
      </c>
      <c r="S554" s="154">
        <v>0</v>
      </c>
      <c r="T554" s="154">
        <v>0</v>
      </c>
    </row>
    <row r="555" spans="1:20">
      <c r="A555" s="46" t="s">
        <v>311</v>
      </c>
      <c r="B555" s="160">
        <v>824010</v>
      </c>
      <c r="C555" s="158" t="s">
        <v>132</v>
      </c>
      <c r="D555" s="147" t="s">
        <v>72</v>
      </c>
      <c r="E555" s="147" t="s">
        <v>16</v>
      </c>
      <c r="F555" s="154">
        <v>0</v>
      </c>
      <c r="G555" s="154">
        <v>0</v>
      </c>
      <c r="H555" s="154">
        <v>0</v>
      </c>
      <c r="I555" s="154">
        <v>0</v>
      </c>
      <c r="J555" s="154">
        <v>12354363</v>
      </c>
      <c r="K555" s="154">
        <v>0</v>
      </c>
      <c r="L555" s="154">
        <v>12354363</v>
      </c>
      <c r="M555" s="154">
        <v>0</v>
      </c>
      <c r="N555" s="154">
        <v>12354363</v>
      </c>
      <c r="O555" s="154">
        <v>0</v>
      </c>
      <c r="P555" s="154">
        <v>0</v>
      </c>
      <c r="Q555" s="154">
        <v>0</v>
      </c>
      <c r="R555" s="155" t="b">
        <v>1</v>
      </c>
      <c r="S555" s="154">
        <v>0</v>
      </c>
      <c r="T555" s="154">
        <v>0</v>
      </c>
    </row>
    <row r="556" spans="1:20">
      <c r="A556" s="46" t="s">
        <v>311</v>
      </c>
      <c r="B556" s="160">
        <v>824011</v>
      </c>
      <c r="C556" s="158" t="s">
        <v>133</v>
      </c>
      <c r="D556" s="147" t="s">
        <v>72</v>
      </c>
      <c r="E556" s="147" t="s">
        <v>16</v>
      </c>
      <c r="F556" s="154">
        <v>0</v>
      </c>
      <c r="G556" s="154">
        <v>0</v>
      </c>
      <c r="H556" s="154">
        <v>0</v>
      </c>
      <c r="I556" s="154">
        <v>0</v>
      </c>
      <c r="J556" s="154">
        <v>0</v>
      </c>
      <c r="K556" s="154">
        <v>0</v>
      </c>
      <c r="L556" s="154">
        <v>0</v>
      </c>
      <c r="M556" s="154">
        <v>0</v>
      </c>
      <c r="N556" s="154">
        <v>0</v>
      </c>
      <c r="O556" s="154">
        <v>0</v>
      </c>
      <c r="P556" s="154">
        <v>0</v>
      </c>
      <c r="Q556" s="154">
        <v>0</v>
      </c>
      <c r="R556" s="155" t="b">
        <v>0</v>
      </c>
      <c r="S556" s="154">
        <v>0</v>
      </c>
      <c r="T556" s="154">
        <v>0</v>
      </c>
    </row>
    <row r="557" spans="1:20">
      <c r="A557" s="46" t="s">
        <v>311</v>
      </c>
      <c r="B557" s="160">
        <v>824013</v>
      </c>
      <c r="C557" s="158" t="s">
        <v>134</v>
      </c>
      <c r="D557" s="147" t="s">
        <v>72</v>
      </c>
      <c r="E557" s="147" t="s">
        <v>16</v>
      </c>
      <c r="F557" s="154">
        <v>0</v>
      </c>
      <c r="G557" s="154">
        <v>0</v>
      </c>
      <c r="H557" s="154">
        <v>0</v>
      </c>
      <c r="I557" s="154">
        <v>0</v>
      </c>
      <c r="J557" s="154">
        <v>0</v>
      </c>
      <c r="K557" s="154">
        <v>0</v>
      </c>
      <c r="L557" s="154">
        <v>0</v>
      </c>
      <c r="M557" s="154">
        <v>0</v>
      </c>
      <c r="N557" s="154">
        <v>0</v>
      </c>
      <c r="O557" s="154">
        <v>0</v>
      </c>
      <c r="P557" s="154">
        <v>0</v>
      </c>
      <c r="Q557" s="154">
        <v>0</v>
      </c>
      <c r="R557" s="155" t="b">
        <v>0</v>
      </c>
      <c r="S557" s="154">
        <v>0</v>
      </c>
      <c r="T557" s="154">
        <v>0</v>
      </c>
    </row>
    <row r="558" spans="1:20">
      <c r="A558" s="46" t="s">
        <v>311</v>
      </c>
      <c r="B558" s="160">
        <v>824019</v>
      </c>
      <c r="C558" s="158" t="s">
        <v>135</v>
      </c>
      <c r="D558" s="147" t="s">
        <v>72</v>
      </c>
      <c r="E558" s="147" t="s">
        <v>16</v>
      </c>
      <c r="F558" s="154">
        <v>0</v>
      </c>
      <c r="G558" s="154">
        <v>0</v>
      </c>
      <c r="H558" s="154">
        <v>0</v>
      </c>
      <c r="I558" s="154">
        <v>0</v>
      </c>
      <c r="J558" s="154">
        <v>0</v>
      </c>
      <c r="K558" s="154">
        <v>0</v>
      </c>
      <c r="L558" s="154">
        <v>0</v>
      </c>
      <c r="M558" s="154">
        <v>0</v>
      </c>
      <c r="N558" s="154">
        <v>0</v>
      </c>
      <c r="O558" s="154">
        <v>0</v>
      </c>
      <c r="P558" s="154">
        <v>0</v>
      </c>
      <c r="Q558" s="154">
        <v>0</v>
      </c>
      <c r="R558" s="155" t="b">
        <v>0</v>
      </c>
      <c r="S558" s="154">
        <v>0</v>
      </c>
      <c r="T558" s="154">
        <v>0</v>
      </c>
    </row>
    <row r="559" spans="1:20">
      <c r="A559" s="46" t="s">
        <v>311</v>
      </c>
      <c r="B559" s="160">
        <v>824021</v>
      </c>
      <c r="C559" s="158" t="s">
        <v>137</v>
      </c>
      <c r="D559" s="147" t="s">
        <v>72</v>
      </c>
      <c r="E559" s="147" t="s">
        <v>16</v>
      </c>
      <c r="F559" s="154">
        <v>0</v>
      </c>
      <c r="G559" s="154">
        <v>0</v>
      </c>
      <c r="H559" s="154">
        <v>0</v>
      </c>
      <c r="I559" s="154">
        <v>0</v>
      </c>
      <c r="J559" s="154">
        <v>13344900</v>
      </c>
      <c r="K559" s="154">
        <v>0</v>
      </c>
      <c r="L559" s="154">
        <v>13344900</v>
      </c>
      <c r="M559" s="154">
        <v>0</v>
      </c>
      <c r="N559" s="154">
        <v>13344900</v>
      </c>
      <c r="O559" s="154">
        <v>0</v>
      </c>
      <c r="P559" s="154">
        <v>0</v>
      </c>
      <c r="Q559" s="154">
        <v>0</v>
      </c>
      <c r="R559" s="155" t="b">
        <v>1</v>
      </c>
      <c r="S559" s="154">
        <v>0</v>
      </c>
      <c r="T559" s="154">
        <v>0</v>
      </c>
    </row>
    <row r="560" spans="1:20">
      <c r="A560" s="46" t="s">
        <v>311</v>
      </c>
      <c r="B560" s="160">
        <v>824027</v>
      </c>
      <c r="C560" s="158" t="s">
        <v>261</v>
      </c>
      <c r="D560" s="147" t="s">
        <v>72</v>
      </c>
      <c r="E560" s="147" t="s">
        <v>16</v>
      </c>
      <c r="F560" s="154">
        <v>0</v>
      </c>
      <c r="G560" s="154">
        <v>0</v>
      </c>
      <c r="H560" s="154">
        <v>0</v>
      </c>
      <c r="I560" s="154">
        <v>0</v>
      </c>
      <c r="J560" s="154">
        <v>0</v>
      </c>
      <c r="K560" s="154">
        <v>0</v>
      </c>
      <c r="L560" s="154">
        <v>0</v>
      </c>
      <c r="M560" s="154">
        <v>0</v>
      </c>
      <c r="N560" s="154">
        <v>0</v>
      </c>
      <c r="O560" s="154">
        <v>0</v>
      </c>
      <c r="P560" s="154">
        <v>0</v>
      </c>
      <c r="Q560" s="154">
        <v>0</v>
      </c>
      <c r="R560" s="155" t="b">
        <v>0</v>
      </c>
      <c r="S560" s="154">
        <v>0</v>
      </c>
      <c r="T560" s="154">
        <v>0</v>
      </c>
    </row>
    <row r="561" spans="1:20">
      <c r="A561" s="46" t="s">
        <v>311</v>
      </c>
      <c r="B561" s="160">
        <v>824033</v>
      </c>
      <c r="C561" s="158" t="s">
        <v>140</v>
      </c>
      <c r="D561" s="147" t="s">
        <v>72</v>
      </c>
      <c r="E561" s="147" t="s">
        <v>16</v>
      </c>
      <c r="F561" s="154">
        <v>0</v>
      </c>
      <c r="G561" s="154">
        <v>0</v>
      </c>
      <c r="H561" s="154">
        <v>0</v>
      </c>
      <c r="I561" s="154">
        <v>0</v>
      </c>
      <c r="J561" s="154">
        <v>47880837</v>
      </c>
      <c r="K561" s="154">
        <v>0</v>
      </c>
      <c r="L561" s="154">
        <v>47880837</v>
      </c>
      <c r="M561" s="154">
        <v>0</v>
      </c>
      <c r="N561" s="154">
        <v>47880837</v>
      </c>
      <c r="O561" s="154">
        <v>0</v>
      </c>
      <c r="P561" s="154">
        <v>0</v>
      </c>
      <c r="Q561" s="154">
        <v>0</v>
      </c>
      <c r="R561" s="155" t="b">
        <v>1</v>
      </c>
      <c r="S561" s="154">
        <v>0</v>
      </c>
      <c r="T561" s="154">
        <v>0</v>
      </c>
    </row>
    <row r="562" spans="1:20">
      <c r="A562" s="46" t="s">
        <v>311</v>
      </c>
      <c r="B562" s="160">
        <v>824037</v>
      </c>
      <c r="C562" s="158" t="s">
        <v>141</v>
      </c>
      <c r="D562" s="147" t="s">
        <v>72</v>
      </c>
      <c r="E562" s="147" t="s">
        <v>16</v>
      </c>
      <c r="F562" s="154">
        <v>0</v>
      </c>
      <c r="G562" s="154">
        <v>0</v>
      </c>
      <c r="H562" s="154">
        <v>101000</v>
      </c>
      <c r="I562" s="154">
        <v>0</v>
      </c>
      <c r="J562" s="154">
        <v>0</v>
      </c>
      <c r="K562" s="154">
        <v>0</v>
      </c>
      <c r="L562" s="154">
        <v>101000</v>
      </c>
      <c r="M562" s="154">
        <v>0</v>
      </c>
      <c r="N562" s="154">
        <v>101000</v>
      </c>
      <c r="O562" s="154">
        <v>0</v>
      </c>
      <c r="P562" s="154">
        <v>0</v>
      </c>
      <c r="Q562" s="154">
        <v>0</v>
      </c>
      <c r="R562" s="155" t="b">
        <v>1</v>
      </c>
      <c r="S562" s="154">
        <v>0</v>
      </c>
      <c r="T562" s="154">
        <v>0</v>
      </c>
    </row>
    <row r="563" spans="1:20">
      <c r="A563" s="46" t="s">
        <v>311</v>
      </c>
      <c r="B563" s="160">
        <v>824039</v>
      </c>
      <c r="C563" s="158" t="s">
        <v>142</v>
      </c>
      <c r="D563" s="147" t="s">
        <v>72</v>
      </c>
      <c r="E563" s="147" t="s">
        <v>16</v>
      </c>
      <c r="F563" s="154">
        <v>0</v>
      </c>
      <c r="G563" s="154">
        <v>0</v>
      </c>
      <c r="H563" s="154">
        <v>0</v>
      </c>
      <c r="I563" s="154">
        <v>0</v>
      </c>
      <c r="J563" s="154">
        <v>0</v>
      </c>
      <c r="K563" s="154">
        <v>0</v>
      </c>
      <c r="L563" s="154">
        <v>0</v>
      </c>
      <c r="M563" s="154">
        <v>0</v>
      </c>
      <c r="N563" s="154">
        <v>0</v>
      </c>
      <c r="O563" s="154">
        <v>0</v>
      </c>
      <c r="P563" s="154">
        <v>0</v>
      </c>
      <c r="Q563" s="154">
        <v>0</v>
      </c>
      <c r="R563" s="155" t="b">
        <v>0</v>
      </c>
      <c r="S563" s="154">
        <v>0</v>
      </c>
      <c r="T563" s="154">
        <v>0</v>
      </c>
    </row>
    <row r="564" spans="1:20">
      <c r="A564" s="46" t="s">
        <v>311</v>
      </c>
      <c r="B564" s="160">
        <v>824041</v>
      </c>
      <c r="C564" s="158" t="s">
        <v>143</v>
      </c>
      <c r="D564" s="147" t="s">
        <v>72</v>
      </c>
      <c r="E564" s="147" t="s">
        <v>16</v>
      </c>
      <c r="F564" s="154">
        <v>0</v>
      </c>
      <c r="G564" s="154">
        <v>0</v>
      </c>
      <c r="H564" s="154">
        <v>0</v>
      </c>
      <c r="I564" s="154">
        <v>0</v>
      </c>
      <c r="J564" s="154">
        <v>0</v>
      </c>
      <c r="K564" s="154">
        <v>0</v>
      </c>
      <c r="L564" s="154">
        <v>0</v>
      </c>
      <c r="M564" s="154">
        <v>0</v>
      </c>
      <c r="N564" s="154">
        <v>0</v>
      </c>
      <c r="O564" s="154">
        <v>0</v>
      </c>
      <c r="P564" s="154">
        <v>0</v>
      </c>
      <c r="Q564" s="154">
        <v>0</v>
      </c>
      <c r="R564" s="155" t="b">
        <v>0</v>
      </c>
      <c r="S564" s="154">
        <v>0</v>
      </c>
      <c r="T564" s="154">
        <v>0</v>
      </c>
    </row>
    <row r="565" spans="1:20">
      <c r="A565" s="46" t="s">
        <v>311</v>
      </c>
      <c r="B565" s="160">
        <v>824042</v>
      </c>
      <c r="C565" s="158" t="s">
        <v>144</v>
      </c>
      <c r="D565" s="147" t="s">
        <v>72</v>
      </c>
      <c r="E565" s="147" t="s">
        <v>16</v>
      </c>
      <c r="F565" s="154">
        <v>0</v>
      </c>
      <c r="G565" s="154">
        <v>0</v>
      </c>
      <c r="H565" s="154">
        <v>0</v>
      </c>
      <c r="I565" s="154">
        <v>0</v>
      </c>
      <c r="J565" s="154">
        <v>0</v>
      </c>
      <c r="K565" s="154">
        <v>0</v>
      </c>
      <c r="L565" s="154">
        <v>0</v>
      </c>
      <c r="M565" s="154">
        <v>0</v>
      </c>
      <c r="N565" s="154">
        <v>0</v>
      </c>
      <c r="O565" s="154">
        <v>0</v>
      </c>
      <c r="P565" s="154">
        <v>0</v>
      </c>
      <c r="Q565" s="154">
        <v>0</v>
      </c>
      <c r="R565" s="155" t="b">
        <v>0</v>
      </c>
      <c r="S565" s="154">
        <v>0</v>
      </c>
      <c r="T565" s="154">
        <v>0</v>
      </c>
    </row>
    <row r="566" spans="1:20">
      <c r="A566" s="46" t="s">
        <v>311</v>
      </c>
      <c r="B566" s="160">
        <v>824045</v>
      </c>
      <c r="C566" s="158" t="s">
        <v>218</v>
      </c>
      <c r="D566" s="147" t="s">
        <v>72</v>
      </c>
      <c r="E566" s="147" t="s">
        <v>16</v>
      </c>
      <c r="F566" s="154">
        <v>0</v>
      </c>
      <c r="G566" s="154">
        <v>0</v>
      </c>
      <c r="H566" s="154">
        <v>0</v>
      </c>
      <c r="I566" s="154">
        <v>0</v>
      </c>
      <c r="J566" s="154">
        <v>3285410.0719424463</v>
      </c>
      <c r="K566" s="154">
        <v>0</v>
      </c>
      <c r="L566" s="154">
        <v>3285410.0719424463</v>
      </c>
      <c r="M566" s="154">
        <v>0</v>
      </c>
      <c r="N566" s="154">
        <v>3285410.0719424463</v>
      </c>
      <c r="O566" s="154">
        <v>0</v>
      </c>
      <c r="P566" s="154">
        <v>0</v>
      </c>
      <c r="Q566" s="154">
        <v>0</v>
      </c>
      <c r="R566" s="155" t="b">
        <v>1</v>
      </c>
      <c r="S566" s="154">
        <v>0</v>
      </c>
      <c r="T566" s="154">
        <v>0</v>
      </c>
    </row>
    <row r="567" spans="1:20">
      <c r="A567" s="46" t="s">
        <v>311</v>
      </c>
      <c r="B567" s="33">
        <v>825002</v>
      </c>
      <c r="C567" s="156" t="s">
        <v>146</v>
      </c>
      <c r="D567" s="147" t="s">
        <v>72</v>
      </c>
      <c r="E567" s="147" t="s">
        <v>16</v>
      </c>
      <c r="F567" s="154">
        <v>0</v>
      </c>
      <c r="G567" s="154">
        <v>0</v>
      </c>
      <c r="H567" s="154">
        <v>0</v>
      </c>
      <c r="I567" s="154">
        <v>0</v>
      </c>
      <c r="J567" s="154">
        <v>0</v>
      </c>
      <c r="K567" s="154">
        <v>0</v>
      </c>
      <c r="L567" s="154">
        <v>0</v>
      </c>
      <c r="M567" s="154">
        <v>0</v>
      </c>
      <c r="N567" s="154">
        <v>0</v>
      </c>
      <c r="O567" s="154">
        <v>0</v>
      </c>
      <c r="P567" s="154">
        <v>0</v>
      </c>
      <c r="Q567" s="154">
        <v>0</v>
      </c>
      <c r="R567" s="155" t="b">
        <v>0</v>
      </c>
      <c r="S567" s="154">
        <v>0</v>
      </c>
      <c r="T567" s="154">
        <v>0</v>
      </c>
    </row>
    <row r="568" spans="1:20">
      <c r="A568" s="46" t="s">
        <v>311</v>
      </c>
      <c r="B568" s="160">
        <v>825004</v>
      </c>
      <c r="C568" s="158" t="s">
        <v>262</v>
      </c>
      <c r="D568" s="147" t="s">
        <v>72</v>
      </c>
      <c r="E568" s="147" t="s">
        <v>16</v>
      </c>
      <c r="F568" s="154">
        <v>0</v>
      </c>
      <c r="G568" s="154">
        <v>0</v>
      </c>
      <c r="H568" s="154">
        <v>0</v>
      </c>
      <c r="I568" s="154">
        <v>0</v>
      </c>
      <c r="J568" s="154">
        <v>0</v>
      </c>
      <c r="K568" s="154">
        <v>0</v>
      </c>
      <c r="L568" s="154">
        <v>0</v>
      </c>
      <c r="M568" s="154">
        <v>0</v>
      </c>
      <c r="N568" s="154">
        <v>0</v>
      </c>
      <c r="O568" s="154">
        <v>0</v>
      </c>
      <c r="P568" s="154">
        <v>0</v>
      </c>
      <c r="Q568" s="154">
        <v>0</v>
      </c>
      <c r="R568" s="155" t="b">
        <v>0</v>
      </c>
      <c r="S568" s="154">
        <v>0</v>
      </c>
      <c r="T568" s="154">
        <v>0</v>
      </c>
    </row>
    <row r="569" spans="1:20">
      <c r="A569" s="46" t="s">
        <v>311</v>
      </c>
      <c r="B569" s="160">
        <v>825010</v>
      </c>
      <c r="C569" s="158" t="s">
        <v>147</v>
      </c>
      <c r="D569" s="147" t="s">
        <v>72</v>
      </c>
      <c r="E569" s="147" t="s">
        <v>16</v>
      </c>
      <c r="F569" s="154">
        <v>0</v>
      </c>
      <c r="G569" s="154">
        <v>0</v>
      </c>
      <c r="H569" s="154">
        <v>0</v>
      </c>
      <c r="I569" s="154">
        <v>0</v>
      </c>
      <c r="J569" s="154">
        <v>524217636</v>
      </c>
      <c r="K569" s="154">
        <v>2367163.5000000014</v>
      </c>
      <c r="L569" s="154">
        <v>521850472.5</v>
      </c>
      <c r="M569" s="154">
        <v>0</v>
      </c>
      <c r="N569" s="154">
        <v>521850472.5</v>
      </c>
      <c r="O569" s="154">
        <v>0</v>
      </c>
      <c r="P569" s="154">
        <v>0</v>
      </c>
      <c r="Q569" s="154">
        <v>0</v>
      </c>
      <c r="R569" s="155" t="b">
        <v>1</v>
      </c>
      <c r="S569" s="154">
        <v>0</v>
      </c>
      <c r="T569" s="154">
        <v>0</v>
      </c>
    </row>
    <row r="570" spans="1:20">
      <c r="A570" s="46" t="s">
        <v>311</v>
      </c>
      <c r="B570" s="160">
        <v>825011</v>
      </c>
      <c r="C570" s="158" t="s">
        <v>148</v>
      </c>
      <c r="D570" s="147" t="s">
        <v>72</v>
      </c>
      <c r="E570" s="147" t="s">
        <v>16</v>
      </c>
      <c r="F570" s="154">
        <v>0</v>
      </c>
      <c r="G570" s="154">
        <v>0</v>
      </c>
      <c r="H570" s="154">
        <v>0</v>
      </c>
      <c r="I570" s="154">
        <v>0</v>
      </c>
      <c r="J570" s="154">
        <v>0</v>
      </c>
      <c r="K570" s="154">
        <v>0</v>
      </c>
      <c r="L570" s="154">
        <v>0</v>
      </c>
      <c r="M570" s="154">
        <v>0</v>
      </c>
      <c r="N570" s="154">
        <v>0</v>
      </c>
      <c r="O570" s="154">
        <v>0</v>
      </c>
      <c r="P570" s="154">
        <v>0</v>
      </c>
      <c r="Q570" s="154">
        <v>0</v>
      </c>
      <c r="R570" s="155" t="b">
        <v>0</v>
      </c>
      <c r="S570" s="154">
        <v>0</v>
      </c>
      <c r="T570" s="154">
        <v>0</v>
      </c>
    </row>
    <row r="571" spans="1:20">
      <c r="A571" s="46" t="s">
        <v>311</v>
      </c>
      <c r="B571" s="160">
        <v>825012</v>
      </c>
      <c r="C571" s="158" t="s">
        <v>149</v>
      </c>
      <c r="D571" s="147" t="s">
        <v>72</v>
      </c>
      <c r="E571" s="147" t="s">
        <v>16</v>
      </c>
      <c r="F571" s="154">
        <v>0</v>
      </c>
      <c r="G571" s="154">
        <v>0</v>
      </c>
      <c r="H571" s="154">
        <v>254525</v>
      </c>
      <c r="I571" s="154">
        <v>0</v>
      </c>
      <c r="J571" s="154">
        <v>0</v>
      </c>
      <c r="K571" s="154">
        <v>0</v>
      </c>
      <c r="L571" s="154">
        <v>254525</v>
      </c>
      <c r="M571" s="154">
        <v>0</v>
      </c>
      <c r="N571" s="154">
        <v>254525</v>
      </c>
      <c r="O571" s="154">
        <v>0</v>
      </c>
      <c r="P571" s="154">
        <v>0</v>
      </c>
      <c r="Q571" s="154">
        <v>0</v>
      </c>
      <c r="R571" s="155" t="b">
        <v>1</v>
      </c>
      <c r="S571" s="154">
        <v>0</v>
      </c>
      <c r="T571" s="154">
        <v>0</v>
      </c>
    </row>
    <row r="572" spans="1:20" ht="15" customHeight="1">
      <c r="A572" s="46" t="s">
        <v>311</v>
      </c>
      <c r="B572" s="150">
        <v>825013</v>
      </c>
      <c r="C572" s="29" t="s">
        <v>150</v>
      </c>
      <c r="D572" s="29" t="s">
        <v>72</v>
      </c>
      <c r="E572" s="29" t="s">
        <v>16</v>
      </c>
      <c r="F572" s="154">
        <v>0</v>
      </c>
      <c r="G572" s="154">
        <v>0</v>
      </c>
      <c r="H572" s="154">
        <v>0</v>
      </c>
      <c r="I572" s="154">
        <v>0</v>
      </c>
      <c r="J572" s="154">
        <v>0</v>
      </c>
      <c r="K572" s="154">
        <v>0</v>
      </c>
      <c r="L572" s="154">
        <v>0</v>
      </c>
      <c r="M572" s="154">
        <v>0</v>
      </c>
      <c r="N572" s="157">
        <v>0</v>
      </c>
      <c r="O572" s="157">
        <v>0</v>
      </c>
      <c r="P572" s="157">
        <v>0</v>
      </c>
      <c r="Q572" s="157">
        <v>0</v>
      </c>
      <c r="R572" s="155" t="b">
        <v>0</v>
      </c>
      <c r="S572" s="157">
        <v>0</v>
      </c>
      <c r="T572" s="157">
        <v>0</v>
      </c>
    </row>
    <row r="573" spans="1:20">
      <c r="A573" s="46" t="s">
        <v>311</v>
      </c>
      <c r="B573" s="150">
        <v>825015</v>
      </c>
      <c r="C573" s="34" t="s">
        <v>151</v>
      </c>
      <c r="D573" s="29" t="s">
        <v>72</v>
      </c>
      <c r="E573" s="29" t="s">
        <v>16</v>
      </c>
      <c r="F573" s="157">
        <v>0</v>
      </c>
      <c r="G573" s="157">
        <v>0</v>
      </c>
      <c r="H573" s="157">
        <v>0</v>
      </c>
      <c r="I573" s="157">
        <v>0</v>
      </c>
      <c r="J573" s="157">
        <v>0</v>
      </c>
      <c r="K573" s="157">
        <v>0</v>
      </c>
      <c r="L573" s="157">
        <v>0</v>
      </c>
      <c r="M573" s="157">
        <v>0</v>
      </c>
      <c r="N573" s="157">
        <v>0</v>
      </c>
      <c r="O573" s="157">
        <v>0</v>
      </c>
      <c r="P573" s="157">
        <v>0</v>
      </c>
      <c r="Q573" s="157">
        <v>0</v>
      </c>
      <c r="R573" s="155" t="b">
        <v>0</v>
      </c>
      <c r="S573" s="157">
        <v>0</v>
      </c>
      <c r="T573" s="157">
        <v>0</v>
      </c>
    </row>
    <row r="574" spans="1:20">
      <c r="A574" s="46" t="s">
        <v>311</v>
      </c>
      <c r="B574" s="160">
        <v>825016</v>
      </c>
      <c r="C574" s="158" t="s">
        <v>266</v>
      </c>
      <c r="D574" s="147" t="s">
        <v>72</v>
      </c>
      <c r="E574" s="147" t="s">
        <v>16</v>
      </c>
      <c r="F574" s="154">
        <v>0</v>
      </c>
      <c r="G574" s="154">
        <v>0</v>
      </c>
      <c r="H574" s="154">
        <v>0</v>
      </c>
      <c r="I574" s="154">
        <v>0</v>
      </c>
      <c r="J574" s="154">
        <v>0</v>
      </c>
      <c r="K574" s="154">
        <v>0</v>
      </c>
      <c r="L574" s="154">
        <v>0</v>
      </c>
      <c r="M574" s="154">
        <v>0</v>
      </c>
      <c r="N574" s="154">
        <v>0</v>
      </c>
      <c r="O574" s="154">
        <v>0</v>
      </c>
      <c r="P574" s="154">
        <v>0</v>
      </c>
      <c r="Q574" s="154">
        <v>0</v>
      </c>
      <c r="R574" s="155" t="b">
        <v>0</v>
      </c>
      <c r="S574" s="154">
        <v>0</v>
      </c>
      <c r="T574" s="154">
        <v>0</v>
      </c>
    </row>
    <row r="575" spans="1:20">
      <c r="A575" s="46" t="s">
        <v>311</v>
      </c>
      <c r="B575" s="160">
        <v>825099</v>
      </c>
      <c r="C575" s="158" t="s">
        <v>153</v>
      </c>
      <c r="D575" s="147" t="s">
        <v>72</v>
      </c>
      <c r="E575" s="147" t="s">
        <v>16</v>
      </c>
      <c r="F575" s="154">
        <v>0</v>
      </c>
      <c r="G575" s="154">
        <v>0</v>
      </c>
      <c r="H575" s="154">
        <v>0</v>
      </c>
      <c r="I575" s="154">
        <v>0</v>
      </c>
      <c r="J575" s="154">
        <v>0</v>
      </c>
      <c r="K575" s="154">
        <v>0</v>
      </c>
      <c r="L575" s="154">
        <v>0</v>
      </c>
      <c r="M575" s="154">
        <v>0</v>
      </c>
      <c r="N575" s="154">
        <v>0</v>
      </c>
      <c r="O575" s="154">
        <v>0</v>
      </c>
      <c r="P575" s="154">
        <v>0</v>
      </c>
      <c r="Q575" s="154">
        <v>0</v>
      </c>
      <c r="R575" s="155" t="b">
        <v>0</v>
      </c>
      <c r="S575" s="154">
        <v>0</v>
      </c>
      <c r="T575" s="154">
        <v>0</v>
      </c>
    </row>
    <row r="576" spans="1:20">
      <c r="A576" s="46" t="s">
        <v>311</v>
      </c>
      <c r="B576" s="160">
        <v>829207</v>
      </c>
      <c r="C576" s="158" t="s">
        <v>180</v>
      </c>
      <c r="D576" s="147" t="s">
        <v>72</v>
      </c>
      <c r="E576" s="147" t="s">
        <v>16</v>
      </c>
      <c r="F576" s="154">
        <v>0</v>
      </c>
      <c r="G576" s="154">
        <v>0</v>
      </c>
      <c r="H576" s="154">
        <v>21071079</v>
      </c>
      <c r="I576" s="154">
        <v>0</v>
      </c>
      <c r="J576" s="154">
        <v>0</v>
      </c>
      <c r="K576" s="154">
        <v>21071079</v>
      </c>
      <c r="L576" s="154">
        <v>0</v>
      </c>
      <c r="M576" s="154">
        <v>0</v>
      </c>
      <c r="N576" s="154">
        <v>0</v>
      </c>
      <c r="O576" s="154">
        <v>0</v>
      </c>
      <c r="P576" s="154">
        <v>0</v>
      </c>
      <c r="Q576" s="154">
        <v>0</v>
      </c>
      <c r="R576" s="155" t="b">
        <v>1</v>
      </c>
      <c r="S576" s="154">
        <v>0</v>
      </c>
      <c r="T576" s="154">
        <v>0</v>
      </c>
    </row>
    <row r="577" spans="1:20">
      <c r="A577" s="46" t="s">
        <v>311</v>
      </c>
      <c r="B577" s="160">
        <v>829220</v>
      </c>
      <c r="C577" s="158" t="s">
        <v>560</v>
      </c>
      <c r="D577" s="147" t="s">
        <v>72</v>
      </c>
      <c r="E577" s="147" t="s">
        <v>16</v>
      </c>
      <c r="F577" s="154">
        <v>0</v>
      </c>
      <c r="G577" s="154">
        <v>0</v>
      </c>
      <c r="H577" s="154">
        <v>0</v>
      </c>
      <c r="I577" s="154">
        <v>0</v>
      </c>
      <c r="J577" s="154">
        <v>21071079</v>
      </c>
      <c r="K577" s="154">
        <v>0</v>
      </c>
      <c r="L577" s="154">
        <v>21071079</v>
      </c>
      <c r="M577" s="154">
        <v>0</v>
      </c>
      <c r="N577" s="154">
        <v>21071079</v>
      </c>
      <c r="O577" s="154">
        <v>0</v>
      </c>
      <c r="P577" s="154">
        <v>0</v>
      </c>
      <c r="Q577" s="154">
        <v>0</v>
      </c>
      <c r="R577" s="155" t="b">
        <v>1</v>
      </c>
      <c r="S577" s="154">
        <v>0</v>
      </c>
      <c r="T577" s="154">
        <v>0</v>
      </c>
    </row>
    <row r="578" spans="1:20">
      <c r="A578" s="46" t="s">
        <v>311</v>
      </c>
      <c r="B578" s="160">
        <v>910200</v>
      </c>
      <c r="C578" s="158" t="s">
        <v>155</v>
      </c>
      <c r="D578" s="147" t="s">
        <v>72</v>
      </c>
      <c r="E578" s="147" t="s">
        <v>16</v>
      </c>
      <c r="F578" s="154">
        <v>0</v>
      </c>
      <c r="G578" s="154">
        <v>0</v>
      </c>
      <c r="H578" s="154">
        <v>0</v>
      </c>
      <c r="I578" s="154">
        <v>0</v>
      </c>
      <c r="J578" s="154">
        <v>0</v>
      </c>
      <c r="K578" s="154">
        <v>0</v>
      </c>
      <c r="L578" s="154">
        <v>0</v>
      </c>
      <c r="M578" s="154">
        <v>0</v>
      </c>
      <c r="N578" s="154">
        <v>0</v>
      </c>
      <c r="O578" s="154">
        <v>0</v>
      </c>
      <c r="P578" s="154">
        <v>0</v>
      </c>
      <c r="Q578" s="154">
        <v>0</v>
      </c>
      <c r="R578" s="155" t="b">
        <v>0</v>
      </c>
      <c r="S578" s="154">
        <v>0</v>
      </c>
      <c r="T578" s="154">
        <v>0</v>
      </c>
    </row>
    <row r="579" spans="1:20">
      <c r="A579" s="46" t="s">
        <v>311</v>
      </c>
      <c r="B579" s="160">
        <v>910300</v>
      </c>
      <c r="C579" s="158" t="s">
        <v>156</v>
      </c>
      <c r="D579" s="147" t="s">
        <v>72</v>
      </c>
      <c r="E579" s="147" t="s">
        <v>16</v>
      </c>
      <c r="F579" s="154">
        <v>0</v>
      </c>
      <c r="G579" s="154">
        <v>0</v>
      </c>
      <c r="H579" s="154">
        <v>0</v>
      </c>
      <c r="I579" s="154">
        <v>0</v>
      </c>
      <c r="J579" s="154">
        <v>0</v>
      </c>
      <c r="K579" s="154">
        <v>0</v>
      </c>
      <c r="L579" s="154">
        <v>0</v>
      </c>
      <c r="M579" s="154">
        <v>0</v>
      </c>
      <c r="N579" s="154">
        <v>0</v>
      </c>
      <c r="O579" s="154">
        <v>0</v>
      </c>
      <c r="P579" s="154">
        <v>0</v>
      </c>
      <c r="Q579" s="154">
        <v>0</v>
      </c>
      <c r="R579" s="155" t="b">
        <v>0</v>
      </c>
      <c r="S579" s="154">
        <v>0</v>
      </c>
      <c r="T579" s="154">
        <v>0</v>
      </c>
    </row>
    <row r="580" spans="1:20">
      <c r="A580" s="46" t="s">
        <v>311</v>
      </c>
      <c r="B580" s="160">
        <v>910800</v>
      </c>
      <c r="C580" s="158" t="s">
        <v>263</v>
      </c>
      <c r="D580" s="147" t="s">
        <v>72</v>
      </c>
      <c r="E580" s="147" t="s">
        <v>16</v>
      </c>
      <c r="F580" s="154">
        <v>0</v>
      </c>
      <c r="G580" s="154">
        <v>0</v>
      </c>
      <c r="H580" s="154">
        <v>0</v>
      </c>
      <c r="I580" s="154">
        <v>0</v>
      </c>
      <c r="J580" s="154">
        <v>0</v>
      </c>
      <c r="K580" s="154">
        <v>0</v>
      </c>
      <c r="L580" s="154">
        <v>0</v>
      </c>
      <c r="M580" s="154">
        <v>0</v>
      </c>
      <c r="N580" s="154">
        <v>0</v>
      </c>
      <c r="O580" s="154">
        <v>0</v>
      </c>
      <c r="P580" s="154">
        <v>0</v>
      </c>
      <c r="Q580" s="154">
        <v>0</v>
      </c>
      <c r="R580" s="155" t="b">
        <v>0</v>
      </c>
      <c r="S580" s="154">
        <v>0</v>
      </c>
      <c r="T580" s="154">
        <v>0</v>
      </c>
    </row>
    <row r="581" spans="1:20">
      <c r="A581" s="46" t="s">
        <v>311</v>
      </c>
      <c r="B581" s="160">
        <v>910900</v>
      </c>
      <c r="C581" s="158" t="s">
        <v>158</v>
      </c>
      <c r="D581" s="147" t="s">
        <v>72</v>
      </c>
      <c r="E581" s="147" t="s">
        <v>16</v>
      </c>
      <c r="F581" s="154">
        <v>0</v>
      </c>
      <c r="G581" s="154">
        <v>0</v>
      </c>
      <c r="H581" s="154">
        <v>0</v>
      </c>
      <c r="I581" s="154">
        <v>0</v>
      </c>
      <c r="J581" s="154">
        <v>0</v>
      </c>
      <c r="K581" s="154">
        <v>0</v>
      </c>
      <c r="L581" s="154">
        <v>0</v>
      </c>
      <c r="M581" s="154">
        <v>0</v>
      </c>
      <c r="N581" s="154">
        <v>0</v>
      </c>
      <c r="O581" s="154">
        <v>0</v>
      </c>
      <c r="P581" s="154">
        <v>0</v>
      </c>
      <c r="Q581" s="154">
        <v>0</v>
      </c>
      <c r="R581" s="155" t="b">
        <v>0</v>
      </c>
      <c r="S581" s="154">
        <v>0</v>
      </c>
      <c r="T581" s="154">
        <v>0</v>
      </c>
    </row>
    <row r="582" spans="1:20">
      <c r="A582" s="46" t="s">
        <v>311</v>
      </c>
      <c r="B582" s="160">
        <v>919001</v>
      </c>
      <c r="C582" s="158" t="s">
        <v>159</v>
      </c>
      <c r="D582" s="147" t="s">
        <v>72</v>
      </c>
      <c r="E582" s="147" t="s">
        <v>16</v>
      </c>
      <c r="F582" s="154">
        <v>0</v>
      </c>
      <c r="G582" s="154">
        <v>0</v>
      </c>
      <c r="H582" s="154">
        <v>0</v>
      </c>
      <c r="I582" s="154">
        <v>0</v>
      </c>
      <c r="J582" s="154">
        <v>-3.3352989703416824E-8</v>
      </c>
      <c r="K582" s="154">
        <v>0</v>
      </c>
      <c r="L582" s="154">
        <v>-3.3352989703416824E-8</v>
      </c>
      <c r="M582" s="154">
        <v>0</v>
      </c>
      <c r="N582" s="154">
        <v>-3.3352989703416824E-8</v>
      </c>
      <c r="O582" s="154">
        <v>0</v>
      </c>
      <c r="P582" s="154">
        <v>0</v>
      </c>
      <c r="Q582" s="154">
        <v>0</v>
      </c>
      <c r="R582" s="155" t="b">
        <v>1</v>
      </c>
      <c r="S582" s="154">
        <v>0</v>
      </c>
      <c r="T582" s="154">
        <v>0</v>
      </c>
    </row>
    <row r="583" spans="1:20">
      <c r="A583" s="46" t="s">
        <v>311</v>
      </c>
      <c r="B583" s="160">
        <v>919900</v>
      </c>
      <c r="C583" s="158" t="s">
        <v>160</v>
      </c>
      <c r="D583" s="147" t="s">
        <v>72</v>
      </c>
      <c r="E583" s="147" t="s">
        <v>16</v>
      </c>
      <c r="F583" s="154">
        <v>0</v>
      </c>
      <c r="G583" s="154">
        <v>0</v>
      </c>
      <c r="H583" s="154">
        <v>0</v>
      </c>
      <c r="I583" s="154">
        <v>926533</v>
      </c>
      <c r="J583" s="154">
        <v>0</v>
      </c>
      <c r="K583" s="154">
        <v>24000</v>
      </c>
      <c r="L583" s="154">
        <v>-950533</v>
      </c>
      <c r="M583" s="154">
        <v>0</v>
      </c>
      <c r="N583" s="154">
        <v>-950533</v>
      </c>
      <c r="O583" s="154">
        <v>0</v>
      </c>
      <c r="P583" s="154">
        <v>0</v>
      </c>
      <c r="Q583" s="154">
        <v>0</v>
      </c>
      <c r="R583" s="155" t="b">
        <v>1</v>
      </c>
      <c r="S583" s="154">
        <v>0</v>
      </c>
      <c r="T583" s="154">
        <v>0</v>
      </c>
    </row>
    <row r="584" spans="1:20">
      <c r="A584" s="46" t="s">
        <v>311</v>
      </c>
      <c r="B584" s="160">
        <v>919901</v>
      </c>
      <c r="C584" s="158" t="s">
        <v>161</v>
      </c>
      <c r="D584" s="147" t="s">
        <v>72</v>
      </c>
      <c r="E584" s="147" t="s">
        <v>16</v>
      </c>
      <c r="F584" s="154">
        <v>0</v>
      </c>
      <c r="G584" s="154">
        <v>0</v>
      </c>
      <c r="H584" s="154">
        <v>0</v>
      </c>
      <c r="I584" s="154">
        <v>0</v>
      </c>
      <c r="J584" s="154">
        <v>0</v>
      </c>
      <c r="K584" s="154">
        <v>62509032.727272719</v>
      </c>
      <c r="L584" s="154">
        <v>-62509032.727272719</v>
      </c>
      <c r="M584" s="154">
        <v>0</v>
      </c>
      <c r="N584" s="154">
        <v>-62509032.727272719</v>
      </c>
      <c r="O584" s="154">
        <v>0</v>
      </c>
      <c r="P584" s="154">
        <v>0</v>
      </c>
      <c r="Q584" s="154">
        <v>0</v>
      </c>
      <c r="R584" s="155" t="b">
        <v>1</v>
      </c>
      <c r="S584" s="154">
        <v>0</v>
      </c>
      <c r="T584" s="154">
        <v>0</v>
      </c>
    </row>
    <row r="585" spans="1:20">
      <c r="A585" s="46" t="s">
        <v>311</v>
      </c>
      <c r="B585" s="160">
        <v>920100</v>
      </c>
      <c r="C585" s="158" t="s">
        <v>162</v>
      </c>
      <c r="D585" s="147" t="s">
        <v>72</v>
      </c>
      <c r="E585" s="147" t="s">
        <v>16</v>
      </c>
      <c r="F585" s="154">
        <v>0</v>
      </c>
      <c r="G585" s="154">
        <v>0</v>
      </c>
      <c r="H585" s="154">
        <v>0</v>
      </c>
      <c r="I585" s="154">
        <v>0</v>
      </c>
      <c r="J585" s="154">
        <v>0</v>
      </c>
      <c r="K585" s="154">
        <v>0</v>
      </c>
      <c r="L585" s="154">
        <v>0</v>
      </c>
      <c r="M585" s="154">
        <v>0</v>
      </c>
      <c r="N585" s="154">
        <v>0</v>
      </c>
      <c r="O585" s="154">
        <v>0</v>
      </c>
      <c r="P585" s="154">
        <v>0</v>
      </c>
      <c r="Q585" s="154">
        <v>0</v>
      </c>
      <c r="R585" s="155" t="b">
        <v>0</v>
      </c>
      <c r="S585" s="154">
        <v>0</v>
      </c>
      <c r="T585" s="154">
        <v>0</v>
      </c>
    </row>
    <row r="586" spans="1:20">
      <c r="A586" s="46" t="s">
        <v>311</v>
      </c>
      <c r="B586" s="160">
        <v>920500</v>
      </c>
      <c r="C586" s="158" t="s">
        <v>163</v>
      </c>
      <c r="D586" s="147" t="s">
        <v>72</v>
      </c>
      <c r="E586" s="147" t="s">
        <v>16</v>
      </c>
      <c r="F586" s="154">
        <v>0</v>
      </c>
      <c r="G586" s="154">
        <v>0</v>
      </c>
      <c r="H586" s="154">
        <v>0</v>
      </c>
      <c r="I586" s="154">
        <v>0</v>
      </c>
      <c r="J586" s="154">
        <v>0</v>
      </c>
      <c r="K586" s="154">
        <v>0</v>
      </c>
      <c r="L586" s="154">
        <v>0</v>
      </c>
      <c r="M586" s="154">
        <v>0</v>
      </c>
      <c r="N586" s="154">
        <v>0</v>
      </c>
      <c r="O586" s="154">
        <v>0</v>
      </c>
      <c r="P586" s="154">
        <v>0</v>
      </c>
      <c r="Q586" s="154">
        <v>0</v>
      </c>
      <c r="R586" s="155" t="b">
        <v>0</v>
      </c>
      <c r="S586" s="154">
        <v>0</v>
      </c>
      <c r="T586" s="154">
        <v>0</v>
      </c>
    </row>
    <row r="587" spans="1:20">
      <c r="A587" s="46" t="s">
        <v>311</v>
      </c>
      <c r="B587" s="160">
        <v>929900</v>
      </c>
      <c r="C587" s="158" t="s">
        <v>164</v>
      </c>
      <c r="D587" s="147" t="s">
        <v>72</v>
      </c>
      <c r="E587" s="147" t="s">
        <v>16</v>
      </c>
      <c r="F587" s="154">
        <v>0</v>
      </c>
      <c r="G587" s="154">
        <v>0</v>
      </c>
      <c r="H587" s="154">
        <v>0</v>
      </c>
      <c r="I587" s="154">
        <v>0</v>
      </c>
      <c r="J587" s="154">
        <v>0</v>
      </c>
      <c r="K587" s="154">
        <v>0</v>
      </c>
      <c r="L587" s="154">
        <v>0</v>
      </c>
      <c r="M587" s="154">
        <v>0</v>
      </c>
      <c r="N587" s="154">
        <v>0</v>
      </c>
      <c r="O587" s="154">
        <v>0</v>
      </c>
      <c r="P587" s="154">
        <v>0</v>
      </c>
      <c r="Q587" s="154">
        <v>0</v>
      </c>
      <c r="R587" s="155" t="b">
        <v>0</v>
      </c>
      <c r="S587" s="154">
        <v>0</v>
      </c>
      <c r="T587" s="154">
        <v>0</v>
      </c>
    </row>
    <row r="588" spans="1:20">
      <c r="A588" s="46" t="s">
        <v>311</v>
      </c>
      <c r="B588" s="160" t="s">
        <v>166</v>
      </c>
      <c r="C588" s="158" t="s">
        <v>26</v>
      </c>
      <c r="D588" s="147" t="s">
        <v>15</v>
      </c>
      <c r="E588" s="159" t="s">
        <v>16</v>
      </c>
      <c r="F588" s="154">
        <v>0</v>
      </c>
      <c r="G588" s="154">
        <v>0</v>
      </c>
      <c r="H588" s="154">
        <v>0</v>
      </c>
      <c r="I588" s="154">
        <v>0</v>
      </c>
      <c r="J588" s="154">
        <v>0</v>
      </c>
      <c r="K588" s="154">
        <v>0</v>
      </c>
      <c r="L588" s="154">
        <v>0</v>
      </c>
      <c r="M588" s="154">
        <v>0</v>
      </c>
      <c r="N588" s="154">
        <v>0</v>
      </c>
      <c r="O588" s="154">
        <v>0</v>
      </c>
      <c r="P588" s="154">
        <v>0</v>
      </c>
      <c r="Q588" s="154">
        <v>0</v>
      </c>
      <c r="R588" s="155" t="b">
        <v>0</v>
      </c>
      <c r="S588" s="154">
        <v>0</v>
      </c>
      <c r="T588" s="154">
        <v>0</v>
      </c>
    </row>
    <row r="589" spans="1:20">
      <c r="A589" s="46" t="s">
        <v>312</v>
      </c>
      <c r="B589" s="160">
        <v>110101</v>
      </c>
      <c r="C589" s="158" t="s">
        <v>14</v>
      </c>
      <c r="D589" s="147" t="s">
        <v>15</v>
      </c>
      <c r="E589" s="147" t="s">
        <v>16</v>
      </c>
      <c r="F589" s="154">
        <v>176814166</v>
      </c>
      <c r="G589" s="154">
        <v>0</v>
      </c>
      <c r="H589" s="154">
        <v>2050027084</v>
      </c>
      <c r="I589" s="154">
        <v>2108039106</v>
      </c>
      <c r="J589" s="154">
        <v>0</v>
      </c>
      <c r="K589" s="154">
        <v>0</v>
      </c>
      <c r="L589" s="154">
        <v>118802144</v>
      </c>
      <c r="M589" s="154">
        <v>0</v>
      </c>
      <c r="N589" s="154">
        <v>0</v>
      </c>
      <c r="O589" s="154">
        <v>0</v>
      </c>
      <c r="P589" s="154">
        <v>118802144</v>
      </c>
      <c r="Q589" s="154">
        <v>0</v>
      </c>
      <c r="R589" s="155" t="b">
        <v>1</v>
      </c>
      <c r="S589" s="154">
        <v>118802144</v>
      </c>
      <c r="T589" s="154">
        <v>0</v>
      </c>
    </row>
    <row r="590" spans="1:20">
      <c r="A590" s="46" t="s">
        <v>312</v>
      </c>
      <c r="B590" s="160">
        <v>110102</v>
      </c>
      <c r="C590" s="158" t="s">
        <v>17</v>
      </c>
      <c r="D590" s="147" t="s">
        <v>15</v>
      </c>
      <c r="E590" s="147" t="s">
        <v>16</v>
      </c>
      <c r="F590" s="154">
        <v>1000000</v>
      </c>
      <c r="G590" s="154">
        <v>0</v>
      </c>
      <c r="H590" s="154">
        <v>42945210</v>
      </c>
      <c r="I590" s="154">
        <v>42945210</v>
      </c>
      <c r="J590" s="154">
        <v>0</v>
      </c>
      <c r="K590" s="154">
        <v>0</v>
      </c>
      <c r="L590" s="154">
        <v>1000000</v>
      </c>
      <c r="M590" s="154">
        <v>0</v>
      </c>
      <c r="N590" s="154">
        <v>0</v>
      </c>
      <c r="O590" s="154">
        <v>0</v>
      </c>
      <c r="P590" s="154">
        <v>1000000</v>
      </c>
      <c r="Q590" s="154">
        <v>0</v>
      </c>
      <c r="R590" s="155" t="b">
        <v>1</v>
      </c>
      <c r="S590" s="154">
        <v>1000000</v>
      </c>
      <c r="T590" s="154">
        <v>0</v>
      </c>
    </row>
    <row r="591" spans="1:20">
      <c r="A591" s="46" t="s">
        <v>312</v>
      </c>
      <c r="B591" s="160">
        <v>110200</v>
      </c>
      <c r="C591" s="158" t="s">
        <v>18</v>
      </c>
      <c r="D591" s="147" t="s">
        <v>15</v>
      </c>
      <c r="E591" s="147" t="s">
        <v>16</v>
      </c>
      <c r="F591" s="154">
        <v>0</v>
      </c>
      <c r="G591" s="154">
        <v>0</v>
      </c>
      <c r="H591" s="154">
        <v>0</v>
      </c>
      <c r="I591" s="154">
        <v>0</v>
      </c>
      <c r="J591" s="154">
        <v>0</v>
      </c>
      <c r="K591" s="154">
        <v>0</v>
      </c>
      <c r="L591" s="154">
        <v>0</v>
      </c>
      <c r="M591" s="154">
        <v>0</v>
      </c>
      <c r="N591" s="154">
        <v>0</v>
      </c>
      <c r="O591" s="154">
        <v>0</v>
      </c>
      <c r="P591" s="154">
        <v>0</v>
      </c>
      <c r="Q591" s="154">
        <v>0</v>
      </c>
      <c r="R591" s="155" t="b">
        <v>0</v>
      </c>
      <c r="S591" s="154">
        <v>0</v>
      </c>
      <c r="T591" s="154">
        <v>0</v>
      </c>
    </row>
    <row r="592" spans="1:20">
      <c r="A592" s="46" t="s">
        <v>312</v>
      </c>
      <c r="B592" s="160">
        <v>110201</v>
      </c>
      <c r="C592" s="158" t="s">
        <v>19</v>
      </c>
      <c r="D592" s="147" t="s">
        <v>15</v>
      </c>
      <c r="E592" s="147" t="s">
        <v>16</v>
      </c>
      <c r="F592" s="154">
        <v>362641.77999997139</v>
      </c>
      <c r="G592" s="154">
        <v>0</v>
      </c>
      <c r="H592" s="154">
        <v>2054755696</v>
      </c>
      <c r="I592" s="154">
        <v>2053317000</v>
      </c>
      <c r="J592" s="154">
        <v>0</v>
      </c>
      <c r="K592" s="154">
        <v>0</v>
      </c>
      <c r="L592" s="154">
        <v>1801337.7799999714</v>
      </c>
      <c r="M592" s="154">
        <v>0</v>
      </c>
      <c r="N592" s="154">
        <v>0</v>
      </c>
      <c r="O592" s="154">
        <v>0</v>
      </c>
      <c r="P592" s="154">
        <v>1801337.7799999714</v>
      </c>
      <c r="Q592" s="154">
        <v>0</v>
      </c>
      <c r="R592" s="155" t="b">
        <v>1</v>
      </c>
      <c r="S592" s="154">
        <v>1801337.7799999714</v>
      </c>
      <c r="T592" s="154">
        <v>0</v>
      </c>
    </row>
    <row r="593" spans="1:20">
      <c r="A593" s="46" t="s">
        <v>312</v>
      </c>
      <c r="B593" s="160">
        <v>110202</v>
      </c>
      <c r="C593" s="158" t="s">
        <v>22</v>
      </c>
      <c r="D593" s="147" t="s">
        <v>15</v>
      </c>
      <c r="E593" s="147" t="s">
        <v>16</v>
      </c>
      <c r="F593" s="154">
        <v>0</v>
      </c>
      <c r="G593" s="154">
        <v>0</v>
      </c>
      <c r="H593" s="154">
        <v>0</v>
      </c>
      <c r="I593" s="154">
        <v>0</v>
      </c>
      <c r="J593" s="154">
        <v>0</v>
      </c>
      <c r="K593" s="154">
        <v>0</v>
      </c>
      <c r="L593" s="154">
        <v>0</v>
      </c>
      <c r="M593" s="154">
        <v>0</v>
      </c>
      <c r="N593" s="154">
        <v>0</v>
      </c>
      <c r="O593" s="154">
        <v>0</v>
      </c>
      <c r="P593" s="154">
        <v>0</v>
      </c>
      <c r="Q593" s="154">
        <v>0</v>
      </c>
      <c r="R593" s="155" t="b">
        <v>0</v>
      </c>
      <c r="S593" s="154">
        <v>0</v>
      </c>
      <c r="T593" s="154">
        <v>0</v>
      </c>
    </row>
    <row r="594" spans="1:20">
      <c r="A594" s="46" t="s">
        <v>312</v>
      </c>
      <c r="B594" s="150">
        <v>110203</v>
      </c>
      <c r="C594" s="147" t="s">
        <v>23</v>
      </c>
      <c r="D594" s="147" t="s">
        <v>15</v>
      </c>
      <c r="E594" s="147" t="s">
        <v>16</v>
      </c>
      <c r="F594" s="154">
        <v>0</v>
      </c>
      <c r="G594" s="154">
        <v>0</v>
      </c>
      <c r="H594" s="154">
        <v>0</v>
      </c>
      <c r="I594" s="154">
        <v>0</v>
      </c>
      <c r="J594" s="154">
        <v>0</v>
      </c>
      <c r="K594" s="154">
        <v>0</v>
      </c>
      <c r="L594" s="154">
        <v>0</v>
      </c>
      <c r="M594" s="154">
        <v>0</v>
      </c>
      <c r="N594" s="154">
        <v>0</v>
      </c>
      <c r="O594" s="154">
        <v>0</v>
      </c>
      <c r="P594" s="154">
        <v>0</v>
      </c>
      <c r="Q594" s="154">
        <v>0</v>
      </c>
      <c r="R594" s="155" t="b">
        <v>0</v>
      </c>
      <c r="S594" s="154">
        <v>0</v>
      </c>
      <c r="T594" s="154">
        <v>0</v>
      </c>
    </row>
    <row r="595" spans="1:20">
      <c r="A595" s="46" t="s">
        <v>312</v>
      </c>
      <c r="B595" s="150">
        <v>110204</v>
      </c>
      <c r="C595" s="147" t="s">
        <v>24</v>
      </c>
      <c r="D595" s="147" t="s">
        <v>15</v>
      </c>
      <c r="E595" s="147" t="s">
        <v>16</v>
      </c>
      <c r="F595" s="154">
        <v>0</v>
      </c>
      <c r="G595" s="154">
        <v>0</v>
      </c>
      <c r="H595" s="154">
        <v>0</v>
      </c>
      <c r="I595" s="154">
        <v>0</v>
      </c>
      <c r="J595" s="154">
        <v>0</v>
      </c>
      <c r="K595" s="154">
        <v>0</v>
      </c>
      <c r="L595" s="154">
        <v>0</v>
      </c>
      <c r="M595" s="154">
        <v>0</v>
      </c>
      <c r="N595" s="154">
        <v>0</v>
      </c>
      <c r="O595" s="154">
        <v>0</v>
      </c>
      <c r="P595" s="154">
        <v>0</v>
      </c>
      <c r="Q595" s="154">
        <v>0</v>
      </c>
      <c r="R595" s="155" t="b">
        <v>0</v>
      </c>
      <c r="S595" s="154">
        <v>0</v>
      </c>
      <c r="T595" s="154">
        <v>0</v>
      </c>
    </row>
    <row r="596" spans="1:20">
      <c r="A596" s="46" t="s">
        <v>312</v>
      </c>
      <c r="B596" s="150">
        <v>110205</v>
      </c>
      <c r="C596" s="147" t="s">
        <v>25</v>
      </c>
      <c r="D596" s="147" t="s">
        <v>15</v>
      </c>
      <c r="E596" s="147" t="s">
        <v>16</v>
      </c>
      <c r="F596" s="154">
        <v>0</v>
      </c>
      <c r="G596" s="154">
        <v>0</v>
      </c>
      <c r="H596" s="154">
        <v>0</v>
      </c>
      <c r="I596" s="154">
        <v>0</v>
      </c>
      <c r="J596" s="154">
        <v>0</v>
      </c>
      <c r="K596" s="154">
        <v>0</v>
      </c>
      <c r="L596" s="154">
        <v>0</v>
      </c>
      <c r="M596" s="154">
        <v>0</v>
      </c>
      <c r="N596" s="154">
        <v>0</v>
      </c>
      <c r="O596" s="154">
        <v>0</v>
      </c>
      <c r="P596" s="154">
        <v>0</v>
      </c>
      <c r="Q596" s="154">
        <v>0</v>
      </c>
      <c r="R596" s="155" t="b">
        <v>0</v>
      </c>
      <c r="S596" s="154">
        <v>0</v>
      </c>
      <c r="T596" s="154">
        <v>0</v>
      </c>
    </row>
    <row r="597" spans="1:20">
      <c r="A597" s="46" t="s">
        <v>312</v>
      </c>
      <c r="B597" s="150">
        <v>110210</v>
      </c>
      <c r="C597" s="147" t="s">
        <v>29</v>
      </c>
      <c r="D597" s="147" t="s">
        <v>15</v>
      </c>
      <c r="E597" s="147" t="s">
        <v>16</v>
      </c>
      <c r="F597" s="154">
        <v>0</v>
      </c>
      <c r="G597" s="154">
        <v>0</v>
      </c>
      <c r="H597" s="154">
        <v>2246082067</v>
      </c>
      <c r="I597" s="154">
        <v>296500</v>
      </c>
      <c r="J597" s="154">
        <v>0</v>
      </c>
      <c r="K597" s="154">
        <v>2245785567</v>
      </c>
      <c r="L597" s="154">
        <v>0</v>
      </c>
      <c r="M597" s="154">
        <v>0</v>
      </c>
      <c r="N597" s="154">
        <v>0</v>
      </c>
      <c r="O597" s="154">
        <v>0</v>
      </c>
      <c r="P597" s="154">
        <v>0</v>
      </c>
      <c r="Q597" s="154">
        <v>0</v>
      </c>
      <c r="R597" s="155" t="b">
        <v>1</v>
      </c>
      <c r="S597" s="154">
        <v>0</v>
      </c>
      <c r="T597" s="154">
        <v>0</v>
      </c>
    </row>
    <row r="598" spans="1:20">
      <c r="A598" s="46" t="s">
        <v>312</v>
      </c>
      <c r="B598" s="150">
        <v>110301</v>
      </c>
      <c r="C598" s="147" t="s">
        <v>31</v>
      </c>
      <c r="D598" s="147" t="s">
        <v>15</v>
      </c>
      <c r="E598" s="147" t="s">
        <v>16</v>
      </c>
      <c r="F598" s="154">
        <v>19754508922.799999</v>
      </c>
      <c r="G598" s="154">
        <v>0</v>
      </c>
      <c r="H598" s="154">
        <v>0</v>
      </c>
      <c r="I598" s="154">
        <v>0</v>
      </c>
      <c r="J598" s="154">
        <v>2245785567</v>
      </c>
      <c r="K598" s="154">
        <v>0</v>
      </c>
      <c r="L598" s="154">
        <v>22000294489.799999</v>
      </c>
      <c r="M598" s="154">
        <v>0</v>
      </c>
      <c r="N598" s="154">
        <v>0</v>
      </c>
      <c r="O598" s="154">
        <v>0</v>
      </c>
      <c r="P598" s="154">
        <v>22000294489.799999</v>
      </c>
      <c r="Q598" s="154">
        <v>0</v>
      </c>
      <c r="R598" s="155" t="b">
        <v>1</v>
      </c>
      <c r="S598" s="154">
        <v>22000294489.799999</v>
      </c>
      <c r="T598" s="154">
        <v>0</v>
      </c>
    </row>
    <row r="599" spans="1:20">
      <c r="A599" s="46" t="s">
        <v>312</v>
      </c>
      <c r="B599" s="150">
        <v>110902</v>
      </c>
      <c r="C599" s="147" t="s">
        <v>32</v>
      </c>
      <c r="D599" s="147" t="s">
        <v>15</v>
      </c>
      <c r="E599" s="147" t="s">
        <v>16</v>
      </c>
      <c r="F599" s="154">
        <v>0</v>
      </c>
      <c r="G599" s="154">
        <v>0</v>
      </c>
      <c r="H599" s="154">
        <v>4172321906</v>
      </c>
      <c r="I599" s="154">
        <v>4172321906</v>
      </c>
      <c r="J599" s="154">
        <v>0</v>
      </c>
      <c r="K599" s="154">
        <v>0</v>
      </c>
      <c r="L599" s="154">
        <v>0</v>
      </c>
      <c r="M599" s="154">
        <v>0</v>
      </c>
      <c r="N599" s="154">
        <v>0</v>
      </c>
      <c r="O599" s="154">
        <v>0</v>
      </c>
      <c r="P599" s="154">
        <v>0</v>
      </c>
      <c r="Q599" s="154">
        <v>0</v>
      </c>
      <c r="R599" s="155" t="b">
        <v>1</v>
      </c>
      <c r="S599" s="154">
        <v>0</v>
      </c>
      <c r="T599" s="154">
        <v>0</v>
      </c>
    </row>
    <row r="600" spans="1:20">
      <c r="A600" s="46" t="s">
        <v>312</v>
      </c>
      <c r="B600" s="150">
        <v>110904</v>
      </c>
      <c r="C600" s="147" t="s">
        <v>267</v>
      </c>
      <c r="D600" s="147" t="s">
        <v>15</v>
      </c>
      <c r="E600" s="147" t="s">
        <v>16</v>
      </c>
      <c r="F600" s="154">
        <v>0</v>
      </c>
      <c r="G600" s="154">
        <v>0</v>
      </c>
      <c r="H600" s="154">
        <v>0</v>
      </c>
      <c r="I600" s="154">
        <v>0</v>
      </c>
      <c r="J600" s="154">
        <v>0</v>
      </c>
      <c r="K600" s="154">
        <v>0</v>
      </c>
      <c r="L600" s="154">
        <v>0</v>
      </c>
      <c r="M600" s="154">
        <v>0</v>
      </c>
      <c r="N600" s="154">
        <v>0</v>
      </c>
      <c r="O600" s="154">
        <v>0</v>
      </c>
      <c r="P600" s="154">
        <v>0</v>
      </c>
      <c r="Q600" s="154">
        <v>0</v>
      </c>
      <c r="R600" s="155" t="b">
        <v>0</v>
      </c>
      <c r="S600" s="154">
        <v>0</v>
      </c>
      <c r="T600" s="154">
        <v>0</v>
      </c>
    </row>
    <row r="601" spans="1:20">
      <c r="A601" s="46" t="s">
        <v>312</v>
      </c>
      <c r="B601" s="150">
        <v>130120</v>
      </c>
      <c r="C601" s="147" t="s">
        <v>33</v>
      </c>
      <c r="D601" s="147" t="s">
        <v>15</v>
      </c>
      <c r="E601" s="147" t="s">
        <v>16</v>
      </c>
      <c r="F601" s="154">
        <v>212953747</v>
      </c>
      <c r="G601" s="154">
        <v>0</v>
      </c>
      <c r="H601" s="154">
        <v>0</v>
      </c>
      <c r="I601" s="154">
        <v>138017267</v>
      </c>
      <c r="J601" s="154">
        <v>102159680</v>
      </c>
      <c r="K601" s="154">
        <v>0</v>
      </c>
      <c r="L601" s="154">
        <v>177096160</v>
      </c>
      <c r="M601" s="154">
        <v>0</v>
      </c>
      <c r="N601" s="154">
        <v>0</v>
      </c>
      <c r="O601" s="154">
        <v>0</v>
      </c>
      <c r="P601" s="154">
        <v>177096160</v>
      </c>
      <c r="Q601" s="154">
        <v>0</v>
      </c>
      <c r="R601" s="155" t="b">
        <v>1</v>
      </c>
      <c r="S601" s="154">
        <v>177096160</v>
      </c>
      <c r="T601" s="154">
        <v>0</v>
      </c>
    </row>
    <row r="602" spans="1:20">
      <c r="A602" s="46" t="s">
        <v>312</v>
      </c>
      <c r="B602" s="150">
        <v>130121</v>
      </c>
      <c r="C602" s="147" t="s">
        <v>34</v>
      </c>
      <c r="D602" s="147" t="s">
        <v>15</v>
      </c>
      <c r="E602" s="147" t="s">
        <v>16</v>
      </c>
      <c r="F602" s="154">
        <v>0</v>
      </c>
      <c r="G602" s="154">
        <v>0</v>
      </c>
      <c r="H602" s="154">
        <v>0</v>
      </c>
      <c r="I602" s="154">
        <v>2083341384</v>
      </c>
      <c r="J602" s="154">
        <v>2083341384</v>
      </c>
      <c r="K602" s="154">
        <v>0</v>
      </c>
      <c r="L602" s="154">
        <v>0</v>
      </c>
      <c r="M602" s="154">
        <v>0</v>
      </c>
      <c r="N602" s="154">
        <v>0</v>
      </c>
      <c r="O602" s="154">
        <v>0</v>
      </c>
      <c r="P602" s="154">
        <v>0</v>
      </c>
      <c r="Q602" s="154">
        <v>0</v>
      </c>
      <c r="R602" s="155" t="b">
        <v>1</v>
      </c>
      <c r="S602" s="154">
        <v>0</v>
      </c>
      <c r="T602" s="154">
        <v>0</v>
      </c>
    </row>
    <row r="603" spans="1:20">
      <c r="A603" s="46" t="s">
        <v>312</v>
      </c>
      <c r="B603" s="150">
        <v>311100</v>
      </c>
      <c r="C603" s="147" t="s">
        <v>58</v>
      </c>
      <c r="D603" s="147" t="s">
        <v>15</v>
      </c>
      <c r="E603" s="147" t="s">
        <v>16</v>
      </c>
      <c r="F603" s="154">
        <v>0</v>
      </c>
      <c r="G603" s="154">
        <v>0</v>
      </c>
      <c r="H603" s="154">
        <v>2240904</v>
      </c>
      <c r="I603" s="154">
        <v>0</v>
      </c>
      <c r="J603" s="154">
        <v>0</v>
      </c>
      <c r="K603" s="154">
        <v>2240904</v>
      </c>
      <c r="L603" s="154">
        <v>0</v>
      </c>
      <c r="M603" s="154">
        <v>0</v>
      </c>
      <c r="N603" s="154">
        <v>0</v>
      </c>
      <c r="O603" s="154">
        <v>0</v>
      </c>
      <c r="P603" s="154">
        <v>0</v>
      </c>
      <c r="Q603" s="154">
        <v>0</v>
      </c>
      <c r="R603" s="155" t="b">
        <v>1</v>
      </c>
      <c r="S603" s="154">
        <v>0</v>
      </c>
      <c r="T603" s="154">
        <v>0</v>
      </c>
    </row>
    <row r="604" spans="1:20">
      <c r="A604" s="46" t="s">
        <v>312</v>
      </c>
      <c r="B604" s="150">
        <v>130130</v>
      </c>
      <c r="C604" s="147" t="s">
        <v>35</v>
      </c>
      <c r="D604" s="147" t="s">
        <v>15</v>
      </c>
      <c r="E604" s="147" t="s">
        <v>16</v>
      </c>
      <c r="F604" s="154">
        <v>99155468</v>
      </c>
      <c r="G604" s="154">
        <v>0</v>
      </c>
      <c r="H604" s="154">
        <v>0</v>
      </c>
      <c r="I604" s="154">
        <v>0</v>
      </c>
      <c r="J604" s="154">
        <v>37473750</v>
      </c>
      <c r="K604" s="154">
        <v>42468600</v>
      </c>
      <c r="L604" s="154">
        <v>94160618</v>
      </c>
      <c r="M604" s="154">
        <v>0</v>
      </c>
      <c r="N604" s="154">
        <v>0</v>
      </c>
      <c r="O604" s="154">
        <v>0</v>
      </c>
      <c r="P604" s="154">
        <v>94160618</v>
      </c>
      <c r="Q604" s="154">
        <v>0</v>
      </c>
      <c r="R604" s="155" t="b">
        <v>1</v>
      </c>
      <c r="S604" s="154">
        <v>94160618</v>
      </c>
      <c r="T604" s="154">
        <v>0</v>
      </c>
    </row>
    <row r="605" spans="1:20">
      <c r="A605" s="46" t="s">
        <v>312</v>
      </c>
      <c r="B605" s="150">
        <v>130131</v>
      </c>
      <c r="C605" s="147" t="s">
        <v>36</v>
      </c>
      <c r="D605" s="147" t="s">
        <v>15</v>
      </c>
      <c r="E605" s="147" t="s">
        <v>16</v>
      </c>
      <c r="F605" s="154">
        <v>0</v>
      </c>
      <c r="G605" s="154">
        <v>0</v>
      </c>
      <c r="H605" s="154">
        <v>0</v>
      </c>
      <c r="I605" s="154">
        <v>0</v>
      </c>
      <c r="J605" s="154">
        <v>0</v>
      </c>
      <c r="K605" s="154">
        <v>0</v>
      </c>
      <c r="L605" s="154">
        <v>0</v>
      </c>
      <c r="M605" s="154">
        <v>0</v>
      </c>
      <c r="N605" s="154">
        <v>0</v>
      </c>
      <c r="O605" s="154">
        <v>0</v>
      </c>
      <c r="P605" s="154">
        <v>0</v>
      </c>
      <c r="Q605" s="154">
        <v>0</v>
      </c>
      <c r="R605" s="155" t="b">
        <v>0</v>
      </c>
      <c r="S605" s="154">
        <v>0</v>
      </c>
      <c r="T605" s="154">
        <v>0</v>
      </c>
    </row>
    <row r="606" spans="1:20">
      <c r="A606" s="46" t="s">
        <v>312</v>
      </c>
      <c r="B606" s="150">
        <v>130501</v>
      </c>
      <c r="C606" s="147" t="s">
        <v>37</v>
      </c>
      <c r="D606" s="147" t="s">
        <v>15</v>
      </c>
      <c r="E606" s="147" t="s">
        <v>16</v>
      </c>
      <c r="F606" s="154">
        <v>2692501</v>
      </c>
      <c r="G606" s="154">
        <v>0</v>
      </c>
      <c r="H606" s="154">
        <v>11711500</v>
      </c>
      <c r="I606" s="154">
        <v>10523000</v>
      </c>
      <c r="J606" s="154">
        <v>0</v>
      </c>
      <c r="K606" s="154">
        <v>0</v>
      </c>
      <c r="L606" s="154">
        <v>3881001</v>
      </c>
      <c r="M606" s="154">
        <v>0</v>
      </c>
      <c r="N606" s="154">
        <v>0</v>
      </c>
      <c r="O606" s="154">
        <v>0</v>
      </c>
      <c r="P606" s="154">
        <v>3881001</v>
      </c>
      <c r="Q606" s="154">
        <v>0</v>
      </c>
      <c r="R606" s="155" t="b">
        <v>1</v>
      </c>
      <c r="S606" s="154">
        <v>3881001</v>
      </c>
      <c r="T606" s="154">
        <v>0</v>
      </c>
    </row>
    <row r="607" spans="1:20">
      <c r="A607" s="46" t="s">
        <v>312</v>
      </c>
      <c r="B607" s="150">
        <v>130502</v>
      </c>
      <c r="C607" s="147" t="s">
        <v>38</v>
      </c>
      <c r="D607" s="147" t="s">
        <v>15</v>
      </c>
      <c r="E607" s="147" t="s">
        <v>16</v>
      </c>
      <c r="F607" s="154">
        <v>0</v>
      </c>
      <c r="G607" s="154">
        <v>0</v>
      </c>
      <c r="H607" s="154">
        <v>0</v>
      </c>
      <c r="I607" s="154">
        <v>0</v>
      </c>
      <c r="J607" s="154">
        <v>0</v>
      </c>
      <c r="K607" s="154">
        <v>0</v>
      </c>
      <c r="L607" s="154">
        <v>0</v>
      </c>
      <c r="M607" s="154">
        <v>0</v>
      </c>
      <c r="N607" s="154">
        <v>0</v>
      </c>
      <c r="O607" s="154">
        <v>0</v>
      </c>
      <c r="P607" s="154">
        <v>0</v>
      </c>
      <c r="Q607" s="154">
        <v>0</v>
      </c>
      <c r="R607" s="155" t="b">
        <v>0</v>
      </c>
      <c r="S607" s="154">
        <v>0</v>
      </c>
      <c r="T607" s="154">
        <v>0</v>
      </c>
    </row>
    <row r="608" spans="1:20">
      <c r="A608" s="46" t="s">
        <v>312</v>
      </c>
      <c r="B608" s="150">
        <v>130504</v>
      </c>
      <c r="C608" s="147" t="s">
        <v>39</v>
      </c>
      <c r="D608" s="147" t="s">
        <v>15</v>
      </c>
      <c r="E608" s="147" t="s">
        <v>16</v>
      </c>
      <c r="F608" s="154">
        <v>0</v>
      </c>
      <c r="G608" s="154">
        <v>0</v>
      </c>
      <c r="H608" s="154">
        <v>0</v>
      </c>
      <c r="I608" s="154">
        <v>0</v>
      </c>
      <c r="J608" s="154">
        <v>0</v>
      </c>
      <c r="K608" s="154">
        <v>0</v>
      </c>
      <c r="L608" s="154">
        <v>0</v>
      </c>
      <c r="M608" s="154">
        <v>0</v>
      </c>
      <c r="N608" s="154">
        <v>0</v>
      </c>
      <c r="O608" s="154">
        <v>0</v>
      </c>
      <c r="P608" s="154">
        <v>0</v>
      </c>
      <c r="Q608" s="154">
        <v>0</v>
      </c>
      <c r="R608" s="155" t="b">
        <v>0</v>
      </c>
      <c r="S608" s="154">
        <v>0</v>
      </c>
      <c r="T608" s="154">
        <v>0</v>
      </c>
    </row>
    <row r="609" spans="1:20">
      <c r="A609" s="46" t="s">
        <v>312</v>
      </c>
      <c r="B609" s="150">
        <v>140001</v>
      </c>
      <c r="C609" s="147" t="s">
        <v>240</v>
      </c>
      <c r="D609" s="147" t="s">
        <v>15</v>
      </c>
      <c r="E609" s="147" t="s">
        <v>16</v>
      </c>
      <c r="F609" s="154">
        <v>0</v>
      </c>
      <c r="G609" s="154">
        <v>0</v>
      </c>
      <c r="H609" s="154">
        <v>0</v>
      </c>
      <c r="I609" s="154">
        <v>0</v>
      </c>
      <c r="J609" s="154">
        <v>0</v>
      </c>
      <c r="K609" s="154">
        <v>0</v>
      </c>
      <c r="L609" s="154">
        <v>0</v>
      </c>
      <c r="M609" s="154">
        <v>0</v>
      </c>
      <c r="N609" s="154">
        <v>0</v>
      </c>
      <c r="O609" s="154">
        <v>0</v>
      </c>
      <c r="P609" s="154">
        <v>0</v>
      </c>
      <c r="Q609" s="154">
        <v>0</v>
      </c>
      <c r="R609" s="155" t="b">
        <v>0</v>
      </c>
      <c r="S609" s="154">
        <v>0</v>
      </c>
      <c r="T609" s="154">
        <v>0</v>
      </c>
    </row>
    <row r="610" spans="1:20">
      <c r="A610" s="46" t="s">
        <v>312</v>
      </c>
      <c r="B610" s="150">
        <v>140101</v>
      </c>
      <c r="C610" s="147" t="s">
        <v>41</v>
      </c>
      <c r="D610" s="147" t="s">
        <v>15</v>
      </c>
      <c r="E610" s="147" t="s">
        <v>16</v>
      </c>
      <c r="F610" s="154">
        <v>0</v>
      </c>
      <c r="G610" s="154">
        <v>0</v>
      </c>
      <c r="H610" s="154">
        <v>0</v>
      </c>
      <c r="I610" s="154">
        <v>0</v>
      </c>
      <c r="J610" s="154">
        <v>0</v>
      </c>
      <c r="K610" s="154">
        <v>0</v>
      </c>
      <c r="L610" s="154">
        <v>0</v>
      </c>
      <c r="M610" s="154">
        <v>0</v>
      </c>
      <c r="N610" s="154">
        <v>0</v>
      </c>
      <c r="O610" s="154">
        <v>0</v>
      </c>
      <c r="P610" s="154">
        <v>0</v>
      </c>
      <c r="Q610" s="154">
        <v>0</v>
      </c>
      <c r="R610" s="155" t="b">
        <v>0</v>
      </c>
      <c r="S610" s="154">
        <v>0</v>
      </c>
      <c r="T610" s="154">
        <v>0</v>
      </c>
    </row>
    <row r="611" spans="1:20">
      <c r="A611" s="46" t="s">
        <v>312</v>
      </c>
      <c r="B611" s="150">
        <v>140301</v>
      </c>
      <c r="C611" s="147" t="s">
        <v>299</v>
      </c>
      <c r="D611" s="147" t="s">
        <v>15</v>
      </c>
      <c r="E611" s="147" t="s">
        <v>16</v>
      </c>
      <c r="F611" s="154">
        <v>18339847.5</v>
      </c>
      <c r="G611" s="154">
        <v>0</v>
      </c>
      <c r="H611" s="154">
        <v>0</v>
      </c>
      <c r="I611" s="154">
        <v>0</v>
      </c>
      <c r="J611" s="154">
        <v>0</v>
      </c>
      <c r="K611" s="154">
        <v>9169923.75</v>
      </c>
      <c r="L611" s="154">
        <v>9169923.75</v>
      </c>
      <c r="M611" s="154">
        <v>0</v>
      </c>
      <c r="N611" s="154">
        <v>0</v>
      </c>
      <c r="O611" s="154">
        <v>0</v>
      </c>
      <c r="P611" s="154">
        <v>9169923.75</v>
      </c>
      <c r="Q611" s="154">
        <v>0</v>
      </c>
      <c r="R611" s="155" t="b">
        <v>1</v>
      </c>
      <c r="S611" s="154">
        <v>9169923.75</v>
      </c>
      <c r="T611" s="154">
        <v>0</v>
      </c>
    </row>
    <row r="612" spans="1:20">
      <c r="A612" s="46" t="s">
        <v>312</v>
      </c>
      <c r="B612" s="150">
        <v>150101</v>
      </c>
      <c r="C612" s="147" t="s">
        <v>42</v>
      </c>
      <c r="D612" s="147" t="s">
        <v>15</v>
      </c>
      <c r="E612" s="147" t="s">
        <v>16</v>
      </c>
      <c r="F612" s="154">
        <v>0</v>
      </c>
      <c r="G612" s="154">
        <v>0</v>
      </c>
      <c r="H612" s="154">
        <v>0</v>
      </c>
      <c r="I612" s="154">
        <v>0</v>
      </c>
      <c r="J612" s="154">
        <v>155955425.45454547</v>
      </c>
      <c r="K612" s="154">
        <v>155955425.45454547</v>
      </c>
      <c r="L612" s="154">
        <v>0</v>
      </c>
      <c r="M612" s="154">
        <v>0</v>
      </c>
      <c r="N612" s="154">
        <v>0</v>
      </c>
      <c r="O612" s="154">
        <v>0</v>
      </c>
      <c r="P612" s="154">
        <v>0</v>
      </c>
      <c r="Q612" s="154">
        <v>0</v>
      </c>
      <c r="R612" s="155" t="b">
        <v>1</v>
      </c>
      <c r="S612" s="154">
        <v>0</v>
      </c>
      <c r="T612" s="154">
        <v>0</v>
      </c>
    </row>
    <row r="613" spans="1:20">
      <c r="A613" s="46" t="s">
        <v>312</v>
      </c>
      <c r="B613" s="160">
        <v>160101</v>
      </c>
      <c r="C613" s="158" t="s">
        <v>189</v>
      </c>
      <c r="D613" s="147" t="s">
        <v>15</v>
      </c>
      <c r="E613" s="147" t="s">
        <v>16</v>
      </c>
      <c r="F613" s="154">
        <v>647609026.89394009</v>
      </c>
      <c r="G613" s="154">
        <v>0</v>
      </c>
      <c r="H613" s="154">
        <v>0</v>
      </c>
      <c r="I613" s="154">
        <v>0</v>
      </c>
      <c r="J613" s="154">
        <v>745081838.25757575</v>
      </c>
      <c r="K613" s="154">
        <v>647609026.8939395</v>
      </c>
      <c r="L613" s="154">
        <v>745081838.25757647</v>
      </c>
      <c r="M613" s="154">
        <v>0</v>
      </c>
      <c r="N613" s="154">
        <v>0</v>
      </c>
      <c r="O613" s="154">
        <v>0</v>
      </c>
      <c r="P613" s="154">
        <v>745081838.25757647</v>
      </c>
      <c r="Q613" s="154">
        <v>0</v>
      </c>
      <c r="R613" s="155" t="b">
        <v>1</v>
      </c>
      <c r="S613" s="154">
        <v>745081838.25757647</v>
      </c>
      <c r="T613" s="154">
        <v>0</v>
      </c>
    </row>
    <row r="614" spans="1:20">
      <c r="A614" s="46" t="s">
        <v>312</v>
      </c>
      <c r="B614" s="160">
        <v>161101</v>
      </c>
      <c r="C614" s="158" t="s">
        <v>170</v>
      </c>
      <c r="D614" s="147" t="s">
        <v>15</v>
      </c>
      <c r="E614" s="147" t="s">
        <v>16</v>
      </c>
      <c r="F614" s="154">
        <v>2.9802322387695313E-7</v>
      </c>
      <c r="G614" s="154">
        <v>0</v>
      </c>
      <c r="H614" s="154">
        <v>0</v>
      </c>
      <c r="I614" s="154">
        <v>0</v>
      </c>
      <c r="J614" s="154">
        <v>137488681.81818181</v>
      </c>
      <c r="K614" s="154">
        <v>137488681.81818178</v>
      </c>
      <c r="L614" s="154">
        <v>3.2782554626464844E-7</v>
      </c>
      <c r="M614" s="154">
        <v>0</v>
      </c>
      <c r="N614" s="154">
        <v>0</v>
      </c>
      <c r="O614" s="154">
        <v>0</v>
      </c>
      <c r="P614" s="154">
        <v>3.2782554626464844E-7</v>
      </c>
      <c r="Q614" s="154">
        <v>0</v>
      </c>
      <c r="R614" s="155" t="b">
        <v>1</v>
      </c>
      <c r="S614" s="154">
        <v>3.2782554626464844E-7</v>
      </c>
      <c r="T614" s="154">
        <v>0</v>
      </c>
    </row>
    <row r="615" spans="1:20">
      <c r="A615" s="46" t="s">
        <v>312</v>
      </c>
      <c r="B615" s="160">
        <v>211001</v>
      </c>
      <c r="C615" s="158" t="s">
        <v>241</v>
      </c>
      <c r="D615" s="147" t="s">
        <v>15</v>
      </c>
      <c r="E615" s="147" t="s">
        <v>47</v>
      </c>
      <c r="F615" s="154">
        <v>0</v>
      </c>
      <c r="G615" s="154">
        <v>14615810319.757576</v>
      </c>
      <c r="H615" s="154">
        <v>0</v>
      </c>
      <c r="I615" s="154">
        <v>0</v>
      </c>
      <c r="J615" s="154">
        <v>44834963</v>
      </c>
      <c r="K615" s="154">
        <v>1691599680</v>
      </c>
      <c r="L615" s="154">
        <v>0</v>
      </c>
      <c r="M615" s="154">
        <v>16262575036.757576</v>
      </c>
      <c r="N615" s="154">
        <v>0</v>
      </c>
      <c r="O615" s="154">
        <v>0</v>
      </c>
      <c r="P615" s="154">
        <v>0</v>
      </c>
      <c r="Q615" s="154">
        <v>16262575036.757576</v>
      </c>
      <c r="R615" s="155" t="b">
        <v>1</v>
      </c>
      <c r="S615" s="154">
        <v>0</v>
      </c>
      <c r="T615" s="154">
        <v>16262575036.757576</v>
      </c>
    </row>
    <row r="616" spans="1:20">
      <c r="A616" s="46" t="s">
        <v>312</v>
      </c>
      <c r="B616" s="160">
        <v>211002</v>
      </c>
      <c r="C616" s="158" t="s">
        <v>242</v>
      </c>
      <c r="D616" s="147" t="s">
        <v>15</v>
      </c>
      <c r="E616" s="147" t="s">
        <v>47</v>
      </c>
      <c r="F616" s="154">
        <v>0</v>
      </c>
      <c r="G616" s="154">
        <v>3384191092.9696956</v>
      </c>
      <c r="H616" s="154">
        <v>0</v>
      </c>
      <c r="I616" s="154">
        <v>0</v>
      </c>
      <c r="J616" s="154">
        <v>29677472.727272723</v>
      </c>
      <c r="K616" s="154">
        <v>137488681.81818181</v>
      </c>
      <c r="L616" s="154">
        <v>0</v>
      </c>
      <c r="M616" s="154">
        <v>3492002302.060605</v>
      </c>
      <c r="N616" s="154">
        <v>0</v>
      </c>
      <c r="O616" s="154">
        <v>0</v>
      </c>
      <c r="P616" s="154">
        <v>0</v>
      </c>
      <c r="Q616" s="154">
        <v>3492002302.060605</v>
      </c>
      <c r="R616" s="155" t="b">
        <v>1</v>
      </c>
      <c r="S616" s="154">
        <v>0</v>
      </c>
      <c r="T616" s="154">
        <v>3492002302.060605</v>
      </c>
    </row>
    <row r="617" spans="1:20">
      <c r="A617" s="46" t="s">
        <v>312</v>
      </c>
      <c r="B617" s="160">
        <v>211011</v>
      </c>
      <c r="C617" s="158" t="s">
        <v>304</v>
      </c>
      <c r="D617" s="147" t="s">
        <v>15</v>
      </c>
      <c r="E617" s="147" t="s">
        <v>47</v>
      </c>
      <c r="F617" s="154">
        <v>0</v>
      </c>
      <c r="G617" s="154">
        <v>117595545.511228</v>
      </c>
      <c r="H617" s="154">
        <v>0</v>
      </c>
      <c r="I617" s="154">
        <v>0</v>
      </c>
      <c r="J617" s="154">
        <v>0</v>
      </c>
      <c r="K617" s="536">
        <v>19396694.27</v>
      </c>
      <c r="L617" s="154">
        <v>0</v>
      </c>
      <c r="M617" s="154">
        <v>136992239.78122801</v>
      </c>
      <c r="N617" s="154">
        <v>0</v>
      </c>
      <c r="O617" s="154">
        <v>0</v>
      </c>
      <c r="P617" s="154">
        <v>0</v>
      </c>
      <c r="Q617" s="154">
        <v>136992239.78122801</v>
      </c>
      <c r="R617" s="155" t="b">
        <v>1</v>
      </c>
      <c r="S617" s="154">
        <v>0</v>
      </c>
      <c r="T617" s="154">
        <v>136992239.78122801</v>
      </c>
    </row>
    <row r="618" spans="1:20">
      <c r="A618" s="46" t="s">
        <v>312</v>
      </c>
      <c r="B618" s="160">
        <v>211012</v>
      </c>
      <c r="C618" s="158" t="s">
        <v>305</v>
      </c>
      <c r="D618" s="147" t="s">
        <v>15</v>
      </c>
      <c r="E618" s="147" t="s">
        <v>47</v>
      </c>
      <c r="F618" s="154">
        <v>0</v>
      </c>
      <c r="G618" s="154">
        <v>19922742.993078865</v>
      </c>
      <c r="H618" s="154">
        <v>0</v>
      </c>
      <c r="I618" s="154">
        <v>0</v>
      </c>
      <c r="J618" s="154">
        <v>0</v>
      </c>
      <c r="K618" s="154">
        <v>9456572</v>
      </c>
      <c r="L618" s="154">
        <v>0</v>
      </c>
      <c r="M618" s="154">
        <v>29379314.993078865</v>
      </c>
      <c r="N618" s="154">
        <v>0</v>
      </c>
      <c r="O618" s="154">
        <v>0</v>
      </c>
      <c r="P618" s="154">
        <v>0</v>
      </c>
      <c r="Q618" s="154">
        <v>29379314.993078865</v>
      </c>
      <c r="R618" s="155" t="b">
        <v>1</v>
      </c>
      <c r="S618" s="154">
        <v>0</v>
      </c>
      <c r="T618" s="154">
        <v>29379314.993078865</v>
      </c>
    </row>
    <row r="619" spans="1:20">
      <c r="A619" s="46" t="s">
        <v>312</v>
      </c>
      <c r="B619" s="150">
        <v>211013</v>
      </c>
      <c r="C619" s="147" t="s">
        <v>306</v>
      </c>
      <c r="D619" s="147" t="s">
        <v>15</v>
      </c>
      <c r="E619" s="147" t="s">
        <v>47</v>
      </c>
      <c r="F619" s="154">
        <v>0</v>
      </c>
      <c r="G619" s="154">
        <v>12593277.435944699</v>
      </c>
      <c r="H619" s="154">
        <v>0</v>
      </c>
      <c r="I619" s="154">
        <v>0</v>
      </c>
      <c r="J619" s="154">
        <v>0</v>
      </c>
      <c r="K619" s="154">
        <v>2520278</v>
      </c>
      <c r="L619" s="154">
        <v>0</v>
      </c>
      <c r="M619" s="154">
        <v>15113555.435944699</v>
      </c>
      <c r="N619" s="154">
        <v>0</v>
      </c>
      <c r="O619" s="154">
        <v>0</v>
      </c>
      <c r="P619" s="154">
        <v>0</v>
      </c>
      <c r="Q619" s="154">
        <v>15113555.435944699</v>
      </c>
      <c r="R619" s="155" t="b">
        <v>1</v>
      </c>
      <c r="S619" s="154">
        <v>0</v>
      </c>
      <c r="T619" s="154">
        <v>15113555.435944699</v>
      </c>
    </row>
    <row r="620" spans="1:20">
      <c r="A620" s="46" t="s">
        <v>312</v>
      </c>
      <c r="B620" s="150">
        <v>211016</v>
      </c>
      <c r="C620" s="147" t="s">
        <v>475</v>
      </c>
      <c r="D620" s="147" t="s">
        <v>15</v>
      </c>
      <c r="E620" s="147" t="s">
        <v>47</v>
      </c>
      <c r="F620" s="154">
        <v>0</v>
      </c>
      <c r="G620" s="154">
        <v>19373616.908090908</v>
      </c>
      <c r="H620" s="154">
        <v>0</v>
      </c>
      <c r="I620" s="154">
        <v>0</v>
      </c>
      <c r="J620" s="154">
        <v>0</v>
      </c>
      <c r="K620" s="154">
        <v>8698886</v>
      </c>
      <c r="L620" s="154">
        <v>0</v>
      </c>
      <c r="M620" s="154">
        <v>28072502.908090908</v>
      </c>
      <c r="N620" s="154">
        <v>0</v>
      </c>
      <c r="O620" s="154">
        <v>0</v>
      </c>
      <c r="P620" s="154">
        <v>0</v>
      </c>
      <c r="Q620" s="154">
        <v>28072502.908090908</v>
      </c>
      <c r="R620" s="155" t="b">
        <v>1</v>
      </c>
      <c r="S620" s="154">
        <v>0</v>
      </c>
      <c r="T620" s="154">
        <v>28072502.908090908</v>
      </c>
    </row>
    <row r="621" spans="1:20">
      <c r="A621" s="46" t="s">
        <v>312</v>
      </c>
      <c r="B621" s="150">
        <v>211017</v>
      </c>
      <c r="C621" s="147" t="s">
        <v>309</v>
      </c>
      <c r="D621" s="147" t="s">
        <v>15</v>
      </c>
      <c r="E621" s="147" t="s">
        <v>47</v>
      </c>
      <c r="F621" s="154">
        <v>0</v>
      </c>
      <c r="G621" s="154">
        <v>13872378</v>
      </c>
      <c r="H621" s="154">
        <v>0</v>
      </c>
      <c r="I621" s="154">
        <v>0</v>
      </c>
      <c r="J621" s="154">
        <v>0</v>
      </c>
      <c r="K621" s="368">
        <v>0</v>
      </c>
      <c r="L621" s="154">
        <v>0</v>
      </c>
      <c r="M621" s="154">
        <v>13872378</v>
      </c>
      <c r="N621" s="154">
        <v>0</v>
      </c>
      <c r="O621" s="154">
        <v>0</v>
      </c>
      <c r="P621" s="154">
        <v>0</v>
      </c>
      <c r="Q621" s="154">
        <v>13872378</v>
      </c>
      <c r="R621" s="155" t="b">
        <v>1</v>
      </c>
      <c r="S621" s="154">
        <v>0</v>
      </c>
      <c r="T621" s="154">
        <v>13872378</v>
      </c>
    </row>
    <row r="622" spans="1:20">
      <c r="A622" s="46" t="s">
        <v>312</v>
      </c>
      <c r="B622" s="150">
        <v>211101</v>
      </c>
      <c r="C622" s="147" t="s">
        <v>244</v>
      </c>
      <c r="D622" s="147" t="s">
        <v>15</v>
      </c>
      <c r="E622" s="147" t="s">
        <v>47</v>
      </c>
      <c r="F622" s="154">
        <v>0</v>
      </c>
      <c r="G622" s="154">
        <v>980918652.75039995</v>
      </c>
      <c r="H622" s="154">
        <v>0</v>
      </c>
      <c r="I622" s="154">
        <v>0</v>
      </c>
      <c r="J622" s="154">
        <v>0</v>
      </c>
      <c r="K622" s="536">
        <v>87825000</v>
      </c>
      <c r="L622" s="154">
        <v>0</v>
      </c>
      <c r="M622" s="154">
        <v>1068743652.7503999</v>
      </c>
      <c r="N622" s="154">
        <v>0</v>
      </c>
      <c r="O622" s="154">
        <v>0</v>
      </c>
      <c r="P622" s="154">
        <v>0</v>
      </c>
      <c r="Q622" s="154">
        <v>1068743652.7503999</v>
      </c>
      <c r="R622" s="155" t="b">
        <v>1</v>
      </c>
      <c r="S622" s="154">
        <v>0</v>
      </c>
      <c r="T622" s="154">
        <v>1068743652.7503999</v>
      </c>
    </row>
    <row r="623" spans="1:20">
      <c r="A623" s="46" t="s">
        <v>312</v>
      </c>
      <c r="B623" s="150">
        <v>211102</v>
      </c>
      <c r="C623" s="147" t="s">
        <v>264</v>
      </c>
      <c r="D623" s="147" t="s">
        <v>15</v>
      </c>
      <c r="E623" s="147" t="s">
        <v>47</v>
      </c>
      <c r="F623" s="154">
        <v>0</v>
      </c>
      <c r="G623" s="154">
        <v>0</v>
      </c>
      <c r="H623" s="154">
        <v>0</v>
      </c>
      <c r="I623" s="154">
        <v>0</v>
      </c>
      <c r="J623" s="154">
        <v>0</v>
      </c>
      <c r="K623" s="154">
        <v>0</v>
      </c>
      <c r="L623" s="154">
        <v>0</v>
      </c>
      <c r="M623" s="154">
        <v>0</v>
      </c>
      <c r="N623" s="154">
        <v>0</v>
      </c>
      <c r="O623" s="154">
        <v>0</v>
      </c>
      <c r="P623" s="154">
        <v>0</v>
      </c>
      <c r="Q623" s="154">
        <v>0</v>
      </c>
      <c r="R623" s="155" t="b">
        <v>0</v>
      </c>
      <c r="S623" s="154">
        <v>0</v>
      </c>
      <c r="T623" s="154">
        <v>0</v>
      </c>
    </row>
    <row r="624" spans="1:20">
      <c r="A624" s="46" t="s">
        <v>312</v>
      </c>
      <c r="B624" s="150">
        <v>211103</v>
      </c>
      <c r="C624" s="147" t="s">
        <v>246</v>
      </c>
      <c r="D624" s="147" t="s">
        <v>15</v>
      </c>
      <c r="E624" s="147" t="s">
        <v>47</v>
      </c>
      <c r="F624" s="154">
        <v>0</v>
      </c>
      <c r="G624" s="154">
        <v>41593881</v>
      </c>
      <c r="H624" s="154">
        <v>0</v>
      </c>
      <c r="I624" s="154">
        <v>0</v>
      </c>
      <c r="J624" s="154">
        <v>0</v>
      </c>
      <c r="K624" s="154">
        <v>5043275</v>
      </c>
      <c r="L624" s="154">
        <v>0</v>
      </c>
      <c r="M624" s="154">
        <v>46637156</v>
      </c>
      <c r="N624" s="154">
        <v>0</v>
      </c>
      <c r="O624" s="154">
        <v>0</v>
      </c>
      <c r="P624" s="154">
        <v>0</v>
      </c>
      <c r="Q624" s="154">
        <v>46637156</v>
      </c>
      <c r="R624" s="155" t="b">
        <v>1</v>
      </c>
      <c r="S624" s="154">
        <v>0</v>
      </c>
      <c r="T624" s="154">
        <v>46637156</v>
      </c>
    </row>
    <row r="625" spans="1:20">
      <c r="A625" s="46" t="s">
        <v>312</v>
      </c>
      <c r="B625" s="150">
        <v>211104</v>
      </c>
      <c r="C625" s="147" t="s">
        <v>243</v>
      </c>
      <c r="D625" s="147" t="s">
        <v>15</v>
      </c>
      <c r="E625" s="147" t="s">
        <v>47</v>
      </c>
      <c r="F625" s="154">
        <v>0</v>
      </c>
      <c r="G625" s="154">
        <v>1439777988</v>
      </c>
      <c r="H625" s="154">
        <v>0</v>
      </c>
      <c r="I625" s="154">
        <v>0</v>
      </c>
      <c r="J625" s="154">
        <v>0</v>
      </c>
      <c r="K625" s="154">
        <v>170499960</v>
      </c>
      <c r="L625" s="154">
        <v>0</v>
      </c>
      <c r="M625" s="154">
        <v>1610277948</v>
      </c>
      <c r="N625" s="154">
        <v>0</v>
      </c>
      <c r="O625" s="154">
        <v>0</v>
      </c>
      <c r="P625" s="154">
        <v>0</v>
      </c>
      <c r="Q625" s="154">
        <v>1610277948</v>
      </c>
      <c r="R625" s="155" t="b">
        <v>1</v>
      </c>
      <c r="S625" s="154">
        <v>0</v>
      </c>
      <c r="T625" s="154">
        <v>1610277948</v>
      </c>
    </row>
    <row r="626" spans="1:20">
      <c r="A626" s="46" t="s">
        <v>312</v>
      </c>
      <c r="B626" s="150">
        <v>211201</v>
      </c>
      <c r="C626" s="147" t="s">
        <v>52</v>
      </c>
      <c r="D626" s="147" t="s">
        <v>15</v>
      </c>
      <c r="E626" s="147" t="s">
        <v>47</v>
      </c>
      <c r="F626" s="154">
        <v>0</v>
      </c>
      <c r="G626" s="154">
        <v>422278031.82857144</v>
      </c>
      <c r="H626" s="154">
        <v>0</v>
      </c>
      <c r="I626" s="154">
        <v>0</v>
      </c>
      <c r="J626" s="154">
        <v>0</v>
      </c>
      <c r="K626" s="536">
        <v>44056448</v>
      </c>
      <c r="L626" s="154">
        <v>0</v>
      </c>
      <c r="M626" s="154">
        <v>466334479.82857144</v>
      </c>
      <c r="N626" s="154">
        <v>0</v>
      </c>
      <c r="O626" s="154">
        <v>0</v>
      </c>
      <c r="P626" s="154">
        <v>0</v>
      </c>
      <c r="Q626" s="154">
        <v>466334479.82857144</v>
      </c>
      <c r="R626" s="155" t="b">
        <v>1</v>
      </c>
      <c r="S626" s="154">
        <v>0</v>
      </c>
      <c r="T626" s="154">
        <v>466334479.82857144</v>
      </c>
    </row>
    <row r="627" spans="1:20">
      <c r="A627" s="46" t="s">
        <v>312</v>
      </c>
      <c r="B627" s="150">
        <v>211202</v>
      </c>
      <c r="C627" s="147" t="s">
        <v>202</v>
      </c>
      <c r="D627" s="147" t="s">
        <v>15</v>
      </c>
      <c r="E627" s="147" t="s">
        <v>47</v>
      </c>
      <c r="F627" s="154">
        <v>0</v>
      </c>
      <c r="G627" s="154">
        <v>60797204.874000005</v>
      </c>
      <c r="H627" s="154">
        <v>0</v>
      </c>
      <c r="I627" s="154">
        <v>0</v>
      </c>
      <c r="J627" s="154">
        <v>0</v>
      </c>
      <c r="K627" s="154">
        <v>9409557.9260000028</v>
      </c>
      <c r="L627" s="154">
        <v>0</v>
      </c>
      <c r="M627" s="154">
        <v>70206762.800000012</v>
      </c>
      <c r="N627" s="154">
        <v>0</v>
      </c>
      <c r="O627" s="154">
        <v>0</v>
      </c>
      <c r="P627" s="154">
        <v>0</v>
      </c>
      <c r="Q627" s="154">
        <v>70206762.800000012</v>
      </c>
      <c r="R627" s="155" t="b">
        <v>1</v>
      </c>
      <c r="S627" s="154">
        <v>0</v>
      </c>
      <c r="T627" s="154">
        <v>70206762.800000012</v>
      </c>
    </row>
    <row r="628" spans="1:20">
      <c r="A628" s="46" t="s">
        <v>312</v>
      </c>
      <c r="B628" s="150">
        <v>211203</v>
      </c>
      <c r="C628" s="147" t="s">
        <v>53</v>
      </c>
      <c r="D628" s="147" t="s">
        <v>15</v>
      </c>
      <c r="E628" s="147" t="s">
        <v>47</v>
      </c>
      <c r="F628" s="154">
        <v>0</v>
      </c>
      <c r="G628" s="154">
        <v>0</v>
      </c>
      <c r="H628" s="154">
        <v>0</v>
      </c>
      <c r="I628" s="154">
        <v>0</v>
      </c>
      <c r="J628" s="154">
        <v>0</v>
      </c>
      <c r="K628" s="154">
        <v>0</v>
      </c>
      <c r="L628" s="154">
        <v>0</v>
      </c>
      <c r="M628" s="154">
        <v>0</v>
      </c>
      <c r="N628" s="154">
        <v>0</v>
      </c>
      <c r="O628" s="154">
        <v>0</v>
      </c>
      <c r="P628" s="154">
        <v>0</v>
      </c>
      <c r="Q628" s="154">
        <v>0</v>
      </c>
      <c r="R628" s="155" t="b">
        <v>0</v>
      </c>
      <c r="S628" s="154">
        <v>0</v>
      </c>
      <c r="T628" s="154">
        <v>0</v>
      </c>
    </row>
    <row r="629" spans="1:20">
      <c r="A629" s="46" t="s">
        <v>312</v>
      </c>
      <c r="B629" s="150">
        <v>211301</v>
      </c>
      <c r="C629" s="147" t="s">
        <v>248</v>
      </c>
      <c r="D629" s="147" t="s">
        <v>15</v>
      </c>
      <c r="E629" s="147" t="s">
        <v>47</v>
      </c>
      <c r="F629" s="154">
        <v>0</v>
      </c>
      <c r="G629" s="154">
        <v>0</v>
      </c>
      <c r="H629" s="154">
        <v>0</v>
      </c>
      <c r="I629" s="154">
        <v>0</v>
      </c>
      <c r="J629" s="154">
        <v>0</v>
      </c>
      <c r="K629" s="154">
        <v>0</v>
      </c>
      <c r="L629" s="154">
        <v>0</v>
      </c>
      <c r="M629" s="154">
        <v>0</v>
      </c>
      <c r="N629" s="154">
        <v>0</v>
      </c>
      <c r="O629" s="154">
        <v>0</v>
      </c>
      <c r="P629" s="154">
        <v>0</v>
      </c>
      <c r="Q629" s="154">
        <v>0</v>
      </c>
      <c r="R629" s="155" t="b">
        <v>0</v>
      </c>
      <c r="S629" s="154">
        <v>0</v>
      </c>
      <c r="T629" s="154">
        <v>0</v>
      </c>
    </row>
    <row r="630" spans="1:20">
      <c r="A630" s="46" t="s">
        <v>312</v>
      </c>
      <c r="B630" s="33">
        <v>212001</v>
      </c>
      <c r="C630" s="34" t="s">
        <v>249</v>
      </c>
      <c r="D630" s="147" t="s">
        <v>15</v>
      </c>
      <c r="E630" s="147" t="s">
        <v>47</v>
      </c>
      <c r="F630" s="154">
        <v>0</v>
      </c>
      <c r="G630" s="154">
        <v>604957812.90909111</v>
      </c>
      <c r="H630" s="154">
        <v>0</v>
      </c>
      <c r="I630" s="154">
        <v>0</v>
      </c>
      <c r="J630" s="154">
        <v>0</v>
      </c>
      <c r="K630" s="154">
        <v>45213884.545454517</v>
      </c>
      <c r="L630" s="154">
        <v>0</v>
      </c>
      <c r="M630" s="154">
        <v>650171697.45454562</v>
      </c>
      <c r="N630" s="154">
        <v>0</v>
      </c>
      <c r="O630" s="154">
        <v>0</v>
      </c>
      <c r="P630" s="154">
        <v>0</v>
      </c>
      <c r="Q630" s="154">
        <v>650171697.45454562</v>
      </c>
      <c r="R630" s="155" t="b">
        <v>1</v>
      </c>
      <c r="S630" s="154">
        <v>0</v>
      </c>
      <c r="T630" s="154">
        <v>650171697.45454562</v>
      </c>
    </row>
    <row r="631" spans="1:20">
      <c r="A631" s="46" t="s">
        <v>312</v>
      </c>
      <c r="B631" s="33">
        <v>213001</v>
      </c>
      <c r="C631" s="34" t="s">
        <v>56</v>
      </c>
      <c r="D631" s="147" t="s">
        <v>15</v>
      </c>
      <c r="E631" s="147" t="s">
        <v>47</v>
      </c>
      <c r="F631" s="154">
        <v>0</v>
      </c>
      <c r="G631" s="154">
        <v>0</v>
      </c>
      <c r="H631" s="154">
        <v>0</v>
      </c>
      <c r="I631" s="154">
        <v>0</v>
      </c>
      <c r="J631" s="154">
        <v>201170355.45454544</v>
      </c>
      <c r="K631" s="154">
        <v>201170355.45454544</v>
      </c>
      <c r="L631" s="154">
        <v>0</v>
      </c>
      <c r="M631" s="154">
        <v>0</v>
      </c>
      <c r="N631" s="154">
        <v>0</v>
      </c>
      <c r="O631" s="154">
        <v>0</v>
      </c>
      <c r="P631" s="154">
        <v>0</v>
      </c>
      <c r="Q631" s="154">
        <v>0</v>
      </c>
      <c r="R631" s="155" t="b">
        <v>1</v>
      </c>
      <c r="S631" s="154">
        <v>0</v>
      </c>
      <c r="T631" s="154">
        <v>0</v>
      </c>
    </row>
    <row r="632" spans="1:20">
      <c r="A632" s="46" t="s">
        <v>312</v>
      </c>
      <c r="B632" s="33">
        <v>214001</v>
      </c>
      <c r="C632" s="34" t="s">
        <v>250</v>
      </c>
      <c r="D632" s="147" t="s">
        <v>15</v>
      </c>
      <c r="E632" s="147" t="s">
        <v>47</v>
      </c>
      <c r="F632" s="154">
        <v>0</v>
      </c>
      <c r="G632" s="154">
        <v>0</v>
      </c>
      <c r="H632" s="154">
        <v>0</v>
      </c>
      <c r="I632" s="154">
        <v>0</v>
      </c>
      <c r="J632" s="154">
        <v>0</v>
      </c>
      <c r="K632" s="154">
        <v>0</v>
      </c>
      <c r="L632" s="154">
        <v>0</v>
      </c>
      <c r="M632" s="154">
        <v>0</v>
      </c>
      <c r="N632" s="154">
        <v>0</v>
      </c>
      <c r="O632" s="154">
        <v>0</v>
      </c>
      <c r="P632" s="154">
        <v>0</v>
      </c>
      <c r="Q632" s="154">
        <v>0</v>
      </c>
      <c r="R632" s="155" t="b">
        <v>0</v>
      </c>
      <c r="S632" s="154">
        <v>0</v>
      </c>
      <c r="T632" s="154">
        <v>0</v>
      </c>
    </row>
    <row r="633" spans="1:20">
      <c r="A633" s="46" t="s">
        <v>312</v>
      </c>
      <c r="B633" s="33">
        <v>214002</v>
      </c>
      <c r="C633" s="34" t="s">
        <v>349</v>
      </c>
      <c r="D633" s="147" t="s">
        <v>15</v>
      </c>
      <c r="E633" s="147" t="s">
        <v>47</v>
      </c>
      <c r="F633" s="154">
        <v>0</v>
      </c>
      <c r="G633" s="154">
        <v>77309.554999999993</v>
      </c>
      <c r="H633" s="154">
        <v>0</v>
      </c>
      <c r="I633" s="154">
        <v>0</v>
      </c>
      <c r="J633" s="154">
        <v>0</v>
      </c>
      <c r="K633" s="154">
        <v>15858.320000000003</v>
      </c>
      <c r="L633" s="154">
        <v>0</v>
      </c>
      <c r="M633" s="154">
        <v>93167.875</v>
      </c>
      <c r="N633" s="154">
        <v>0</v>
      </c>
      <c r="O633" s="154">
        <v>0</v>
      </c>
      <c r="P633" s="154">
        <v>0</v>
      </c>
      <c r="Q633" s="154">
        <v>93167.875</v>
      </c>
      <c r="R633" s="155" t="b">
        <v>1</v>
      </c>
      <c r="S633" s="154">
        <v>0</v>
      </c>
      <c r="T633" s="154">
        <v>93167.875</v>
      </c>
    </row>
    <row r="634" spans="1:20">
      <c r="A634" s="46" t="s">
        <v>312</v>
      </c>
      <c r="B634" s="33">
        <v>311110</v>
      </c>
      <c r="C634" s="34" t="s">
        <v>60</v>
      </c>
      <c r="D634" s="147" t="s">
        <v>15</v>
      </c>
      <c r="E634" s="147" t="s">
        <v>47</v>
      </c>
      <c r="F634" s="154">
        <v>0</v>
      </c>
      <c r="G634" s="154">
        <v>0</v>
      </c>
      <c r="H634" s="154">
        <v>0</v>
      </c>
      <c r="I634" s="154">
        <v>146300</v>
      </c>
      <c r="J634" s="154">
        <v>0</v>
      </c>
      <c r="K634" s="154">
        <v>0</v>
      </c>
      <c r="L634" s="154">
        <v>0</v>
      </c>
      <c r="M634" s="154">
        <v>146300</v>
      </c>
      <c r="N634" s="154">
        <v>0</v>
      </c>
      <c r="O634" s="154">
        <v>0</v>
      </c>
      <c r="P634" s="154">
        <v>0</v>
      </c>
      <c r="Q634" s="154">
        <v>146300</v>
      </c>
      <c r="R634" s="155" t="b">
        <v>1</v>
      </c>
      <c r="S634" s="154">
        <v>0</v>
      </c>
      <c r="T634" s="154">
        <v>146300</v>
      </c>
    </row>
    <row r="635" spans="1:20">
      <c r="A635" s="46" t="s">
        <v>312</v>
      </c>
      <c r="B635" s="33">
        <v>311111</v>
      </c>
      <c r="C635" s="34" t="s">
        <v>61</v>
      </c>
      <c r="D635" s="147" t="s">
        <v>15</v>
      </c>
      <c r="E635" s="147" t="s">
        <v>47</v>
      </c>
      <c r="F635" s="154">
        <v>0</v>
      </c>
      <c r="G635" s="154">
        <v>26628</v>
      </c>
      <c r="H635" s="154">
        <v>0</v>
      </c>
      <c r="I635" s="154">
        <v>0</v>
      </c>
      <c r="J635" s="154">
        <v>0</v>
      </c>
      <c r="K635" s="154">
        <v>25176</v>
      </c>
      <c r="L635" s="154">
        <v>0</v>
      </c>
      <c r="M635" s="154">
        <v>51804</v>
      </c>
      <c r="N635" s="154">
        <v>0</v>
      </c>
      <c r="O635" s="154">
        <v>0</v>
      </c>
      <c r="P635" s="154">
        <v>0</v>
      </c>
      <c r="Q635" s="154">
        <v>51804</v>
      </c>
      <c r="R635" s="155" t="b">
        <v>1</v>
      </c>
      <c r="S635" s="154">
        <v>0</v>
      </c>
      <c r="T635" s="154">
        <v>51804</v>
      </c>
    </row>
    <row r="636" spans="1:20">
      <c r="A636" s="46" t="s">
        <v>312</v>
      </c>
      <c r="B636" s="150">
        <v>311112</v>
      </c>
      <c r="C636" s="147" t="s">
        <v>62</v>
      </c>
      <c r="D636" s="147" t="s">
        <v>15</v>
      </c>
      <c r="E636" s="147" t="s">
        <v>47</v>
      </c>
      <c r="F636" s="154">
        <v>0</v>
      </c>
      <c r="G636" s="154">
        <v>2266000</v>
      </c>
      <c r="H636" s="154">
        <v>0</v>
      </c>
      <c r="I636" s="154">
        <v>0</v>
      </c>
      <c r="J636" s="154">
        <v>0</v>
      </c>
      <c r="K636" s="154">
        <v>0</v>
      </c>
      <c r="L636" s="154">
        <v>0</v>
      </c>
      <c r="M636" s="154">
        <v>2266000</v>
      </c>
      <c r="N636" s="154">
        <v>0</v>
      </c>
      <c r="O636" s="154">
        <v>0</v>
      </c>
      <c r="P636" s="154">
        <v>0</v>
      </c>
      <c r="Q636" s="154">
        <v>2266000</v>
      </c>
      <c r="R636" s="155" t="b">
        <v>1</v>
      </c>
      <c r="S636" s="154">
        <v>0</v>
      </c>
      <c r="T636" s="154">
        <v>2266000</v>
      </c>
    </row>
    <row r="637" spans="1:20">
      <c r="A637" s="46" t="s">
        <v>312</v>
      </c>
      <c r="B637" s="150">
        <v>311113</v>
      </c>
      <c r="C637" s="147" t="s">
        <v>63</v>
      </c>
      <c r="D637" s="147" t="s">
        <v>15</v>
      </c>
      <c r="E637" s="147" t="s">
        <v>47</v>
      </c>
      <c r="F637" s="154">
        <v>0</v>
      </c>
      <c r="G637" s="154">
        <v>42319078</v>
      </c>
      <c r="H637" s="154">
        <v>0</v>
      </c>
      <c r="I637" s="154">
        <v>0</v>
      </c>
      <c r="J637" s="154">
        <v>0</v>
      </c>
      <c r="K637" s="154">
        <v>9559311</v>
      </c>
      <c r="L637" s="154">
        <v>0</v>
      </c>
      <c r="M637" s="154">
        <v>51878389</v>
      </c>
      <c r="N637" s="154">
        <v>0</v>
      </c>
      <c r="O637" s="154">
        <v>0</v>
      </c>
      <c r="P637" s="154">
        <v>0</v>
      </c>
      <c r="Q637" s="154">
        <v>51878389</v>
      </c>
      <c r="R637" s="155" t="b">
        <v>1</v>
      </c>
      <c r="S637" s="154">
        <v>0</v>
      </c>
      <c r="T637" s="154">
        <v>51878389</v>
      </c>
    </row>
    <row r="638" spans="1:20">
      <c r="A638" s="46" t="s">
        <v>312</v>
      </c>
      <c r="B638" s="150">
        <v>311114</v>
      </c>
      <c r="C638" s="147" t="s">
        <v>64</v>
      </c>
      <c r="D638" s="147" t="s">
        <v>15</v>
      </c>
      <c r="E638" s="147" t="s">
        <v>47</v>
      </c>
      <c r="F638" s="154">
        <v>0</v>
      </c>
      <c r="G638" s="154">
        <v>2616629.42</v>
      </c>
      <c r="H638" s="154">
        <v>0</v>
      </c>
      <c r="I638" s="154">
        <v>0</v>
      </c>
      <c r="J638" s="154">
        <v>2497691.7200000011</v>
      </c>
      <c r="K638" s="154">
        <v>2497691.7200000011</v>
      </c>
      <c r="L638" s="154">
        <v>0</v>
      </c>
      <c r="M638" s="154">
        <v>2616629.4199999995</v>
      </c>
      <c r="N638" s="154">
        <v>0</v>
      </c>
      <c r="O638" s="154">
        <v>0</v>
      </c>
      <c r="P638" s="154">
        <v>0</v>
      </c>
      <c r="Q638" s="154">
        <v>2616629.4199999995</v>
      </c>
      <c r="R638" s="155" t="b">
        <v>1</v>
      </c>
      <c r="S638" s="154">
        <v>0</v>
      </c>
      <c r="T638" s="154">
        <v>2616629.4199999995</v>
      </c>
    </row>
    <row r="639" spans="1:20">
      <c r="A639" s="46" t="s">
        <v>312</v>
      </c>
      <c r="B639" s="150">
        <v>311115</v>
      </c>
      <c r="C639" s="147" t="s">
        <v>65</v>
      </c>
      <c r="D639" s="147" t="s">
        <v>15</v>
      </c>
      <c r="E639" s="147" t="s">
        <v>47</v>
      </c>
      <c r="F639" s="154">
        <v>0</v>
      </c>
      <c r="G639" s="154">
        <v>0</v>
      </c>
      <c r="H639" s="154">
        <v>0</v>
      </c>
      <c r="I639" s="154">
        <v>0</v>
      </c>
      <c r="J639" s="154">
        <v>0</v>
      </c>
      <c r="K639" s="154">
        <v>0</v>
      </c>
      <c r="L639" s="154">
        <v>0</v>
      </c>
      <c r="M639" s="154">
        <v>0</v>
      </c>
      <c r="N639" s="154">
        <v>0</v>
      </c>
      <c r="O639" s="154">
        <v>0</v>
      </c>
      <c r="P639" s="154">
        <v>0</v>
      </c>
      <c r="Q639" s="154">
        <v>0</v>
      </c>
      <c r="R639" s="155" t="b">
        <v>0</v>
      </c>
      <c r="S639" s="154">
        <v>0</v>
      </c>
      <c r="T639" s="154">
        <v>0</v>
      </c>
    </row>
    <row r="640" spans="1:20">
      <c r="A640" s="46" t="s">
        <v>312</v>
      </c>
      <c r="B640" s="150">
        <v>311118</v>
      </c>
      <c r="C640" s="147" t="s">
        <v>331</v>
      </c>
      <c r="D640" s="147" t="s">
        <v>15</v>
      </c>
      <c r="E640" s="147" t="s">
        <v>47</v>
      </c>
      <c r="F640" s="154">
        <v>0</v>
      </c>
      <c r="G640" s="154">
        <v>0</v>
      </c>
      <c r="H640" s="154">
        <v>0</v>
      </c>
      <c r="I640" s="154">
        <v>0</v>
      </c>
      <c r="J640" s="154">
        <v>0</v>
      </c>
      <c r="K640" s="154">
        <v>0</v>
      </c>
      <c r="L640" s="154">
        <v>0</v>
      </c>
      <c r="M640" s="154">
        <v>0</v>
      </c>
      <c r="N640" s="154">
        <v>0</v>
      </c>
      <c r="O640" s="154">
        <v>0</v>
      </c>
      <c r="P640" s="154">
        <v>0</v>
      </c>
      <c r="Q640" s="154">
        <v>0</v>
      </c>
      <c r="R640" s="155" t="b">
        <v>0</v>
      </c>
      <c r="S640" s="154">
        <v>0</v>
      </c>
      <c r="T640" s="154">
        <v>0</v>
      </c>
    </row>
    <row r="641" spans="1:20">
      <c r="A641" s="46" t="s">
        <v>312</v>
      </c>
      <c r="B641" s="150">
        <v>311001</v>
      </c>
      <c r="C641" s="147" t="s">
        <v>57</v>
      </c>
      <c r="D641" s="147" t="s">
        <v>15</v>
      </c>
      <c r="E641" s="147" t="s">
        <v>47</v>
      </c>
      <c r="F641" s="154">
        <v>0</v>
      </c>
      <c r="G641" s="154">
        <v>0</v>
      </c>
      <c r="H641" s="154">
        <v>0</v>
      </c>
      <c r="I641" s="154">
        <v>0</v>
      </c>
      <c r="J641" s="154">
        <v>0</v>
      </c>
      <c r="K641" s="154">
        <v>0</v>
      </c>
      <c r="L641" s="154">
        <v>0</v>
      </c>
      <c r="M641" s="154">
        <v>0</v>
      </c>
      <c r="N641" s="154">
        <v>0</v>
      </c>
      <c r="O641" s="154">
        <v>0</v>
      </c>
      <c r="P641" s="154">
        <v>0</v>
      </c>
      <c r="Q641" s="154">
        <v>0</v>
      </c>
      <c r="R641" s="155" t="b">
        <v>0</v>
      </c>
      <c r="S641" s="154">
        <v>0</v>
      </c>
      <c r="T641" s="154">
        <v>0</v>
      </c>
    </row>
    <row r="642" spans="1:20">
      <c r="A642" s="46" t="s">
        <v>312</v>
      </c>
      <c r="B642" s="33">
        <v>311101</v>
      </c>
      <c r="C642" s="34" t="s">
        <v>59</v>
      </c>
      <c r="D642" s="147" t="s">
        <v>15</v>
      </c>
      <c r="E642" s="147" t="s">
        <v>47</v>
      </c>
      <c r="F642" s="154">
        <v>0</v>
      </c>
      <c r="G642" s="154">
        <v>-965294526.34601307</v>
      </c>
      <c r="H642" s="154">
        <v>0</v>
      </c>
      <c r="I642" s="154">
        <v>0</v>
      </c>
      <c r="J642" s="154">
        <v>0</v>
      </c>
      <c r="K642" s="154">
        <v>97742657.407273293</v>
      </c>
      <c r="L642" s="154">
        <v>0</v>
      </c>
      <c r="M642" s="154">
        <v>-867551868.93873978</v>
      </c>
      <c r="N642" s="154">
        <v>0</v>
      </c>
      <c r="O642" s="154">
        <v>0</v>
      </c>
      <c r="P642" s="154">
        <v>0</v>
      </c>
      <c r="Q642" s="154">
        <v>-867551868.93873978</v>
      </c>
      <c r="R642" s="155" t="b">
        <v>1</v>
      </c>
      <c r="S642" s="154">
        <v>0</v>
      </c>
      <c r="T642" s="154">
        <v>-867551868.93873978</v>
      </c>
    </row>
    <row r="643" spans="1:20">
      <c r="A643" s="46" t="s">
        <v>312</v>
      </c>
      <c r="B643" s="33">
        <v>311201</v>
      </c>
      <c r="C643" s="34" t="s">
        <v>209</v>
      </c>
      <c r="D643" s="147" t="s">
        <v>15</v>
      </c>
      <c r="E643" s="147" t="s">
        <v>47</v>
      </c>
      <c r="F643" s="154">
        <v>0</v>
      </c>
      <c r="G643" s="154">
        <v>0</v>
      </c>
      <c r="H643" s="154">
        <v>0</v>
      </c>
      <c r="I643" s="154">
        <v>0</v>
      </c>
      <c r="J643" s="154">
        <v>0</v>
      </c>
      <c r="K643" s="154">
        <v>0</v>
      </c>
      <c r="L643" s="154">
        <v>0</v>
      </c>
      <c r="M643" s="154">
        <v>0</v>
      </c>
      <c r="N643" s="154">
        <v>0</v>
      </c>
      <c r="O643" s="154">
        <v>0</v>
      </c>
      <c r="P643" s="154">
        <v>0</v>
      </c>
      <c r="Q643" s="154">
        <v>0</v>
      </c>
      <c r="R643" s="155" t="b">
        <v>0</v>
      </c>
      <c r="S643" s="154">
        <v>0</v>
      </c>
      <c r="T643" s="154">
        <v>0</v>
      </c>
    </row>
    <row r="644" spans="1:20">
      <c r="A644" s="46" t="s">
        <v>312</v>
      </c>
      <c r="B644" s="33">
        <v>312002</v>
      </c>
      <c r="C644" s="34" t="s">
        <v>69</v>
      </c>
      <c r="D644" s="147" t="s">
        <v>15</v>
      </c>
      <c r="E644" s="147" t="s">
        <v>47</v>
      </c>
      <c r="F644" s="154">
        <v>0</v>
      </c>
      <c r="G644" s="154">
        <v>0</v>
      </c>
      <c r="H644" s="154">
        <v>0</v>
      </c>
      <c r="I644" s="154">
        <v>0</v>
      </c>
      <c r="J644" s="154">
        <v>0</v>
      </c>
      <c r="K644" s="154">
        <v>0</v>
      </c>
      <c r="L644" s="154">
        <v>0</v>
      </c>
      <c r="M644" s="154">
        <v>0</v>
      </c>
      <c r="N644" s="154">
        <v>0</v>
      </c>
      <c r="O644" s="154">
        <v>0</v>
      </c>
      <c r="P644" s="154">
        <v>0</v>
      </c>
      <c r="Q644" s="154">
        <v>0</v>
      </c>
      <c r="R644" s="155" t="b">
        <v>0</v>
      </c>
      <c r="S644" s="154">
        <v>0</v>
      </c>
      <c r="T644" s="154">
        <v>0</v>
      </c>
    </row>
    <row r="645" spans="1:20">
      <c r="A645" s="46" t="s">
        <v>312</v>
      </c>
      <c r="B645" s="33">
        <v>312003</v>
      </c>
      <c r="C645" s="34" t="s">
        <v>70</v>
      </c>
      <c r="D645" s="147" t="s">
        <v>15</v>
      </c>
      <c r="E645" s="147" t="s">
        <v>47</v>
      </c>
      <c r="F645" s="154">
        <v>0</v>
      </c>
      <c r="G645" s="154">
        <v>97742657.407273293</v>
      </c>
      <c r="H645" s="154">
        <v>0</v>
      </c>
      <c r="I645" s="154">
        <v>0</v>
      </c>
      <c r="J645" s="154">
        <v>97742657.407273293</v>
      </c>
      <c r="K645" s="154">
        <v>0</v>
      </c>
      <c r="L645" s="154">
        <v>0</v>
      </c>
      <c r="M645" s="154">
        <v>0</v>
      </c>
      <c r="N645" s="154">
        <v>0</v>
      </c>
      <c r="O645" s="154">
        <v>0</v>
      </c>
      <c r="P645" s="154">
        <v>0</v>
      </c>
      <c r="Q645" s="154">
        <v>71408064.461272717</v>
      </c>
      <c r="R645" s="155" t="b">
        <v>1</v>
      </c>
      <c r="S645" s="154">
        <v>0</v>
      </c>
      <c r="T645" s="154">
        <v>71408064.461272717</v>
      </c>
    </row>
    <row r="646" spans="1:20">
      <c r="A646" s="46" t="s">
        <v>312</v>
      </c>
      <c r="B646" s="33">
        <v>411001</v>
      </c>
      <c r="C646" s="34" t="s">
        <v>73</v>
      </c>
      <c r="D646" s="147" t="s">
        <v>72</v>
      </c>
      <c r="E646" s="147" t="s">
        <v>47</v>
      </c>
      <c r="F646" s="154">
        <v>0</v>
      </c>
      <c r="G646" s="154">
        <v>0</v>
      </c>
      <c r="H646" s="154">
        <v>0</v>
      </c>
      <c r="I646" s="154">
        <v>0</v>
      </c>
      <c r="J646" s="154">
        <v>10454.545454545454</v>
      </c>
      <c r="K646" s="154">
        <v>1929805118.181818</v>
      </c>
      <c r="L646" s="154">
        <v>0</v>
      </c>
      <c r="M646" s="154">
        <v>1929794663.6363635</v>
      </c>
      <c r="N646" s="154">
        <v>0</v>
      </c>
      <c r="O646" s="154">
        <v>1929794663.6363635</v>
      </c>
      <c r="P646" s="154">
        <v>0</v>
      </c>
      <c r="Q646" s="154">
        <v>0</v>
      </c>
      <c r="R646" s="155" t="b">
        <v>1</v>
      </c>
      <c r="S646" s="154">
        <v>0</v>
      </c>
      <c r="T646" s="154">
        <v>0</v>
      </c>
    </row>
    <row r="647" spans="1:20">
      <c r="A647" s="46" t="s">
        <v>312</v>
      </c>
      <c r="B647" s="33">
        <v>411002</v>
      </c>
      <c r="C647" s="34" t="s">
        <v>74</v>
      </c>
      <c r="D647" s="147" t="s">
        <v>72</v>
      </c>
      <c r="E647" s="147" t="s">
        <v>47</v>
      </c>
      <c r="F647" s="154">
        <v>0</v>
      </c>
      <c r="G647" s="154">
        <v>0</v>
      </c>
      <c r="H647" s="154">
        <v>0</v>
      </c>
      <c r="I647" s="154">
        <v>0</v>
      </c>
      <c r="J647" s="154">
        <v>0</v>
      </c>
      <c r="K647" s="154">
        <v>3030000</v>
      </c>
      <c r="L647" s="154">
        <v>0</v>
      </c>
      <c r="M647" s="154">
        <v>3030000</v>
      </c>
      <c r="N647" s="154">
        <v>0</v>
      </c>
      <c r="O647" s="154">
        <v>3030000</v>
      </c>
      <c r="P647" s="154">
        <v>0</v>
      </c>
      <c r="Q647" s="154">
        <v>0</v>
      </c>
      <c r="R647" s="155" t="b">
        <v>1</v>
      </c>
      <c r="S647" s="154">
        <v>0</v>
      </c>
      <c r="T647" s="154">
        <v>0</v>
      </c>
    </row>
    <row r="648" spans="1:20">
      <c r="A648" s="46" t="s">
        <v>312</v>
      </c>
      <c r="B648" s="150">
        <v>411003</v>
      </c>
      <c r="C648" s="147" t="s">
        <v>75</v>
      </c>
      <c r="D648" s="147" t="s">
        <v>72</v>
      </c>
      <c r="E648" s="147" t="s">
        <v>47</v>
      </c>
      <c r="F648" s="154">
        <v>0</v>
      </c>
      <c r="G648" s="154">
        <v>0</v>
      </c>
      <c r="H648" s="154">
        <v>0</v>
      </c>
      <c r="I648" s="154">
        <v>0</v>
      </c>
      <c r="J648" s="154">
        <v>0</v>
      </c>
      <c r="K648" s="154">
        <v>0</v>
      </c>
      <c r="L648" s="154">
        <v>0</v>
      </c>
      <c r="M648" s="154">
        <v>0</v>
      </c>
      <c r="N648" s="154">
        <v>0</v>
      </c>
      <c r="O648" s="154">
        <v>0</v>
      </c>
      <c r="P648" s="154">
        <v>0</v>
      </c>
      <c r="Q648" s="154">
        <v>0</v>
      </c>
      <c r="R648" s="155" t="b">
        <v>0</v>
      </c>
      <c r="S648" s="154">
        <v>0</v>
      </c>
      <c r="T648" s="154">
        <v>0</v>
      </c>
    </row>
    <row r="649" spans="1:20">
      <c r="A649" s="46" t="s">
        <v>312</v>
      </c>
      <c r="B649" s="150">
        <v>411011</v>
      </c>
      <c r="C649" s="147" t="s">
        <v>251</v>
      </c>
      <c r="D649" s="147" t="s">
        <v>72</v>
      </c>
      <c r="E649" s="147" t="s">
        <v>16</v>
      </c>
      <c r="F649" s="154">
        <v>0</v>
      </c>
      <c r="G649" s="154">
        <v>0</v>
      </c>
      <c r="H649" s="154">
        <v>0</v>
      </c>
      <c r="I649" s="154">
        <v>0</v>
      </c>
      <c r="J649" s="154">
        <v>34067045.454545453</v>
      </c>
      <c r="K649" s="154">
        <v>0</v>
      </c>
      <c r="L649" s="154">
        <v>34067045.454545453</v>
      </c>
      <c r="M649" s="154">
        <v>0</v>
      </c>
      <c r="N649" s="154">
        <v>34067045.454545453</v>
      </c>
      <c r="O649" s="154">
        <v>0</v>
      </c>
      <c r="P649" s="154">
        <v>0</v>
      </c>
      <c r="Q649" s="154">
        <v>0</v>
      </c>
      <c r="R649" s="155" t="b">
        <v>1</v>
      </c>
      <c r="S649" s="154">
        <v>0</v>
      </c>
      <c r="T649" s="154">
        <v>0</v>
      </c>
    </row>
    <row r="650" spans="1:20">
      <c r="A650" s="46" t="s">
        <v>312</v>
      </c>
      <c r="B650" s="150">
        <v>411012</v>
      </c>
      <c r="C650" s="147" t="s">
        <v>252</v>
      </c>
      <c r="D650" s="147" t="s">
        <v>72</v>
      </c>
      <c r="E650" s="147" t="s">
        <v>16</v>
      </c>
      <c r="F650" s="154">
        <v>0</v>
      </c>
      <c r="G650" s="154">
        <v>0</v>
      </c>
      <c r="H650" s="154">
        <v>0</v>
      </c>
      <c r="I650" s="154">
        <v>0</v>
      </c>
      <c r="J650" s="154">
        <v>3072636.3636363633</v>
      </c>
      <c r="K650" s="154">
        <v>0</v>
      </c>
      <c r="L650" s="154">
        <v>3072636.3636363633</v>
      </c>
      <c r="M650" s="154">
        <v>0</v>
      </c>
      <c r="N650" s="154">
        <v>3072636.3636363633</v>
      </c>
      <c r="O650" s="154">
        <v>0</v>
      </c>
      <c r="P650" s="154">
        <v>0</v>
      </c>
      <c r="Q650" s="154">
        <v>0</v>
      </c>
      <c r="R650" s="155" t="b">
        <v>1</v>
      </c>
      <c r="S650" s="154">
        <v>0</v>
      </c>
      <c r="T650" s="154">
        <v>0</v>
      </c>
    </row>
    <row r="651" spans="1:20">
      <c r="A651" s="46" t="s">
        <v>312</v>
      </c>
      <c r="B651" s="150">
        <v>411013</v>
      </c>
      <c r="C651" s="147" t="s">
        <v>253</v>
      </c>
      <c r="D651" s="147" t="s">
        <v>72</v>
      </c>
      <c r="E651" s="147" t="s">
        <v>16</v>
      </c>
      <c r="F651" s="154">
        <v>0</v>
      </c>
      <c r="G651" s="154">
        <v>0</v>
      </c>
      <c r="H651" s="154">
        <v>0</v>
      </c>
      <c r="I651" s="154">
        <v>0</v>
      </c>
      <c r="J651" s="154">
        <v>3510454.5454545449</v>
      </c>
      <c r="K651" s="154">
        <v>0</v>
      </c>
      <c r="L651" s="154">
        <v>3510454.5454545449</v>
      </c>
      <c r="M651" s="154">
        <v>0</v>
      </c>
      <c r="N651" s="154">
        <v>3510454.5454545449</v>
      </c>
      <c r="O651" s="154">
        <v>0</v>
      </c>
      <c r="P651" s="154">
        <v>0</v>
      </c>
      <c r="Q651" s="154">
        <v>0</v>
      </c>
      <c r="R651" s="155" t="b">
        <v>1</v>
      </c>
      <c r="S651" s="154">
        <v>0</v>
      </c>
      <c r="T651" s="154">
        <v>0</v>
      </c>
    </row>
    <row r="652" spans="1:20">
      <c r="A652" s="46" t="s">
        <v>312</v>
      </c>
      <c r="B652" s="160">
        <v>411014</v>
      </c>
      <c r="C652" s="158" t="s">
        <v>254</v>
      </c>
      <c r="D652" s="147" t="s">
        <v>72</v>
      </c>
      <c r="E652" s="147" t="s">
        <v>16</v>
      </c>
      <c r="F652" s="154">
        <v>0</v>
      </c>
      <c r="G652" s="154">
        <v>0</v>
      </c>
      <c r="H652" s="154">
        <v>0</v>
      </c>
      <c r="I652" s="154">
        <v>0</v>
      </c>
      <c r="J652" s="154">
        <v>0</v>
      </c>
      <c r="K652" s="154">
        <v>0</v>
      </c>
      <c r="L652" s="154">
        <v>0</v>
      </c>
      <c r="M652" s="154">
        <v>0</v>
      </c>
      <c r="N652" s="154">
        <v>0</v>
      </c>
      <c r="O652" s="154">
        <v>0</v>
      </c>
      <c r="P652" s="154">
        <v>0</v>
      </c>
      <c r="Q652" s="154">
        <v>0</v>
      </c>
      <c r="R652" s="155" t="b">
        <v>0</v>
      </c>
      <c r="S652" s="154">
        <v>0</v>
      </c>
      <c r="T652" s="154">
        <v>0</v>
      </c>
    </row>
    <row r="653" spans="1:20">
      <c r="A653" s="46" t="s">
        <v>312</v>
      </c>
      <c r="B653" s="160">
        <v>411015</v>
      </c>
      <c r="C653" s="158" t="s">
        <v>80</v>
      </c>
      <c r="D653" s="147" t="s">
        <v>72</v>
      </c>
      <c r="E653" s="147" t="s">
        <v>16</v>
      </c>
      <c r="F653" s="154">
        <v>0</v>
      </c>
      <c r="G653" s="154">
        <v>0</v>
      </c>
      <c r="H653" s="154">
        <v>0</v>
      </c>
      <c r="I653" s="154">
        <v>0</v>
      </c>
      <c r="J653" s="154">
        <v>0</v>
      </c>
      <c r="K653" s="154">
        <v>0</v>
      </c>
      <c r="L653" s="154">
        <v>0</v>
      </c>
      <c r="M653" s="154">
        <v>0</v>
      </c>
      <c r="N653" s="154">
        <v>0</v>
      </c>
      <c r="O653" s="154">
        <v>0</v>
      </c>
      <c r="P653" s="154">
        <v>0</v>
      </c>
      <c r="Q653" s="154">
        <v>0</v>
      </c>
      <c r="R653" s="155" t="b">
        <v>0</v>
      </c>
      <c r="S653" s="154">
        <v>0</v>
      </c>
      <c r="T653" s="154">
        <v>0</v>
      </c>
    </row>
    <row r="654" spans="1:20">
      <c r="A654" s="46" t="s">
        <v>312</v>
      </c>
      <c r="B654" s="160">
        <v>411016</v>
      </c>
      <c r="C654" s="158" t="s">
        <v>81</v>
      </c>
      <c r="D654" s="147" t="s">
        <v>72</v>
      </c>
      <c r="E654" s="147" t="s">
        <v>16</v>
      </c>
      <c r="F654" s="154">
        <v>0</v>
      </c>
      <c r="G654" s="154">
        <v>0</v>
      </c>
      <c r="H654" s="154">
        <v>0</v>
      </c>
      <c r="I654" s="154">
        <v>0</v>
      </c>
      <c r="J654" s="154">
        <v>0</v>
      </c>
      <c r="K654" s="154">
        <v>0</v>
      </c>
      <c r="L654" s="154">
        <v>0</v>
      </c>
      <c r="M654" s="154">
        <v>0</v>
      </c>
      <c r="N654" s="154">
        <v>0</v>
      </c>
      <c r="O654" s="154">
        <v>0</v>
      </c>
      <c r="P654" s="154">
        <v>0</v>
      </c>
      <c r="Q654" s="154">
        <v>0</v>
      </c>
      <c r="R654" s="155" t="b">
        <v>0</v>
      </c>
      <c r="S654" s="154">
        <v>0</v>
      </c>
      <c r="T654" s="154">
        <v>0</v>
      </c>
    </row>
    <row r="655" spans="1:20">
      <c r="A655" s="46" t="s">
        <v>312</v>
      </c>
      <c r="B655" s="160">
        <v>411017</v>
      </c>
      <c r="C655" s="158" t="s">
        <v>82</v>
      </c>
      <c r="D655" s="147" t="s">
        <v>72</v>
      </c>
      <c r="E655" s="147" t="s">
        <v>16</v>
      </c>
      <c r="F655" s="154">
        <v>0</v>
      </c>
      <c r="G655" s="154">
        <v>0</v>
      </c>
      <c r="H655" s="154">
        <v>0</v>
      </c>
      <c r="I655" s="154">
        <v>0</v>
      </c>
      <c r="J655" s="154">
        <v>0</v>
      </c>
      <c r="K655" s="154">
        <v>0</v>
      </c>
      <c r="L655" s="154">
        <v>0</v>
      </c>
      <c r="M655" s="154">
        <v>0</v>
      </c>
      <c r="N655" s="154">
        <v>0</v>
      </c>
      <c r="O655" s="154">
        <v>0</v>
      </c>
      <c r="P655" s="154">
        <v>0</v>
      </c>
      <c r="Q655" s="154">
        <v>0</v>
      </c>
      <c r="R655" s="155" t="b">
        <v>0</v>
      </c>
      <c r="S655" s="154">
        <v>0</v>
      </c>
      <c r="T655" s="154">
        <v>0</v>
      </c>
    </row>
    <row r="656" spans="1:20">
      <c r="A656" s="46" t="s">
        <v>312</v>
      </c>
      <c r="B656" s="160">
        <v>411018</v>
      </c>
      <c r="C656" s="158" t="s">
        <v>83</v>
      </c>
      <c r="D656" s="147" t="s">
        <v>72</v>
      </c>
      <c r="E656" s="147" t="s">
        <v>16</v>
      </c>
      <c r="F656" s="154">
        <v>0</v>
      </c>
      <c r="G656" s="154">
        <v>0</v>
      </c>
      <c r="H656" s="154">
        <v>0</v>
      </c>
      <c r="I656" s="154">
        <v>0</v>
      </c>
      <c r="J656" s="154">
        <v>0</v>
      </c>
      <c r="K656" s="154">
        <v>0</v>
      </c>
      <c r="L656" s="154">
        <v>0</v>
      </c>
      <c r="M656" s="154">
        <v>0</v>
      </c>
      <c r="N656" s="154">
        <v>0</v>
      </c>
      <c r="O656" s="154">
        <v>0</v>
      </c>
      <c r="P656" s="154">
        <v>0</v>
      </c>
      <c r="Q656" s="154">
        <v>0</v>
      </c>
      <c r="R656" s="155" t="b">
        <v>0</v>
      </c>
      <c r="S656" s="154">
        <v>0</v>
      </c>
      <c r="T656" s="154">
        <v>0</v>
      </c>
    </row>
    <row r="657" spans="1:20">
      <c r="A657" s="46" t="s">
        <v>312</v>
      </c>
      <c r="B657" s="160">
        <v>411019</v>
      </c>
      <c r="C657" s="158" t="s">
        <v>171</v>
      </c>
      <c r="D657" s="147" t="s">
        <v>72</v>
      </c>
      <c r="E657" s="147" t="s">
        <v>16</v>
      </c>
      <c r="F657" s="154">
        <v>0</v>
      </c>
      <c r="G657" s="154">
        <v>0</v>
      </c>
      <c r="H657" s="154">
        <v>0</v>
      </c>
      <c r="I657" s="154">
        <v>0</v>
      </c>
      <c r="J657" s="154">
        <v>0</v>
      </c>
      <c r="K657" s="154">
        <v>0</v>
      </c>
      <c r="L657" s="154">
        <v>0</v>
      </c>
      <c r="M657" s="154">
        <v>0</v>
      </c>
      <c r="N657" s="154">
        <v>0</v>
      </c>
      <c r="O657" s="154">
        <v>0</v>
      </c>
      <c r="P657" s="154">
        <v>0</v>
      </c>
      <c r="Q657" s="154">
        <v>0</v>
      </c>
      <c r="R657" s="155" t="b">
        <v>0</v>
      </c>
      <c r="S657" s="154">
        <v>0</v>
      </c>
      <c r="T657" s="154">
        <v>0</v>
      </c>
    </row>
    <row r="658" spans="1:20">
      <c r="A658" s="46" t="s">
        <v>312</v>
      </c>
      <c r="B658" s="160">
        <v>411101</v>
      </c>
      <c r="C658" s="158" t="s">
        <v>84</v>
      </c>
      <c r="D658" s="147" t="s">
        <v>72</v>
      </c>
      <c r="E658" s="147" t="s">
        <v>47</v>
      </c>
      <c r="F658" s="154">
        <v>0</v>
      </c>
      <c r="G658" s="154">
        <v>0</v>
      </c>
      <c r="H658" s="154">
        <v>0</v>
      </c>
      <c r="I658" s="154">
        <v>0</v>
      </c>
      <c r="J658" s="154">
        <v>0</v>
      </c>
      <c r="K658" s="154">
        <v>88481527.272727266</v>
      </c>
      <c r="L658" s="154">
        <v>0</v>
      </c>
      <c r="M658" s="154">
        <v>88481527.272727266</v>
      </c>
      <c r="N658" s="154">
        <v>0</v>
      </c>
      <c r="O658" s="154">
        <v>88481527.272727266</v>
      </c>
      <c r="P658" s="154">
        <v>0</v>
      </c>
      <c r="Q658" s="154">
        <v>0</v>
      </c>
      <c r="R658" s="155" t="b">
        <v>1</v>
      </c>
      <c r="S658" s="154">
        <v>0</v>
      </c>
      <c r="T658" s="154">
        <v>0</v>
      </c>
    </row>
    <row r="659" spans="1:20">
      <c r="A659" s="46" t="s">
        <v>312</v>
      </c>
      <c r="B659" s="160">
        <v>411102</v>
      </c>
      <c r="C659" s="158" t="s">
        <v>85</v>
      </c>
      <c r="D659" s="147" t="s">
        <v>72</v>
      </c>
      <c r="E659" s="147" t="s">
        <v>47</v>
      </c>
      <c r="F659" s="154">
        <v>0</v>
      </c>
      <c r="G659" s="154">
        <v>0</v>
      </c>
      <c r="H659" s="154">
        <v>0</v>
      </c>
      <c r="I659" s="154">
        <v>0</v>
      </c>
      <c r="J659" s="154">
        <v>0</v>
      </c>
      <c r="K659" s="154">
        <v>4830000</v>
      </c>
      <c r="L659" s="154">
        <v>0</v>
      </c>
      <c r="M659" s="154">
        <v>4830000</v>
      </c>
      <c r="N659" s="154">
        <v>0</v>
      </c>
      <c r="O659" s="154">
        <v>4830000</v>
      </c>
      <c r="P659" s="154">
        <v>0</v>
      </c>
      <c r="Q659" s="154">
        <v>0</v>
      </c>
      <c r="R659" s="155" t="b">
        <v>1</v>
      </c>
      <c r="S659" s="154">
        <v>0</v>
      </c>
      <c r="T659" s="154">
        <v>0</v>
      </c>
    </row>
    <row r="660" spans="1:20">
      <c r="A660" s="46" t="s">
        <v>312</v>
      </c>
      <c r="B660" s="160">
        <v>411103</v>
      </c>
      <c r="C660" s="158" t="s">
        <v>86</v>
      </c>
      <c r="D660" s="147" t="s">
        <v>72</v>
      </c>
      <c r="E660" s="147" t="s">
        <v>47</v>
      </c>
      <c r="F660" s="154">
        <v>0</v>
      </c>
      <c r="G660" s="154">
        <v>0</v>
      </c>
      <c r="H660" s="154">
        <v>0</v>
      </c>
      <c r="I660" s="154">
        <v>0</v>
      </c>
      <c r="J660" s="154">
        <v>0</v>
      </c>
      <c r="K660" s="154">
        <v>0</v>
      </c>
      <c r="L660" s="154">
        <v>0</v>
      </c>
      <c r="M660" s="154">
        <v>0</v>
      </c>
      <c r="N660" s="154">
        <v>0</v>
      </c>
      <c r="O660" s="154">
        <v>0</v>
      </c>
      <c r="P660" s="154">
        <v>0</v>
      </c>
      <c r="Q660" s="154">
        <v>0</v>
      </c>
      <c r="R660" s="155" t="b">
        <v>0</v>
      </c>
      <c r="S660" s="154">
        <v>0</v>
      </c>
      <c r="T660" s="154">
        <v>0</v>
      </c>
    </row>
    <row r="661" spans="1:20">
      <c r="A661" s="46" t="s">
        <v>312</v>
      </c>
      <c r="B661" s="160">
        <v>411111</v>
      </c>
      <c r="C661" s="158" t="s">
        <v>255</v>
      </c>
      <c r="D661" s="147" t="s">
        <v>72</v>
      </c>
      <c r="E661" s="147" t="s">
        <v>16</v>
      </c>
      <c r="F661" s="154">
        <v>0</v>
      </c>
      <c r="G661" s="154">
        <v>0</v>
      </c>
      <c r="H661" s="154">
        <v>0</v>
      </c>
      <c r="I661" s="154">
        <v>0</v>
      </c>
      <c r="J661" s="154">
        <v>0</v>
      </c>
      <c r="K661" s="154">
        <v>0</v>
      </c>
      <c r="L661" s="154">
        <v>0</v>
      </c>
      <c r="M661" s="154">
        <v>0</v>
      </c>
      <c r="N661" s="154">
        <v>0</v>
      </c>
      <c r="O661" s="154">
        <v>0</v>
      </c>
      <c r="P661" s="154">
        <v>0</v>
      </c>
      <c r="Q661" s="154">
        <v>0</v>
      </c>
      <c r="R661" s="155" t="b">
        <v>0</v>
      </c>
      <c r="S661" s="154">
        <v>0</v>
      </c>
      <c r="T661" s="154">
        <v>0</v>
      </c>
    </row>
    <row r="662" spans="1:20">
      <c r="A662" s="46" t="s">
        <v>312</v>
      </c>
      <c r="B662" s="160">
        <v>411112</v>
      </c>
      <c r="C662" s="158" t="s">
        <v>256</v>
      </c>
      <c r="D662" s="147" t="s">
        <v>72</v>
      </c>
      <c r="E662" s="147" t="s">
        <v>16</v>
      </c>
      <c r="F662" s="154">
        <v>0</v>
      </c>
      <c r="G662" s="154">
        <v>0</v>
      </c>
      <c r="H662" s="154">
        <v>0</v>
      </c>
      <c r="I662" s="154">
        <v>0</v>
      </c>
      <c r="J662" s="154">
        <v>0</v>
      </c>
      <c r="K662" s="154">
        <v>0</v>
      </c>
      <c r="L662" s="154">
        <v>0</v>
      </c>
      <c r="M662" s="154">
        <v>0</v>
      </c>
      <c r="N662" s="154">
        <v>0</v>
      </c>
      <c r="O662" s="154">
        <v>0</v>
      </c>
      <c r="P662" s="154">
        <v>0</v>
      </c>
      <c r="Q662" s="154">
        <v>0</v>
      </c>
      <c r="R662" s="155" t="b">
        <v>0</v>
      </c>
      <c r="S662" s="154">
        <v>0</v>
      </c>
      <c r="T662" s="154">
        <v>0</v>
      </c>
    </row>
    <row r="663" spans="1:20">
      <c r="A663" s="46" t="s">
        <v>312</v>
      </c>
      <c r="B663" s="160">
        <v>411113</v>
      </c>
      <c r="C663" s="158" t="s">
        <v>257</v>
      </c>
      <c r="D663" s="147" t="s">
        <v>72</v>
      </c>
      <c r="E663" s="147" t="s">
        <v>16</v>
      </c>
      <c r="F663" s="154">
        <v>0</v>
      </c>
      <c r="G663" s="154">
        <v>0</v>
      </c>
      <c r="H663" s="154">
        <v>0</v>
      </c>
      <c r="I663" s="154">
        <v>0</v>
      </c>
      <c r="J663" s="154">
        <v>0</v>
      </c>
      <c r="K663" s="154">
        <v>0</v>
      </c>
      <c r="L663" s="154">
        <v>0</v>
      </c>
      <c r="M663" s="154">
        <v>0</v>
      </c>
      <c r="N663" s="154">
        <v>0</v>
      </c>
      <c r="O663" s="154">
        <v>0</v>
      </c>
      <c r="P663" s="154">
        <v>0</v>
      </c>
      <c r="Q663" s="154">
        <v>0</v>
      </c>
      <c r="R663" s="155" t="b">
        <v>0</v>
      </c>
      <c r="S663" s="154">
        <v>0</v>
      </c>
      <c r="T663" s="154">
        <v>0</v>
      </c>
    </row>
    <row r="664" spans="1:20">
      <c r="A664" s="46" t="s">
        <v>312</v>
      </c>
      <c r="B664" s="160">
        <v>411114</v>
      </c>
      <c r="C664" s="158" t="s">
        <v>258</v>
      </c>
      <c r="D664" s="147" t="s">
        <v>72</v>
      </c>
      <c r="E664" s="147" t="s">
        <v>16</v>
      </c>
      <c r="F664" s="154">
        <v>0</v>
      </c>
      <c r="G664" s="154">
        <v>0</v>
      </c>
      <c r="H664" s="154">
        <v>0</v>
      </c>
      <c r="I664" s="154">
        <v>0</v>
      </c>
      <c r="J664" s="154">
        <v>0</v>
      </c>
      <c r="K664" s="154">
        <v>0</v>
      </c>
      <c r="L664" s="154">
        <v>0</v>
      </c>
      <c r="M664" s="154">
        <v>0</v>
      </c>
      <c r="N664" s="154">
        <v>0</v>
      </c>
      <c r="O664" s="154">
        <v>0</v>
      </c>
      <c r="P664" s="154">
        <v>0</v>
      </c>
      <c r="Q664" s="154">
        <v>0</v>
      </c>
      <c r="R664" s="155" t="b">
        <v>0</v>
      </c>
      <c r="S664" s="154">
        <v>0</v>
      </c>
      <c r="T664" s="154">
        <v>0</v>
      </c>
    </row>
    <row r="665" spans="1:20">
      <c r="A665" s="46" t="s">
        <v>312</v>
      </c>
      <c r="B665" s="160">
        <v>411115</v>
      </c>
      <c r="C665" s="158" t="s">
        <v>91</v>
      </c>
      <c r="D665" s="147" t="s">
        <v>72</v>
      </c>
      <c r="E665" s="147" t="s">
        <v>16</v>
      </c>
      <c r="F665" s="154">
        <v>0</v>
      </c>
      <c r="G665" s="154">
        <v>0</v>
      </c>
      <c r="H665" s="154">
        <v>0</v>
      </c>
      <c r="I665" s="154">
        <v>0</v>
      </c>
      <c r="J665" s="154">
        <v>0</v>
      </c>
      <c r="K665" s="154">
        <v>0</v>
      </c>
      <c r="L665" s="154">
        <v>0</v>
      </c>
      <c r="M665" s="154">
        <v>0</v>
      </c>
      <c r="N665" s="154">
        <v>0</v>
      </c>
      <c r="O665" s="154">
        <v>0</v>
      </c>
      <c r="P665" s="154">
        <v>0</v>
      </c>
      <c r="Q665" s="154">
        <v>0</v>
      </c>
      <c r="R665" s="155" t="b">
        <v>0</v>
      </c>
      <c r="S665" s="154">
        <v>0</v>
      </c>
      <c r="T665" s="154">
        <v>0</v>
      </c>
    </row>
    <row r="666" spans="1:20">
      <c r="A666" s="46" t="s">
        <v>312</v>
      </c>
      <c r="B666" s="160">
        <v>411116</v>
      </c>
      <c r="C666" s="158" t="s">
        <v>92</v>
      </c>
      <c r="D666" s="147" t="s">
        <v>72</v>
      </c>
      <c r="E666" s="147" t="s">
        <v>16</v>
      </c>
      <c r="F666" s="154">
        <v>0</v>
      </c>
      <c r="G666" s="154">
        <v>0</v>
      </c>
      <c r="H666" s="154">
        <v>0</v>
      </c>
      <c r="I666" s="154">
        <v>0</v>
      </c>
      <c r="J666" s="154">
        <v>0</v>
      </c>
      <c r="K666" s="154">
        <v>0</v>
      </c>
      <c r="L666" s="154">
        <v>0</v>
      </c>
      <c r="M666" s="154">
        <v>0</v>
      </c>
      <c r="N666" s="154">
        <v>0</v>
      </c>
      <c r="O666" s="154">
        <v>0</v>
      </c>
      <c r="P666" s="154">
        <v>0</v>
      </c>
      <c r="Q666" s="154">
        <v>0</v>
      </c>
      <c r="R666" s="155" t="b">
        <v>0</v>
      </c>
      <c r="S666" s="154">
        <v>0</v>
      </c>
      <c r="T666" s="154">
        <v>0</v>
      </c>
    </row>
    <row r="667" spans="1:20">
      <c r="A667" s="46" t="s">
        <v>312</v>
      </c>
      <c r="B667" s="160">
        <v>411117</v>
      </c>
      <c r="C667" s="158" t="s">
        <v>93</v>
      </c>
      <c r="D667" s="147" t="s">
        <v>72</v>
      </c>
      <c r="E667" s="147" t="s">
        <v>16</v>
      </c>
      <c r="F667" s="154">
        <v>0</v>
      </c>
      <c r="G667" s="154">
        <v>0</v>
      </c>
      <c r="H667" s="154">
        <v>0</v>
      </c>
      <c r="I667" s="154">
        <v>0</v>
      </c>
      <c r="J667" s="154">
        <v>0</v>
      </c>
      <c r="K667" s="154">
        <v>0</v>
      </c>
      <c r="L667" s="154">
        <v>0</v>
      </c>
      <c r="M667" s="154">
        <v>0</v>
      </c>
      <c r="N667" s="154">
        <v>0</v>
      </c>
      <c r="O667" s="154">
        <v>0</v>
      </c>
      <c r="P667" s="154">
        <v>0</v>
      </c>
      <c r="Q667" s="154">
        <v>0</v>
      </c>
      <c r="R667" s="155" t="b">
        <v>0</v>
      </c>
      <c r="S667" s="154">
        <v>0</v>
      </c>
      <c r="T667" s="154">
        <v>0</v>
      </c>
    </row>
    <row r="668" spans="1:20">
      <c r="A668" s="46" t="s">
        <v>312</v>
      </c>
      <c r="B668" s="160">
        <v>411118</v>
      </c>
      <c r="C668" s="158" t="s">
        <v>94</v>
      </c>
      <c r="D668" s="147" t="s">
        <v>72</v>
      </c>
      <c r="E668" s="147" t="s">
        <v>16</v>
      </c>
      <c r="F668" s="154">
        <v>0</v>
      </c>
      <c r="G668" s="154">
        <v>0</v>
      </c>
      <c r="H668" s="154">
        <v>0</v>
      </c>
      <c r="I668" s="154">
        <v>0</v>
      </c>
      <c r="J668" s="154">
        <v>0</v>
      </c>
      <c r="K668" s="154">
        <v>0</v>
      </c>
      <c r="L668" s="154">
        <v>0</v>
      </c>
      <c r="M668" s="154">
        <v>0</v>
      </c>
      <c r="N668" s="154">
        <v>0</v>
      </c>
      <c r="O668" s="154">
        <v>0</v>
      </c>
      <c r="P668" s="154">
        <v>0</v>
      </c>
      <c r="Q668" s="154">
        <v>0</v>
      </c>
      <c r="R668" s="155" t="b">
        <v>0</v>
      </c>
      <c r="S668" s="154">
        <v>0</v>
      </c>
      <c r="T668" s="154">
        <v>0</v>
      </c>
    </row>
    <row r="669" spans="1:20">
      <c r="A669" s="46" t="s">
        <v>312</v>
      </c>
      <c r="B669" s="160">
        <v>411119</v>
      </c>
      <c r="C669" s="158" t="s">
        <v>172</v>
      </c>
      <c r="D669" s="147" t="s">
        <v>72</v>
      </c>
      <c r="E669" s="147" t="s">
        <v>16</v>
      </c>
      <c r="F669" s="154">
        <v>0</v>
      </c>
      <c r="G669" s="154">
        <v>0</v>
      </c>
      <c r="H669" s="154">
        <v>0</v>
      </c>
      <c r="I669" s="154">
        <v>0</v>
      </c>
      <c r="J669" s="154">
        <v>0</v>
      </c>
      <c r="K669" s="154">
        <v>0</v>
      </c>
      <c r="L669" s="154">
        <v>0</v>
      </c>
      <c r="M669" s="154">
        <v>0</v>
      </c>
      <c r="N669" s="154">
        <v>0</v>
      </c>
      <c r="O669" s="154">
        <v>0</v>
      </c>
      <c r="P669" s="154">
        <v>0</v>
      </c>
      <c r="Q669" s="154">
        <v>0</v>
      </c>
      <c r="R669" s="155" t="b">
        <v>0</v>
      </c>
      <c r="S669" s="154">
        <v>0</v>
      </c>
      <c r="T669" s="154">
        <v>0</v>
      </c>
    </row>
    <row r="670" spans="1:20">
      <c r="A670" s="46" t="s">
        <v>312</v>
      </c>
      <c r="B670" s="160">
        <v>510001</v>
      </c>
      <c r="C670" s="158" t="s">
        <v>95</v>
      </c>
      <c r="D670" s="147" t="s">
        <v>72</v>
      </c>
      <c r="E670" s="147" t="s">
        <v>16</v>
      </c>
      <c r="F670" s="154">
        <v>0</v>
      </c>
      <c r="G670" s="154">
        <v>0</v>
      </c>
      <c r="H670" s="154">
        <v>0</v>
      </c>
      <c r="I670" s="154">
        <v>0</v>
      </c>
      <c r="J670" s="154">
        <v>2291064490.530303</v>
      </c>
      <c r="K670" s="154">
        <v>745081838.25757575</v>
      </c>
      <c r="L670" s="154">
        <v>1545982652.2727273</v>
      </c>
      <c r="M670" s="154">
        <v>0</v>
      </c>
      <c r="N670" s="154">
        <v>1545982652.2727273</v>
      </c>
      <c r="O670" s="154">
        <v>0</v>
      </c>
      <c r="P670" s="154">
        <v>0</v>
      </c>
      <c r="Q670" s="154">
        <v>0</v>
      </c>
      <c r="R670" s="155" t="b">
        <v>1</v>
      </c>
      <c r="S670" s="154">
        <v>0</v>
      </c>
      <c r="T670" s="154">
        <v>0</v>
      </c>
    </row>
    <row r="671" spans="1:20">
      <c r="A671" s="46" t="s">
        <v>312</v>
      </c>
      <c r="B671" s="160">
        <v>511001</v>
      </c>
      <c r="C671" s="158" t="s">
        <v>96</v>
      </c>
      <c r="D671" s="147" t="s">
        <v>72</v>
      </c>
      <c r="E671" s="147" t="s">
        <v>16</v>
      </c>
      <c r="F671" s="154">
        <v>0</v>
      </c>
      <c r="G671" s="154">
        <v>0</v>
      </c>
      <c r="H671" s="154">
        <v>0</v>
      </c>
      <c r="I671" s="154">
        <v>0</v>
      </c>
      <c r="J671" s="154">
        <v>1559554254.5454545</v>
      </c>
      <c r="K671" s="154">
        <v>1559554254.5454545</v>
      </c>
      <c r="L671" s="154">
        <v>0</v>
      </c>
      <c r="M671" s="154">
        <v>0</v>
      </c>
      <c r="N671" s="154">
        <v>0</v>
      </c>
      <c r="O671" s="154">
        <v>0</v>
      </c>
      <c r="P671" s="154">
        <v>0</v>
      </c>
      <c r="Q671" s="154">
        <v>0</v>
      </c>
      <c r="R671" s="155" t="b">
        <v>1</v>
      </c>
      <c r="S671" s="154">
        <v>0</v>
      </c>
      <c r="T671" s="154">
        <v>0</v>
      </c>
    </row>
    <row r="672" spans="1:20">
      <c r="A672" s="46" t="s">
        <v>312</v>
      </c>
      <c r="B672" s="160">
        <v>511002</v>
      </c>
      <c r="C672" s="158" t="s">
        <v>97</v>
      </c>
      <c r="D672" s="147" t="s">
        <v>72</v>
      </c>
      <c r="E672" s="147" t="s">
        <v>16</v>
      </c>
      <c r="F672" s="154">
        <v>0</v>
      </c>
      <c r="G672" s="154">
        <v>0</v>
      </c>
      <c r="H672" s="154">
        <v>0</v>
      </c>
      <c r="I672" s="154">
        <v>0</v>
      </c>
      <c r="J672" s="154">
        <v>-23910000</v>
      </c>
      <c r="K672" s="154">
        <v>-23910000</v>
      </c>
      <c r="L672" s="154">
        <v>0</v>
      </c>
      <c r="M672" s="154">
        <v>0</v>
      </c>
      <c r="N672" s="154">
        <v>0</v>
      </c>
      <c r="O672" s="154">
        <v>0</v>
      </c>
      <c r="P672" s="154">
        <v>0</v>
      </c>
      <c r="Q672" s="154">
        <v>0</v>
      </c>
      <c r="R672" s="155" t="b">
        <v>1</v>
      </c>
      <c r="S672" s="154">
        <v>0</v>
      </c>
      <c r="T672" s="154">
        <v>0</v>
      </c>
    </row>
    <row r="673" spans="1:20">
      <c r="A673" s="46" t="s">
        <v>312</v>
      </c>
      <c r="B673" s="160">
        <v>511003</v>
      </c>
      <c r="C673" s="158" t="s">
        <v>98</v>
      </c>
      <c r="D673" s="147" t="s">
        <v>72</v>
      </c>
      <c r="E673" s="147" t="s">
        <v>16</v>
      </c>
      <c r="F673" s="154">
        <v>0</v>
      </c>
      <c r="G673" s="154">
        <v>0</v>
      </c>
      <c r="H673" s="154">
        <v>0</v>
      </c>
      <c r="I673" s="154">
        <v>0</v>
      </c>
      <c r="J673" s="154">
        <v>0</v>
      </c>
      <c r="K673" s="154">
        <v>0</v>
      </c>
      <c r="L673" s="154">
        <v>0</v>
      </c>
      <c r="M673" s="154">
        <v>0</v>
      </c>
      <c r="N673" s="154">
        <v>0</v>
      </c>
      <c r="O673" s="154">
        <v>0</v>
      </c>
      <c r="P673" s="154">
        <v>0</v>
      </c>
      <c r="Q673" s="154">
        <v>0</v>
      </c>
      <c r="R673" s="155" t="b">
        <v>0</v>
      </c>
      <c r="S673" s="154">
        <v>0</v>
      </c>
      <c r="T673" s="154">
        <v>0</v>
      </c>
    </row>
    <row r="674" spans="1:20">
      <c r="A674" s="46" t="s">
        <v>312</v>
      </c>
      <c r="B674" s="160">
        <v>811001</v>
      </c>
      <c r="C674" s="158" t="s">
        <v>100</v>
      </c>
      <c r="D674" s="147" t="s">
        <v>72</v>
      </c>
      <c r="E674" s="147" t="s">
        <v>16</v>
      </c>
      <c r="F674" s="154">
        <v>0</v>
      </c>
      <c r="G674" s="154">
        <v>0</v>
      </c>
      <c r="H674" s="154">
        <v>0</v>
      </c>
      <c r="I674" s="154">
        <v>0</v>
      </c>
      <c r="J674" s="154">
        <v>0</v>
      </c>
      <c r="K674" s="154">
        <v>0</v>
      </c>
      <c r="L674" s="154">
        <v>0</v>
      </c>
      <c r="M674" s="154">
        <v>0</v>
      </c>
      <c r="N674" s="154">
        <v>0</v>
      </c>
      <c r="O674" s="154">
        <v>0</v>
      </c>
      <c r="P674" s="154">
        <v>0</v>
      </c>
      <c r="Q674" s="154">
        <v>0</v>
      </c>
      <c r="R674" s="155" t="b">
        <v>0</v>
      </c>
      <c r="S674" s="154">
        <v>0</v>
      </c>
      <c r="T674" s="154">
        <v>0</v>
      </c>
    </row>
    <row r="675" spans="1:20">
      <c r="A675" s="46" t="s">
        <v>312</v>
      </c>
      <c r="B675" s="160">
        <v>811002</v>
      </c>
      <c r="C675" s="158" t="s">
        <v>101</v>
      </c>
      <c r="D675" s="147" t="s">
        <v>72</v>
      </c>
      <c r="E675" s="147" t="s">
        <v>16</v>
      </c>
      <c r="F675" s="154">
        <v>0</v>
      </c>
      <c r="G675" s="154">
        <v>0</v>
      </c>
      <c r="H675" s="154">
        <v>0</v>
      </c>
      <c r="I675" s="154">
        <v>0</v>
      </c>
      <c r="J675" s="154">
        <v>5043275</v>
      </c>
      <c r="K675" s="154">
        <v>0</v>
      </c>
      <c r="L675" s="154">
        <v>5043275</v>
      </c>
      <c r="M675" s="154">
        <v>0</v>
      </c>
      <c r="N675" s="154">
        <v>5043275</v>
      </c>
      <c r="O675" s="154">
        <v>0</v>
      </c>
      <c r="P675" s="154">
        <v>0</v>
      </c>
      <c r="Q675" s="154">
        <v>0</v>
      </c>
      <c r="R675" s="155" t="b">
        <v>1</v>
      </c>
      <c r="S675" s="154">
        <v>0</v>
      </c>
      <c r="T675" s="154">
        <v>0</v>
      </c>
    </row>
    <row r="676" spans="1:20">
      <c r="A676" s="46" t="s">
        <v>312</v>
      </c>
      <c r="B676" s="160">
        <v>811003</v>
      </c>
      <c r="C676" s="158" t="s">
        <v>102</v>
      </c>
      <c r="D676" s="147" t="s">
        <v>72</v>
      </c>
      <c r="E676" s="147" t="s">
        <v>16</v>
      </c>
      <c r="F676" s="154">
        <v>0</v>
      </c>
      <c r="G676" s="154">
        <v>0</v>
      </c>
      <c r="H676" s="154">
        <v>22637356</v>
      </c>
      <c r="I676" s="154">
        <v>0</v>
      </c>
      <c r="J676" s="154">
        <v>0</v>
      </c>
      <c r="K676" s="154">
        <v>0</v>
      </c>
      <c r="L676" s="154">
        <v>22637356</v>
      </c>
      <c r="M676" s="154">
        <v>0</v>
      </c>
      <c r="N676" s="154">
        <v>22637356</v>
      </c>
      <c r="O676" s="154">
        <v>0</v>
      </c>
      <c r="P676" s="154">
        <v>0</v>
      </c>
      <c r="Q676" s="154">
        <v>0</v>
      </c>
      <c r="R676" s="155" t="b">
        <v>1</v>
      </c>
      <c r="S676" s="154">
        <v>0</v>
      </c>
      <c r="T676" s="154">
        <v>0</v>
      </c>
    </row>
    <row r="677" spans="1:20">
      <c r="A677" s="46" t="s">
        <v>312</v>
      </c>
      <c r="B677" s="160">
        <v>811004</v>
      </c>
      <c r="C677" s="158" t="s">
        <v>103</v>
      </c>
      <c r="D677" s="147" t="s">
        <v>72</v>
      </c>
      <c r="E677" s="147" t="s">
        <v>16</v>
      </c>
      <c r="F677" s="154">
        <v>0</v>
      </c>
      <c r="G677" s="154">
        <v>0</v>
      </c>
      <c r="H677" s="154">
        <v>245000</v>
      </c>
      <c r="I677" s="154">
        <v>0</v>
      </c>
      <c r="J677" s="154">
        <v>8716150</v>
      </c>
      <c r="K677" s="154">
        <v>0</v>
      </c>
      <c r="L677" s="154">
        <v>8961150</v>
      </c>
      <c r="M677" s="154">
        <v>0</v>
      </c>
      <c r="N677" s="154">
        <v>8961150</v>
      </c>
      <c r="O677" s="154">
        <v>0</v>
      </c>
      <c r="P677" s="154">
        <v>0</v>
      </c>
      <c r="Q677" s="154">
        <v>0</v>
      </c>
      <c r="R677" s="155" t="b">
        <v>1</v>
      </c>
      <c r="S677" s="154">
        <v>0</v>
      </c>
      <c r="T677" s="154">
        <v>0</v>
      </c>
    </row>
    <row r="678" spans="1:20">
      <c r="A678" s="46" t="s">
        <v>312</v>
      </c>
      <c r="B678" s="160">
        <v>811005</v>
      </c>
      <c r="C678" s="158" t="s">
        <v>104</v>
      </c>
      <c r="D678" s="147" t="s">
        <v>72</v>
      </c>
      <c r="E678" s="147" t="s">
        <v>16</v>
      </c>
      <c r="F678" s="154">
        <v>0</v>
      </c>
      <c r="G678" s="154">
        <v>0</v>
      </c>
      <c r="H678" s="154">
        <v>178000</v>
      </c>
      <c r="I678" s="154">
        <v>0</v>
      </c>
      <c r="J678" s="154">
        <v>0</v>
      </c>
      <c r="K678" s="154">
        <v>0</v>
      </c>
      <c r="L678" s="154">
        <v>178000</v>
      </c>
      <c r="M678" s="154">
        <v>0</v>
      </c>
      <c r="N678" s="154">
        <v>178000</v>
      </c>
      <c r="O678" s="154">
        <v>0</v>
      </c>
      <c r="P678" s="154">
        <v>0</v>
      </c>
      <c r="Q678" s="154">
        <v>0</v>
      </c>
      <c r="R678" s="155" t="b">
        <v>1</v>
      </c>
      <c r="S678" s="154">
        <v>0</v>
      </c>
      <c r="T678" s="154">
        <v>0</v>
      </c>
    </row>
    <row r="679" spans="1:20">
      <c r="A679" s="46" t="s">
        <v>312</v>
      </c>
      <c r="B679" s="160">
        <v>811006</v>
      </c>
      <c r="C679" s="158" t="s">
        <v>105</v>
      </c>
      <c r="D679" s="147" t="s">
        <v>72</v>
      </c>
      <c r="E679" s="147" t="s">
        <v>16</v>
      </c>
      <c r="F679" s="154">
        <v>0</v>
      </c>
      <c r="G679" s="154">
        <v>0</v>
      </c>
      <c r="H679" s="154">
        <v>199000</v>
      </c>
      <c r="I679" s="154">
        <v>0</v>
      </c>
      <c r="J679" s="154">
        <v>0</v>
      </c>
      <c r="K679" s="154">
        <v>0</v>
      </c>
      <c r="L679" s="154">
        <v>199000</v>
      </c>
      <c r="M679" s="154">
        <v>0</v>
      </c>
      <c r="N679" s="154">
        <v>199000</v>
      </c>
      <c r="O679" s="154">
        <v>0</v>
      </c>
      <c r="P679" s="154">
        <v>0</v>
      </c>
      <c r="Q679" s="154">
        <v>0</v>
      </c>
      <c r="R679" s="155" t="b">
        <v>1</v>
      </c>
      <c r="S679" s="154">
        <v>0</v>
      </c>
      <c r="T679" s="154">
        <v>0</v>
      </c>
    </row>
    <row r="680" spans="1:20">
      <c r="A680" s="46" t="s">
        <v>312</v>
      </c>
      <c r="B680" s="160">
        <v>811007</v>
      </c>
      <c r="C680" s="158" t="s">
        <v>106</v>
      </c>
      <c r="D680" s="147" t="s">
        <v>72</v>
      </c>
      <c r="E680" s="147" t="s">
        <v>16</v>
      </c>
      <c r="F680" s="154">
        <v>0</v>
      </c>
      <c r="G680" s="154">
        <v>0</v>
      </c>
      <c r="H680" s="154">
        <v>0</v>
      </c>
      <c r="I680" s="154">
        <v>0</v>
      </c>
      <c r="J680" s="154">
        <v>0</v>
      </c>
      <c r="K680" s="154">
        <v>0</v>
      </c>
      <c r="L680" s="154">
        <v>0</v>
      </c>
      <c r="M680" s="154">
        <v>0</v>
      </c>
      <c r="N680" s="154">
        <v>0</v>
      </c>
      <c r="O680" s="154">
        <v>0</v>
      </c>
      <c r="P680" s="154">
        <v>0</v>
      </c>
      <c r="Q680" s="154">
        <v>0</v>
      </c>
      <c r="R680" s="155" t="b">
        <v>0</v>
      </c>
      <c r="S680" s="154">
        <v>0</v>
      </c>
      <c r="T680" s="154">
        <v>0</v>
      </c>
    </row>
    <row r="681" spans="1:20">
      <c r="A681" s="46" t="s">
        <v>312</v>
      </c>
      <c r="B681" s="160">
        <v>811010</v>
      </c>
      <c r="C681" s="158" t="s">
        <v>109</v>
      </c>
      <c r="D681" s="147" t="s">
        <v>72</v>
      </c>
      <c r="E681" s="147" t="s">
        <v>16</v>
      </c>
      <c r="F681" s="154">
        <v>0</v>
      </c>
      <c r="G681" s="154">
        <v>0</v>
      </c>
      <c r="H681" s="154">
        <v>0</v>
      </c>
      <c r="I681" s="154">
        <v>0</v>
      </c>
      <c r="J681" s="154">
        <v>0</v>
      </c>
      <c r="K681" s="154">
        <v>0</v>
      </c>
      <c r="L681" s="154">
        <v>0</v>
      </c>
      <c r="M681" s="154">
        <v>0</v>
      </c>
      <c r="N681" s="154">
        <v>0</v>
      </c>
      <c r="O681" s="154">
        <v>0</v>
      </c>
      <c r="P681" s="154">
        <v>0</v>
      </c>
      <c r="Q681" s="154">
        <v>0</v>
      </c>
      <c r="R681" s="155" t="b">
        <v>0</v>
      </c>
      <c r="S681" s="154">
        <v>0</v>
      </c>
      <c r="T681" s="154">
        <v>0</v>
      </c>
    </row>
    <row r="682" spans="1:20">
      <c r="A682" s="46" t="s">
        <v>312</v>
      </c>
      <c r="B682" s="160">
        <v>821000</v>
      </c>
      <c r="C682" s="158" t="s">
        <v>110</v>
      </c>
      <c r="D682" s="147" t="s">
        <v>72</v>
      </c>
      <c r="E682" s="147" t="s">
        <v>16</v>
      </c>
      <c r="F682" s="154">
        <v>0</v>
      </c>
      <c r="G682" s="154">
        <v>0</v>
      </c>
      <c r="H682" s="154">
        <v>0</v>
      </c>
      <c r="I682" s="154">
        <v>0</v>
      </c>
      <c r="J682" s="154">
        <v>0</v>
      </c>
      <c r="K682" s="154">
        <v>0</v>
      </c>
      <c r="L682" s="154">
        <v>0</v>
      </c>
      <c r="M682" s="154">
        <v>0</v>
      </c>
      <c r="N682" s="154">
        <v>0</v>
      </c>
      <c r="O682" s="154">
        <v>0</v>
      </c>
      <c r="P682" s="154">
        <v>0</v>
      </c>
      <c r="Q682" s="154">
        <v>0</v>
      </c>
      <c r="R682" s="155" t="b">
        <v>0</v>
      </c>
      <c r="S682" s="154">
        <v>0</v>
      </c>
      <c r="T682" s="154">
        <v>0</v>
      </c>
    </row>
    <row r="683" spans="1:20">
      <c r="A683" s="46" t="s">
        <v>312</v>
      </c>
      <c r="B683" s="160">
        <v>821001</v>
      </c>
      <c r="C683" s="158" t="s">
        <v>111</v>
      </c>
      <c r="D683" s="147" t="s">
        <v>72</v>
      </c>
      <c r="E683" s="147" t="s">
        <v>16</v>
      </c>
      <c r="F683" s="154">
        <v>0</v>
      </c>
      <c r="G683" s="154">
        <v>0</v>
      </c>
      <c r="H683" s="154">
        <v>0</v>
      </c>
      <c r="I683" s="154">
        <v>0</v>
      </c>
      <c r="J683" s="154">
        <v>128776303.31</v>
      </c>
      <c r="K683" s="154">
        <v>0</v>
      </c>
      <c r="L683" s="154">
        <v>128776303.31</v>
      </c>
      <c r="M683" s="154">
        <v>0</v>
      </c>
      <c r="N683" s="154">
        <v>128776303.31</v>
      </c>
      <c r="O683" s="154">
        <v>0</v>
      </c>
      <c r="P683" s="154">
        <v>0</v>
      </c>
      <c r="Q683" s="154">
        <v>0</v>
      </c>
      <c r="R683" s="155" t="b">
        <v>1</v>
      </c>
      <c r="S683" s="154">
        <v>0</v>
      </c>
      <c r="T683" s="154">
        <v>0</v>
      </c>
    </row>
    <row r="684" spans="1:20">
      <c r="A684" s="46" t="s">
        <v>312</v>
      </c>
      <c r="B684" s="160">
        <v>821002</v>
      </c>
      <c r="C684" s="158" t="s">
        <v>112</v>
      </c>
      <c r="D684" s="147" t="s">
        <v>72</v>
      </c>
      <c r="E684" s="147" t="s">
        <v>16</v>
      </c>
      <c r="F684" s="154">
        <v>0</v>
      </c>
      <c r="G684" s="154">
        <v>0</v>
      </c>
      <c r="H684" s="154">
        <v>0</v>
      </c>
      <c r="I684" s="154">
        <v>0</v>
      </c>
      <c r="J684" s="154">
        <v>6911866.2060000012</v>
      </c>
      <c r="K684" s="154">
        <v>0</v>
      </c>
      <c r="L684" s="154">
        <v>6911866.2060000012</v>
      </c>
      <c r="M684" s="154">
        <v>0</v>
      </c>
      <c r="N684" s="154">
        <v>6911866.2060000012</v>
      </c>
      <c r="O684" s="154">
        <v>0</v>
      </c>
      <c r="P684" s="154">
        <v>0</v>
      </c>
      <c r="Q684" s="154">
        <v>0</v>
      </c>
      <c r="R684" s="155" t="b">
        <v>1</v>
      </c>
      <c r="S684" s="154">
        <v>0</v>
      </c>
      <c r="T684" s="154">
        <v>0</v>
      </c>
    </row>
    <row r="685" spans="1:20">
      <c r="A685" s="46" t="s">
        <v>312</v>
      </c>
      <c r="B685" s="160">
        <v>821004</v>
      </c>
      <c r="C685" s="158" t="s">
        <v>114</v>
      </c>
      <c r="D685" s="147" t="s">
        <v>72</v>
      </c>
      <c r="E685" s="147" t="s">
        <v>16</v>
      </c>
      <c r="F685" s="154">
        <v>0</v>
      </c>
      <c r="G685" s="154">
        <v>0</v>
      </c>
      <c r="H685" s="154">
        <v>0</v>
      </c>
      <c r="I685" s="154">
        <v>0</v>
      </c>
      <c r="J685" s="154">
        <v>0</v>
      </c>
      <c r="K685" s="154">
        <v>0</v>
      </c>
      <c r="L685" s="154">
        <v>0</v>
      </c>
      <c r="M685" s="154">
        <v>0</v>
      </c>
      <c r="N685" s="154">
        <v>0</v>
      </c>
      <c r="O685" s="154">
        <v>0</v>
      </c>
      <c r="P685" s="154">
        <v>0</v>
      </c>
      <c r="Q685" s="154">
        <v>0</v>
      </c>
      <c r="R685" s="155" t="b">
        <v>0</v>
      </c>
      <c r="S685" s="154">
        <v>0</v>
      </c>
      <c r="T685" s="154">
        <v>0</v>
      </c>
    </row>
    <row r="686" spans="1:20">
      <c r="A686" s="46" t="s">
        <v>312</v>
      </c>
      <c r="B686" s="160">
        <v>821005</v>
      </c>
      <c r="C686" s="158" t="s">
        <v>115</v>
      </c>
      <c r="D686" s="147" t="s">
        <v>72</v>
      </c>
      <c r="E686" s="147" t="s">
        <v>16</v>
      </c>
      <c r="F686" s="154">
        <v>0</v>
      </c>
      <c r="G686" s="154">
        <v>0</v>
      </c>
      <c r="H686" s="154">
        <v>0</v>
      </c>
      <c r="I686" s="154">
        <v>0</v>
      </c>
      <c r="J686" s="154">
        <v>0</v>
      </c>
      <c r="K686" s="154">
        <v>0</v>
      </c>
      <c r="L686" s="154">
        <v>0</v>
      </c>
      <c r="M686" s="154">
        <v>0</v>
      </c>
      <c r="N686" s="154">
        <v>0</v>
      </c>
      <c r="O686" s="154">
        <v>0</v>
      </c>
      <c r="P686" s="154">
        <v>0</v>
      </c>
      <c r="Q686" s="154">
        <v>0</v>
      </c>
      <c r="R686" s="155" t="b">
        <v>0</v>
      </c>
      <c r="S686" s="154">
        <v>0</v>
      </c>
      <c r="T686" s="154">
        <v>0</v>
      </c>
    </row>
    <row r="687" spans="1:20">
      <c r="A687" s="46" t="s">
        <v>312</v>
      </c>
      <c r="B687" s="160">
        <v>821006</v>
      </c>
      <c r="C687" s="158" t="s">
        <v>116</v>
      </c>
      <c r="D687" s="147" t="s">
        <v>72</v>
      </c>
      <c r="E687" s="147" t="s">
        <v>16</v>
      </c>
      <c r="F687" s="154">
        <v>0</v>
      </c>
      <c r="G687" s="154">
        <v>0</v>
      </c>
      <c r="H687" s="154">
        <v>0</v>
      </c>
      <c r="I687" s="154">
        <v>0</v>
      </c>
      <c r="J687" s="154">
        <v>9169923.75</v>
      </c>
      <c r="K687" s="154">
        <v>0</v>
      </c>
      <c r="L687" s="154">
        <v>9169923.75</v>
      </c>
      <c r="M687" s="154">
        <v>0</v>
      </c>
      <c r="N687" s="154">
        <v>9169923.75</v>
      </c>
      <c r="O687" s="154">
        <v>0</v>
      </c>
      <c r="P687" s="154">
        <v>0</v>
      </c>
      <c r="Q687" s="154">
        <v>0</v>
      </c>
      <c r="R687" s="155" t="b">
        <v>1</v>
      </c>
      <c r="S687" s="154">
        <v>0</v>
      </c>
      <c r="T687" s="154">
        <v>0</v>
      </c>
    </row>
    <row r="688" spans="1:20">
      <c r="A688" s="46" t="s">
        <v>312</v>
      </c>
      <c r="B688" s="160">
        <v>821007</v>
      </c>
      <c r="C688" s="158" t="s">
        <v>117</v>
      </c>
      <c r="D688" s="147" t="s">
        <v>72</v>
      </c>
      <c r="E688" s="147" t="s">
        <v>16</v>
      </c>
      <c r="F688" s="154">
        <v>0</v>
      </c>
      <c r="G688" s="154">
        <v>0</v>
      </c>
      <c r="H688" s="154">
        <v>0</v>
      </c>
      <c r="I688" s="154">
        <v>0</v>
      </c>
      <c r="J688" s="154">
        <v>0</v>
      </c>
      <c r="K688" s="154">
        <v>0</v>
      </c>
      <c r="L688" s="154">
        <v>0</v>
      </c>
      <c r="M688" s="154">
        <v>0</v>
      </c>
      <c r="N688" s="154">
        <v>0</v>
      </c>
      <c r="O688" s="154">
        <v>0</v>
      </c>
      <c r="P688" s="154">
        <v>0</v>
      </c>
      <c r="Q688" s="154">
        <v>0</v>
      </c>
      <c r="R688" s="155" t="b">
        <v>0</v>
      </c>
      <c r="S688" s="154">
        <v>0</v>
      </c>
      <c r="T688" s="154">
        <v>0</v>
      </c>
    </row>
    <row r="689" spans="1:20">
      <c r="A689" s="46" t="s">
        <v>312</v>
      </c>
      <c r="B689" s="160">
        <v>821008</v>
      </c>
      <c r="C689" s="158" t="s">
        <v>259</v>
      </c>
      <c r="D689" s="147" t="s">
        <v>72</v>
      </c>
      <c r="E689" s="147" t="s">
        <v>16</v>
      </c>
      <c r="F689" s="154">
        <v>0</v>
      </c>
      <c r="G689" s="154">
        <v>0</v>
      </c>
      <c r="H689" s="154">
        <v>0</v>
      </c>
      <c r="I689" s="154">
        <v>0</v>
      </c>
      <c r="J689" s="154">
        <v>0</v>
      </c>
      <c r="K689" s="154">
        <v>0</v>
      </c>
      <c r="L689" s="154">
        <v>0</v>
      </c>
      <c r="M689" s="154">
        <v>0</v>
      </c>
      <c r="N689" s="154">
        <v>0</v>
      </c>
      <c r="O689" s="154">
        <v>0</v>
      </c>
      <c r="P689" s="154">
        <v>0</v>
      </c>
      <c r="Q689" s="154">
        <v>0</v>
      </c>
      <c r="R689" s="155" t="b">
        <v>0</v>
      </c>
      <c r="S689" s="154">
        <v>0</v>
      </c>
      <c r="T689" s="154">
        <v>0</v>
      </c>
    </row>
    <row r="690" spans="1:20">
      <c r="A690" s="46" t="s">
        <v>312</v>
      </c>
      <c r="B690" s="160">
        <v>822001</v>
      </c>
      <c r="C690" s="158" t="s">
        <v>120</v>
      </c>
      <c r="D690" s="147" t="s">
        <v>72</v>
      </c>
      <c r="E690" s="147" t="s">
        <v>16</v>
      </c>
      <c r="F690" s="154">
        <v>0</v>
      </c>
      <c r="G690" s="154">
        <v>0</v>
      </c>
      <c r="H690" s="154">
        <v>0</v>
      </c>
      <c r="I690" s="154">
        <v>0</v>
      </c>
      <c r="J690" s="154">
        <v>0</v>
      </c>
      <c r="K690" s="154">
        <v>0</v>
      </c>
      <c r="L690" s="154">
        <v>0</v>
      </c>
      <c r="M690" s="154">
        <v>0</v>
      </c>
      <c r="N690" s="154">
        <v>0</v>
      </c>
      <c r="O690" s="154">
        <v>0</v>
      </c>
      <c r="P690" s="154">
        <v>0</v>
      </c>
      <c r="Q690" s="154">
        <v>0</v>
      </c>
      <c r="R690" s="155" t="b">
        <v>0</v>
      </c>
      <c r="S690" s="154">
        <v>0</v>
      </c>
      <c r="T690" s="154">
        <v>0</v>
      </c>
    </row>
    <row r="691" spans="1:20">
      <c r="A691" s="46" t="s">
        <v>312</v>
      </c>
      <c r="B691" s="160">
        <v>822005</v>
      </c>
      <c r="C691" s="158" t="s">
        <v>217</v>
      </c>
      <c r="D691" s="147" t="s">
        <v>72</v>
      </c>
      <c r="E691" s="147" t="s">
        <v>16</v>
      </c>
      <c r="F691" s="154">
        <v>0</v>
      </c>
      <c r="G691" s="154">
        <v>0</v>
      </c>
      <c r="H691" s="154">
        <v>220000</v>
      </c>
      <c r="I691" s="154">
        <v>0</v>
      </c>
      <c r="J691" s="154">
        <v>0</v>
      </c>
      <c r="K691" s="154">
        <v>0</v>
      </c>
      <c r="L691" s="154">
        <v>220000</v>
      </c>
      <c r="M691" s="154">
        <v>0</v>
      </c>
      <c r="N691" s="154">
        <v>220000</v>
      </c>
      <c r="O691" s="154">
        <v>0</v>
      </c>
      <c r="P691" s="154">
        <v>0</v>
      </c>
      <c r="Q691" s="154">
        <v>0</v>
      </c>
      <c r="R691" s="155" t="b">
        <v>1</v>
      </c>
      <c r="S691" s="154">
        <v>0</v>
      </c>
      <c r="T691" s="154">
        <v>0</v>
      </c>
    </row>
    <row r="692" spans="1:20">
      <c r="A692" s="46" t="s">
        <v>312</v>
      </c>
      <c r="B692" s="160">
        <v>822015</v>
      </c>
      <c r="C692" s="158" t="s">
        <v>122</v>
      </c>
      <c r="D692" s="147" t="s">
        <v>72</v>
      </c>
      <c r="E692" s="147" t="s">
        <v>16</v>
      </c>
      <c r="F692" s="154">
        <v>0</v>
      </c>
      <c r="G692" s="154">
        <v>0</v>
      </c>
      <c r="H692" s="154">
        <v>0</v>
      </c>
      <c r="I692" s="154">
        <v>0</v>
      </c>
      <c r="J692" s="154">
        <v>644000</v>
      </c>
      <c r="K692" s="154">
        <v>0</v>
      </c>
      <c r="L692" s="154">
        <v>644000</v>
      </c>
      <c r="M692" s="154">
        <v>0</v>
      </c>
      <c r="N692" s="154">
        <v>644000</v>
      </c>
      <c r="O692" s="154">
        <v>0</v>
      </c>
      <c r="P692" s="154">
        <v>0</v>
      </c>
      <c r="Q692" s="154">
        <v>0</v>
      </c>
      <c r="R692" s="155" t="b">
        <v>1</v>
      </c>
      <c r="S692" s="154">
        <v>0</v>
      </c>
      <c r="T692" s="154">
        <v>0</v>
      </c>
    </row>
    <row r="693" spans="1:20">
      <c r="A693" s="46" t="s">
        <v>312</v>
      </c>
      <c r="B693" s="150">
        <v>824001</v>
      </c>
      <c r="C693" s="147" t="s">
        <v>123</v>
      </c>
      <c r="D693" s="147" t="s">
        <v>72</v>
      </c>
      <c r="E693" s="147" t="s">
        <v>16</v>
      </c>
      <c r="F693" s="154">
        <v>0</v>
      </c>
      <c r="G693" s="154">
        <v>0</v>
      </c>
      <c r="H693" s="154">
        <v>1002500</v>
      </c>
      <c r="I693" s="154">
        <v>0</v>
      </c>
      <c r="J693" s="154">
        <v>0</v>
      </c>
      <c r="K693" s="154">
        <v>0</v>
      </c>
      <c r="L693" s="154">
        <v>1002500</v>
      </c>
      <c r="M693" s="154">
        <v>0</v>
      </c>
      <c r="N693" s="154">
        <v>1002500</v>
      </c>
      <c r="O693" s="154">
        <v>0</v>
      </c>
      <c r="P693" s="154">
        <v>0</v>
      </c>
      <c r="Q693" s="154">
        <v>0</v>
      </c>
      <c r="R693" s="155" t="b">
        <v>1</v>
      </c>
      <c r="S693" s="154">
        <v>0</v>
      </c>
      <c r="T693" s="154">
        <v>0</v>
      </c>
    </row>
    <row r="694" spans="1:20">
      <c r="A694" s="46" t="s">
        <v>312</v>
      </c>
      <c r="B694" s="160">
        <v>824002</v>
      </c>
      <c r="C694" s="158" t="s">
        <v>124</v>
      </c>
      <c r="D694" s="147" t="s">
        <v>72</v>
      </c>
      <c r="E694" s="147" t="s">
        <v>16</v>
      </c>
      <c r="F694" s="154">
        <v>0</v>
      </c>
      <c r="G694" s="154">
        <v>0</v>
      </c>
      <c r="H694" s="154">
        <v>12000</v>
      </c>
      <c r="I694" s="154">
        <v>0</v>
      </c>
      <c r="J694" s="154">
        <v>1501000</v>
      </c>
      <c r="K694" s="154">
        <v>0</v>
      </c>
      <c r="L694" s="154">
        <v>1513000</v>
      </c>
      <c r="M694" s="154">
        <v>0</v>
      </c>
      <c r="N694" s="154">
        <v>1513000</v>
      </c>
      <c r="O694" s="154">
        <v>0</v>
      </c>
      <c r="P694" s="154">
        <v>0</v>
      </c>
      <c r="Q694" s="154">
        <v>0</v>
      </c>
      <c r="R694" s="155" t="b">
        <v>1</v>
      </c>
      <c r="S694" s="154">
        <v>0</v>
      </c>
      <c r="T694" s="154">
        <v>0</v>
      </c>
    </row>
    <row r="695" spans="1:20">
      <c r="A695" s="46" t="s">
        <v>312</v>
      </c>
      <c r="B695" s="160">
        <v>824003</v>
      </c>
      <c r="C695" s="158" t="s">
        <v>125</v>
      </c>
      <c r="D695" s="147" t="s">
        <v>72</v>
      </c>
      <c r="E695" s="147" t="s">
        <v>16</v>
      </c>
      <c r="F695" s="154">
        <v>0</v>
      </c>
      <c r="G695" s="154">
        <v>0</v>
      </c>
      <c r="H695" s="154">
        <v>856500</v>
      </c>
      <c r="I695" s="154">
        <v>0</v>
      </c>
      <c r="J695" s="154">
        <v>93791</v>
      </c>
      <c r="K695" s="154">
        <v>0</v>
      </c>
      <c r="L695" s="154">
        <v>950291</v>
      </c>
      <c r="M695" s="154">
        <v>0</v>
      </c>
      <c r="N695" s="154">
        <v>950291</v>
      </c>
      <c r="O695" s="154">
        <v>0</v>
      </c>
      <c r="P695" s="154">
        <v>0</v>
      </c>
      <c r="Q695" s="154">
        <v>0</v>
      </c>
      <c r="R695" s="155" t="b">
        <v>1</v>
      </c>
      <c r="S695" s="154">
        <v>0</v>
      </c>
      <c r="T695" s="154">
        <v>0</v>
      </c>
    </row>
    <row r="696" spans="1:20">
      <c r="A696" s="46" t="s">
        <v>312</v>
      </c>
      <c r="B696" s="160">
        <v>824004</v>
      </c>
      <c r="C696" s="158" t="s">
        <v>126</v>
      </c>
      <c r="D696" s="147" t="s">
        <v>72</v>
      </c>
      <c r="E696" s="147" t="s">
        <v>16</v>
      </c>
      <c r="F696" s="154">
        <v>0</v>
      </c>
      <c r="G696" s="154">
        <v>0</v>
      </c>
      <c r="H696" s="154">
        <v>75000</v>
      </c>
      <c r="I696" s="154">
        <v>0</v>
      </c>
      <c r="J696" s="154">
        <v>0</v>
      </c>
      <c r="K696" s="154">
        <v>0</v>
      </c>
      <c r="L696" s="154">
        <v>75000</v>
      </c>
      <c r="M696" s="154">
        <v>0</v>
      </c>
      <c r="N696" s="154">
        <v>75000</v>
      </c>
      <c r="O696" s="154">
        <v>0</v>
      </c>
      <c r="P696" s="154">
        <v>0</v>
      </c>
      <c r="Q696" s="154">
        <v>0</v>
      </c>
      <c r="R696" s="155" t="b">
        <v>1</v>
      </c>
      <c r="S696" s="154">
        <v>0</v>
      </c>
      <c r="T696" s="154">
        <v>0</v>
      </c>
    </row>
    <row r="697" spans="1:20">
      <c r="A697" s="46" t="s">
        <v>312</v>
      </c>
      <c r="B697" s="160">
        <v>824005</v>
      </c>
      <c r="C697" s="158" t="s">
        <v>127</v>
      </c>
      <c r="D697" s="147" t="s">
        <v>72</v>
      </c>
      <c r="E697" s="147" t="s">
        <v>16</v>
      </c>
      <c r="F697" s="154">
        <v>0</v>
      </c>
      <c r="G697" s="154">
        <v>0</v>
      </c>
      <c r="H697" s="154">
        <v>40000</v>
      </c>
      <c r="I697" s="154">
        <v>0</v>
      </c>
      <c r="J697" s="154">
        <v>0</v>
      </c>
      <c r="K697" s="154">
        <v>0</v>
      </c>
      <c r="L697" s="154">
        <v>40000</v>
      </c>
      <c r="M697" s="154">
        <v>0</v>
      </c>
      <c r="N697" s="154">
        <v>40000</v>
      </c>
      <c r="O697" s="154">
        <v>0</v>
      </c>
      <c r="P697" s="154">
        <v>0</v>
      </c>
      <c r="Q697" s="154">
        <v>0</v>
      </c>
      <c r="R697" s="155" t="b">
        <v>1</v>
      </c>
      <c r="S697" s="154">
        <v>0</v>
      </c>
      <c r="T697" s="154">
        <v>0</v>
      </c>
    </row>
    <row r="698" spans="1:20">
      <c r="A698" s="46" t="s">
        <v>312</v>
      </c>
      <c r="B698" s="160">
        <v>824006</v>
      </c>
      <c r="C698" s="158" t="s">
        <v>128</v>
      </c>
      <c r="D698" s="147" t="s">
        <v>72</v>
      </c>
      <c r="E698" s="147" t="s">
        <v>16</v>
      </c>
      <c r="F698" s="154">
        <v>0</v>
      </c>
      <c r="G698" s="154">
        <v>0</v>
      </c>
      <c r="H698" s="154">
        <v>0</v>
      </c>
      <c r="I698" s="154">
        <v>0</v>
      </c>
      <c r="J698" s="154">
        <v>0</v>
      </c>
      <c r="K698" s="154">
        <v>0</v>
      </c>
      <c r="L698" s="154">
        <v>0</v>
      </c>
      <c r="M698" s="154">
        <v>0</v>
      </c>
      <c r="N698" s="154">
        <v>0</v>
      </c>
      <c r="O698" s="154">
        <v>0</v>
      </c>
      <c r="P698" s="154">
        <v>0</v>
      </c>
      <c r="Q698" s="154">
        <v>0</v>
      </c>
      <c r="R698" s="155" t="b">
        <v>0</v>
      </c>
      <c r="S698" s="154">
        <v>0</v>
      </c>
      <c r="T698" s="154">
        <v>0</v>
      </c>
    </row>
    <row r="699" spans="1:20">
      <c r="A699" s="46" t="s">
        <v>312</v>
      </c>
      <c r="B699" s="160">
        <v>824007</v>
      </c>
      <c r="C699" s="158" t="s">
        <v>129</v>
      </c>
      <c r="D699" s="147" t="s">
        <v>72</v>
      </c>
      <c r="E699" s="147" t="s">
        <v>16</v>
      </c>
      <c r="F699" s="154">
        <v>0</v>
      </c>
      <c r="G699" s="154">
        <v>0</v>
      </c>
      <c r="H699" s="154">
        <v>1000000</v>
      </c>
      <c r="I699" s="154">
        <v>0</v>
      </c>
      <c r="J699" s="154">
        <v>47250</v>
      </c>
      <c r="K699" s="154">
        <v>0</v>
      </c>
      <c r="L699" s="154">
        <v>1047250</v>
      </c>
      <c r="M699" s="154">
        <v>0</v>
      </c>
      <c r="N699" s="154">
        <v>1047250</v>
      </c>
      <c r="O699" s="154">
        <v>0</v>
      </c>
      <c r="P699" s="154">
        <v>0</v>
      </c>
      <c r="Q699" s="154">
        <v>0</v>
      </c>
      <c r="R699" s="155" t="b">
        <v>1</v>
      </c>
      <c r="S699" s="154">
        <v>0</v>
      </c>
      <c r="T699" s="154">
        <v>0</v>
      </c>
    </row>
    <row r="700" spans="1:20">
      <c r="A700" s="46" t="s">
        <v>312</v>
      </c>
      <c r="B700" s="160">
        <v>824008</v>
      </c>
      <c r="C700" s="158" t="s">
        <v>130</v>
      </c>
      <c r="D700" s="147" t="s">
        <v>72</v>
      </c>
      <c r="E700" s="147" t="s">
        <v>16</v>
      </c>
      <c r="F700" s="154">
        <v>0</v>
      </c>
      <c r="G700" s="154">
        <v>0</v>
      </c>
      <c r="H700" s="154">
        <v>0</v>
      </c>
      <c r="I700" s="154">
        <v>0</v>
      </c>
      <c r="J700" s="154">
        <v>22430414</v>
      </c>
      <c r="K700" s="154">
        <v>0</v>
      </c>
      <c r="L700" s="154">
        <v>22430414</v>
      </c>
      <c r="M700" s="154">
        <v>0</v>
      </c>
      <c r="N700" s="154">
        <v>22430414</v>
      </c>
      <c r="O700" s="154">
        <v>0</v>
      </c>
      <c r="P700" s="154">
        <v>0</v>
      </c>
      <c r="Q700" s="154">
        <v>0</v>
      </c>
      <c r="R700" s="155" t="b">
        <v>1</v>
      </c>
      <c r="S700" s="154">
        <v>0</v>
      </c>
      <c r="T700" s="154">
        <v>0</v>
      </c>
    </row>
    <row r="701" spans="1:20">
      <c r="A701" s="46" t="s">
        <v>312</v>
      </c>
      <c r="B701" s="160">
        <v>824009</v>
      </c>
      <c r="C701" s="158" t="s">
        <v>131</v>
      </c>
      <c r="D701" s="147" t="s">
        <v>72</v>
      </c>
      <c r="E701" s="147" t="s">
        <v>16</v>
      </c>
      <c r="F701" s="154">
        <v>0</v>
      </c>
      <c r="G701" s="154">
        <v>0</v>
      </c>
      <c r="H701" s="154">
        <v>0</v>
      </c>
      <c r="I701" s="154">
        <v>0</v>
      </c>
      <c r="J701" s="154">
        <v>5958333</v>
      </c>
      <c r="K701" s="154">
        <v>0</v>
      </c>
      <c r="L701" s="154">
        <v>5958333</v>
      </c>
      <c r="M701" s="154">
        <v>0</v>
      </c>
      <c r="N701" s="154">
        <v>5958333</v>
      </c>
      <c r="O701" s="154">
        <v>0</v>
      </c>
      <c r="P701" s="154">
        <v>0</v>
      </c>
      <c r="Q701" s="154">
        <v>0</v>
      </c>
      <c r="R701" s="155" t="b">
        <v>1</v>
      </c>
      <c r="S701" s="154">
        <v>0</v>
      </c>
      <c r="T701" s="154">
        <v>0</v>
      </c>
    </row>
    <row r="702" spans="1:20">
      <c r="A702" s="46" t="s">
        <v>312</v>
      </c>
      <c r="B702" s="160">
        <v>824010</v>
      </c>
      <c r="C702" s="158" t="s">
        <v>132</v>
      </c>
      <c r="D702" s="147" t="s">
        <v>72</v>
      </c>
      <c r="E702" s="147" t="s">
        <v>16</v>
      </c>
      <c r="F702" s="154">
        <v>0</v>
      </c>
      <c r="G702" s="154">
        <v>0</v>
      </c>
      <c r="H702" s="154">
        <v>0</v>
      </c>
      <c r="I702" s="154">
        <v>0</v>
      </c>
      <c r="J702" s="154">
        <v>1419210</v>
      </c>
      <c r="K702" s="154">
        <v>0</v>
      </c>
      <c r="L702" s="154">
        <v>1419210</v>
      </c>
      <c r="M702" s="154">
        <v>0</v>
      </c>
      <c r="N702" s="154">
        <v>1419210</v>
      </c>
      <c r="O702" s="154">
        <v>0</v>
      </c>
      <c r="P702" s="154">
        <v>0</v>
      </c>
      <c r="Q702" s="154">
        <v>0</v>
      </c>
      <c r="R702" s="155" t="b">
        <v>1</v>
      </c>
      <c r="S702" s="154">
        <v>0</v>
      </c>
      <c r="T702" s="154">
        <v>0</v>
      </c>
    </row>
    <row r="703" spans="1:20">
      <c r="A703" s="46" t="s">
        <v>312</v>
      </c>
      <c r="B703" s="160">
        <v>824011</v>
      </c>
      <c r="C703" s="158" t="s">
        <v>133</v>
      </c>
      <c r="D703" s="147" t="s">
        <v>72</v>
      </c>
      <c r="E703" s="147" t="s">
        <v>16</v>
      </c>
      <c r="F703" s="154">
        <v>0</v>
      </c>
      <c r="G703" s="154">
        <v>0</v>
      </c>
      <c r="H703" s="154">
        <v>0</v>
      </c>
      <c r="I703" s="154">
        <v>0</v>
      </c>
      <c r="J703" s="154">
        <v>0</v>
      </c>
      <c r="K703" s="154">
        <v>0</v>
      </c>
      <c r="L703" s="154">
        <v>0</v>
      </c>
      <c r="M703" s="154">
        <v>0</v>
      </c>
      <c r="N703" s="154">
        <v>0</v>
      </c>
      <c r="O703" s="154">
        <v>0</v>
      </c>
      <c r="P703" s="154">
        <v>0</v>
      </c>
      <c r="Q703" s="154">
        <v>0</v>
      </c>
      <c r="R703" s="155" t="b">
        <v>0</v>
      </c>
      <c r="S703" s="154">
        <v>0</v>
      </c>
      <c r="T703" s="154">
        <v>0</v>
      </c>
    </row>
    <row r="704" spans="1:20">
      <c r="A704" s="46" t="s">
        <v>312</v>
      </c>
      <c r="B704" s="160">
        <v>824013</v>
      </c>
      <c r="C704" s="158" t="s">
        <v>134</v>
      </c>
      <c r="D704" s="147" t="s">
        <v>72</v>
      </c>
      <c r="E704" s="147" t="s">
        <v>16</v>
      </c>
      <c r="F704" s="154">
        <v>0</v>
      </c>
      <c r="G704" s="154">
        <v>0</v>
      </c>
      <c r="H704" s="154">
        <v>0</v>
      </c>
      <c r="I704" s="154">
        <v>0</v>
      </c>
      <c r="J704" s="154">
        <v>0</v>
      </c>
      <c r="K704" s="154">
        <v>0</v>
      </c>
      <c r="L704" s="154">
        <v>0</v>
      </c>
      <c r="M704" s="154">
        <v>0</v>
      </c>
      <c r="N704" s="154">
        <v>0</v>
      </c>
      <c r="O704" s="154">
        <v>0</v>
      </c>
      <c r="P704" s="154">
        <v>0</v>
      </c>
      <c r="Q704" s="154">
        <v>0</v>
      </c>
      <c r="R704" s="155" t="b">
        <v>0</v>
      </c>
      <c r="S704" s="154">
        <v>0</v>
      </c>
      <c r="T704" s="154">
        <v>0</v>
      </c>
    </row>
    <row r="705" spans="1:20">
      <c r="A705" s="46" t="s">
        <v>312</v>
      </c>
      <c r="B705" s="160">
        <v>824019</v>
      </c>
      <c r="C705" s="158" t="s">
        <v>135</v>
      </c>
      <c r="D705" s="147" t="s">
        <v>72</v>
      </c>
      <c r="E705" s="147" t="s">
        <v>16</v>
      </c>
      <c r="F705" s="154">
        <v>0</v>
      </c>
      <c r="G705" s="154">
        <v>0</v>
      </c>
      <c r="H705" s="154">
        <v>0</v>
      </c>
      <c r="I705" s="154">
        <v>0</v>
      </c>
      <c r="J705" s="154">
        <v>0</v>
      </c>
      <c r="K705" s="154">
        <v>0</v>
      </c>
      <c r="L705" s="154">
        <v>0</v>
      </c>
      <c r="M705" s="154">
        <v>0</v>
      </c>
      <c r="N705" s="154">
        <v>0</v>
      </c>
      <c r="O705" s="154">
        <v>0</v>
      </c>
      <c r="P705" s="154">
        <v>0</v>
      </c>
      <c r="Q705" s="154">
        <v>0</v>
      </c>
      <c r="R705" s="155" t="b">
        <v>0</v>
      </c>
      <c r="S705" s="154">
        <v>0</v>
      </c>
      <c r="T705" s="154">
        <v>0</v>
      </c>
    </row>
    <row r="706" spans="1:20">
      <c r="A706" s="46" t="s">
        <v>312</v>
      </c>
      <c r="B706" s="33">
        <v>824021</v>
      </c>
      <c r="C706" s="156" t="s">
        <v>137</v>
      </c>
      <c r="D706" s="147" t="s">
        <v>72</v>
      </c>
      <c r="E706" s="147" t="s">
        <v>16</v>
      </c>
      <c r="F706" s="154">
        <v>0</v>
      </c>
      <c r="G706" s="154">
        <v>0</v>
      </c>
      <c r="H706" s="154">
        <v>74500</v>
      </c>
      <c r="I706" s="154">
        <v>0</v>
      </c>
      <c r="J706" s="154">
        <v>3246300</v>
      </c>
      <c r="K706" s="154">
        <v>0</v>
      </c>
      <c r="L706" s="154">
        <v>3320800</v>
      </c>
      <c r="M706" s="154">
        <v>0</v>
      </c>
      <c r="N706" s="154">
        <v>3320800</v>
      </c>
      <c r="O706" s="154">
        <v>0</v>
      </c>
      <c r="P706" s="154">
        <v>0</v>
      </c>
      <c r="Q706" s="154">
        <v>0</v>
      </c>
      <c r="R706" s="155" t="b">
        <v>1</v>
      </c>
      <c r="S706" s="154">
        <v>0</v>
      </c>
      <c r="T706" s="154">
        <v>0</v>
      </c>
    </row>
    <row r="707" spans="1:20">
      <c r="A707" s="46" t="s">
        <v>312</v>
      </c>
      <c r="B707" s="160">
        <v>824027</v>
      </c>
      <c r="C707" s="158" t="s">
        <v>261</v>
      </c>
      <c r="D707" s="147" t="s">
        <v>72</v>
      </c>
      <c r="E707" s="147" t="s">
        <v>16</v>
      </c>
      <c r="F707" s="154">
        <v>0</v>
      </c>
      <c r="G707" s="154">
        <v>0</v>
      </c>
      <c r="H707" s="154">
        <v>0</v>
      </c>
      <c r="I707" s="154">
        <v>0</v>
      </c>
      <c r="J707" s="154">
        <v>0</v>
      </c>
      <c r="K707" s="154">
        <v>0</v>
      </c>
      <c r="L707" s="154">
        <v>0</v>
      </c>
      <c r="M707" s="154">
        <v>0</v>
      </c>
      <c r="N707" s="154">
        <v>0</v>
      </c>
      <c r="O707" s="154">
        <v>0</v>
      </c>
      <c r="P707" s="154">
        <v>0</v>
      </c>
      <c r="Q707" s="154">
        <v>0</v>
      </c>
      <c r="R707" s="155" t="b">
        <v>0</v>
      </c>
      <c r="S707" s="154">
        <v>0</v>
      </c>
      <c r="T707" s="154">
        <v>0</v>
      </c>
    </row>
    <row r="708" spans="1:20">
      <c r="A708" s="46" t="s">
        <v>312</v>
      </c>
      <c r="B708" s="160">
        <v>824033</v>
      </c>
      <c r="C708" s="158" t="s">
        <v>140</v>
      </c>
      <c r="D708" s="147" t="s">
        <v>72</v>
      </c>
      <c r="E708" s="147" t="s">
        <v>16</v>
      </c>
      <c r="F708" s="154">
        <v>0</v>
      </c>
      <c r="G708" s="154">
        <v>0</v>
      </c>
      <c r="H708" s="154">
        <v>0</v>
      </c>
      <c r="I708" s="154">
        <v>0</v>
      </c>
      <c r="J708" s="154">
        <v>11219164</v>
      </c>
      <c r="K708" s="154">
        <v>0</v>
      </c>
      <c r="L708" s="154">
        <v>11219164</v>
      </c>
      <c r="M708" s="154">
        <v>0</v>
      </c>
      <c r="N708" s="154">
        <v>11219164</v>
      </c>
      <c r="O708" s="154">
        <v>0</v>
      </c>
      <c r="P708" s="154">
        <v>0</v>
      </c>
      <c r="Q708" s="154">
        <v>0</v>
      </c>
      <c r="R708" s="155" t="b">
        <v>1</v>
      </c>
      <c r="S708" s="154">
        <v>0</v>
      </c>
      <c r="T708" s="154">
        <v>0</v>
      </c>
    </row>
    <row r="709" spans="1:20">
      <c r="A709" s="46" t="s">
        <v>312</v>
      </c>
      <c r="B709" s="160">
        <v>824037</v>
      </c>
      <c r="C709" s="158" t="s">
        <v>141</v>
      </c>
      <c r="D709" s="147" t="s">
        <v>72</v>
      </c>
      <c r="E709" s="147" t="s">
        <v>16</v>
      </c>
      <c r="F709" s="154">
        <v>0</v>
      </c>
      <c r="G709" s="154">
        <v>0</v>
      </c>
      <c r="H709" s="154">
        <v>0</v>
      </c>
      <c r="I709" s="154">
        <v>0</v>
      </c>
      <c r="J709" s="154">
        <v>0</v>
      </c>
      <c r="K709" s="154">
        <v>0</v>
      </c>
      <c r="L709" s="154">
        <v>0</v>
      </c>
      <c r="M709" s="154">
        <v>0</v>
      </c>
      <c r="N709" s="154">
        <v>0</v>
      </c>
      <c r="O709" s="154">
        <v>0</v>
      </c>
      <c r="P709" s="154">
        <v>0</v>
      </c>
      <c r="Q709" s="154">
        <v>0</v>
      </c>
      <c r="R709" s="155" t="b">
        <v>0</v>
      </c>
      <c r="S709" s="154">
        <v>0</v>
      </c>
      <c r="T709" s="154">
        <v>0</v>
      </c>
    </row>
    <row r="710" spans="1:20">
      <c r="A710" s="46" t="s">
        <v>312</v>
      </c>
      <c r="B710" s="160">
        <v>824039</v>
      </c>
      <c r="C710" s="158" t="s">
        <v>142</v>
      </c>
      <c r="D710" s="147" t="s">
        <v>72</v>
      </c>
      <c r="E710" s="147" t="s">
        <v>16</v>
      </c>
      <c r="F710" s="154">
        <v>0</v>
      </c>
      <c r="G710" s="154">
        <v>0</v>
      </c>
      <c r="H710" s="154">
        <v>0</v>
      </c>
      <c r="I710" s="154">
        <v>0</v>
      </c>
      <c r="J710" s="154">
        <v>0</v>
      </c>
      <c r="K710" s="154">
        <v>0</v>
      </c>
      <c r="L710" s="154">
        <v>0</v>
      </c>
      <c r="M710" s="154">
        <v>0</v>
      </c>
      <c r="N710" s="154">
        <v>0</v>
      </c>
      <c r="O710" s="154">
        <v>0</v>
      </c>
      <c r="P710" s="154">
        <v>0</v>
      </c>
      <c r="Q710" s="154">
        <v>0</v>
      </c>
      <c r="R710" s="155" t="b">
        <v>0</v>
      </c>
      <c r="S710" s="154">
        <v>0</v>
      </c>
      <c r="T710" s="154">
        <v>0</v>
      </c>
    </row>
    <row r="711" spans="1:20" ht="15" customHeight="1">
      <c r="A711" s="46" t="s">
        <v>312</v>
      </c>
      <c r="B711" s="150">
        <v>824041</v>
      </c>
      <c r="C711" s="29" t="s">
        <v>143</v>
      </c>
      <c r="D711" s="29" t="s">
        <v>72</v>
      </c>
      <c r="E711" s="29" t="s">
        <v>16</v>
      </c>
      <c r="F711" s="154">
        <v>0</v>
      </c>
      <c r="G711" s="154">
        <v>0</v>
      </c>
      <c r="H711" s="154">
        <v>0</v>
      </c>
      <c r="I711" s="154">
        <v>0</v>
      </c>
      <c r="J711" s="154">
        <v>0</v>
      </c>
      <c r="K711" s="154">
        <v>0</v>
      </c>
      <c r="L711" s="154">
        <v>0</v>
      </c>
      <c r="M711" s="154">
        <v>0</v>
      </c>
      <c r="N711" s="157">
        <v>0</v>
      </c>
      <c r="O711" s="157">
        <v>0</v>
      </c>
      <c r="P711" s="157">
        <v>0</v>
      </c>
      <c r="Q711" s="157">
        <v>0</v>
      </c>
      <c r="R711" s="155" t="b">
        <v>0</v>
      </c>
      <c r="S711" s="157">
        <v>0</v>
      </c>
      <c r="T711" s="157">
        <v>0</v>
      </c>
    </row>
    <row r="712" spans="1:20">
      <c r="A712" s="46" t="s">
        <v>312</v>
      </c>
      <c r="B712" s="150">
        <v>824042</v>
      </c>
      <c r="C712" s="34" t="s">
        <v>144</v>
      </c>
      <c r="D712" s="29" t="s">
        <v>72</v>
      </c>
      <c r="E712" s="29" t="s">
        <v>16</v>
      </c>
      <c r="F712" s="157">
        <v>0</v>
      </c>
      <c r="G712" s="157">
        <v>0</v>
      </c>
      <c r="H712" s="157">
        <v>0</v>
      </c>
      <c r="I712" s="157">
        <v>0</v>
      </c>
      <c r="J712" s="157">
        <v>0</v>
      </c>
      <c r="K712" s="157">
        <v>0</v>
      </c>
      <c r="L712" s="157">
        <v>0</v>
      </c>
      <c r="M712" s="157">
        <v>0</v>
      </c>
      <c r="N712" s="157">
        <v>0</v>
      </c>
      <c r="O712" s="157">
        <v>0</v>
      </c>
      <c r="P712" s="157">
        <v>0</v>
      </c>
      <c r="Q712" s="157">
        <v>0</v>
      </c>
      <c r="R712" s="155" t="b">
        <v>0</v>
      </c>
      <c r="S712" s="157">
        <v>0</v>
      </c>
      <c r="T712" s="157">
        <v>0</v>
      </c>
    </row>
    <row r="713" spans="1:20">
      <c r="A713" s="46" t="s">
        <v>312</v>
      </c>
      <c r="B713" s="160">
        <v>825002</v>
      </c>
      <c r="C713" s="158" t="s">
        <v>146</v>
      </c>
      <c r="D713" s="147" t="s">
        <v>72</v>
      </c>
      <c r="E713" s="147" t="s">
        <v>16</v>
      </c>
      <c r="F713" s="154">
        <v>0</v>
      </c>
      <c r="G713" s="154">
        <v>0</v>
      </c>
      <c r="H713" s="154">
        <v>0</v>
      </c>
      <c r="I713" s="154">
        <v>0</v>
      </c>
      <c r="J713" s="154">
        <v>0</v>
      </c>
      <c r="K713" s="154">
        <v>0</v>
      </c>
      <c r="L713" s="154">
        <v>0</v>
      </c>
      <c r="M713" s="154">
        <v>0</v>
      </c>
      <c r="N713" s="154">
        <v>0</v>
      </c>
      <c r="O713" s="154">
        <v>0</v>
      </c>
      <c r="P713" s="154">
        <v>0</v>
      </c>
      <c r="Q713" s="154">
        <v>0</v>
      </c>
      <c r="R713" s="155" t="b">
        <v>0</v>
      </c>
      <c r="S713" s="154">
        <v>0</v>
      </c>
      <c r="T713" s="154">
        <v>0</v>
      </c>
    </row>
    <row r="714" spans="1:20">
      <c r="A714" s="46" t="s">
        <v>312</v>
      </c>
      <c r="B714" s="160">
        <v>825004</v>
      </c>
      <c r="C714" s="158" t="s">
        <v>262</v>
      </c>
      <c r="D714" s="147" t="s">
        <v>72</v>
      </c>
      <c r="E714" s="147" t="s">
        <v>16</v>
      </c>
      <c r="F714" s="154">
        <v>0</v>
      </c>
      <c r="G714" s="154">
        <v>0</v>
      </c>
      <c r="H714" s="154">
        <v>0</v>
      </c>
      <c r="I714" s="154">
        <v>0</v>
      </c>
      <c r="J714" s="154">
        <v>0</v>
      </c>
      <c r="K714" s="154">
        <v>0</v>
      </c>
      <c r="L714" s="154">
        <v>0</v>
      </c>
      <c r="M714" s="154">
        <v>0</v>
      </c>
      <c r="N714" s="154">
        <v>0</v>
      </c>
      <c r="O714" s="154">
        <v>0</v>
      </c>
      <c r="P714" s="154">
        <v>0</v>
      </c>
      <c r="Q714" s="154">
        <v>0</v>
      </c>
      <c r="R714" s="155" t="b">
        <v>0</v>
      </c>
      <c r="S714" s="154">
        <v>0</v>
      </c>
      <c r="T714" s="154">
        <v>0</v>
      </c>
    </row>
    <row r="715" spans="1:20">
      <c r="A715" s="46" t="s">
        <v>312</v>
      </c>
      <c r="B715" s="160">
        <v>825010</v>
      </c>
      <c r="C715" s="158" t="s">
        <v>147</v>
      </c>
      <c r="D715" s="147" t="s">
        <v>72</v>
      </c>
      <c r="E715" s="147" t="s">
        <v>16</v>
      </c>
      <c r="F715" s="154">
        <v>0</v>
      </c>
      <c r="G715" s="154">
        <v>0</v>
      </c>
      <c r="H715" s="154">
        <v>0</v>
      </c>
      <c r="I715" s="154">
        <v>0</v>
      </c>
      <c r="J715" s="154">
        <v>170499960</v>
      </c>
      <c r="K715" s="154">
        <v>2366363.0000000037</v>
      </c>
      <c r="L715" s="154">
        <v>168133597</v>
      </c>
      <c r="M715" s="154">
        <v>0</v>
      </c>
      <c r="N715" s="154">
        <v>168133597</v>
      </c>
      <c r="O715" s="154">
        <v>0</v>
      </c>
      <c r="P715" s="154">
        <v>0</v>
      </c>
      <c r="Q715" s="154">
        <v>0</v>
      </c>
      <c r="R715" s="155" t="b">
        <v>1</v>
      </c>
      <c r="S715" s="154">
        <v>0</v>
      </c>
      <c r="T715" s="154">
        <v>0</v>
      </c>
    </row>
    <row r="716" spans="1:20">
      <c r="A716" s="46" t="s">
        <v>312</v>
      </c>
      <c r="B716" s="160">
        <v>825011</v>
      </c>
      <c r="C716" s="158" t="s">
        <v>148</v>
      </c>
      <c r="D716" s="147" t="s">
        <v>72</v>
      </c>
      <c r="E716" s="147" t="s">
        <v>16</v>
      </c>
      <c r="F716" s="154">
        <v>0</v>
      </c>
      <c r="G716" s="154">
        <v>0</v>
      </c>
      <c r="H716" s="154">
        <v>0</v>
      </c>
      <c r="I716" s="154">
        <v>0</v>
      </c>
      <c r="J716" s="154">
        <v>0</v>
      </c>
      <c r="K716" s="154">
        <v>0</v>
      </c>
      <c r="L716" s="154">
        <v>0</v>
      </c>
      <c r="M716" s="154">
        <v>0</v>
      </c>
      <c r="N716" s="154">
        <v>0</v>
      </c>
      <c r="O716" s="154">
        <v>0</v>
      </c>
      <c r="P716" s="154">
        <v>0</v>
      </c>
      <c r="Q716" s="154">
        <v>0</v>
      </c>
      <c r="R716" s="155" t="b">
        <v>0</v>
      </c>
      <c r="S716" s="154">
        <v>0</v>
      </c>
      <c r="T716" s="154">
        <v>0</v>
      </c>
    </row>
    <row r="717" spans="1:20">
      <c r="A717" s="46" t="s">
        <v>312</v>
      </c>
      <c r="B717" s="160">
        <v>825012</v>
      </c>
      <c r="C717" s="158" t="s">
        <v>149</v>
      </c>
      <c r="D717" s="147" t="s">
        <v>72</v>
      </c>
      <c r="E717" s="147" t="s">
        <v>16</v>
      </c>
      <c r="F717" s="154">
        <v>0</v>
      </c>
      <c r="G717" s="154">
        <v>0</v>
      </c>
      <c r="H717" s="154">
        <v>74900</v>
      </c>
      <c r="I717" s="154">
        <v>0</v>
      </c>
      <c r="J717" s="154">
        <v>0</v>
      </c>
      <c r="K717" s="154">
        <v>0</v>
      </c>
      <c r="L717" s="154">
        <v>74900</v>
      </c>
      <c r="M717" s="154">
        <v>0</v>
      </c>
      <c r="N717" s="154">
        <v>74900</v>
      </c>
      <c r="O717" s="154">
        <v>0</v>
      </c>
      <c r="P717" s="154">
        <v>0</v>
      </c>
      <c r="Q717" s="154">
        <v>0</v>
      </c>
      <c r="R717" s="155" t="b">
        <v>1</v>
      </c>
      <c r="S717" s="154">
        <v>0</v>
      </c>
      <c r="T717" s="154">
        <v>0</v>
      </c>
    </row>
    <row r="718" spans="1:20">
      <c r="A718" s="46" t="s">
        <v>312</v>
      </c>
      <c r="B718" s="160">
        <v>825013</v>
      </c>
      <c r="C718" s="158" t="s">
        <v>150</v>
      </c>
      <c r="D718" s="147" t="s">
        <v>72</v>
      </c>
      <c r="E718" s="147" t="s">
        <v>16</v>
      </c>
      <c r="F718" s="154">
        <v>0</v>
      </c>
      <c r="G718" s="154">
        <v>0</v>
      </c>
      <c r="H718" s="154">
        <v>0</v>
      </c>
      <c r="I718" s="154">
        <v>0</v>
      </c>
      <c r="J718" s="154">
        <v>0</v>
      </c>
      <c r="K718" s="154">
        <v>0</v>
      </c>
      <c r="L718" s="154">
        <v>0</v>
      </c>
      <c r="M718" s="154">
        <v>0</v>
      </c>
      <c r="N718" s="154">
        <v>0</v>
      </c>
      <c r="O718" s="154">
        <v>0</v>
      </c>
      <c r="P718" s="154">
        <v>0</v>
      </c>
      <c r="Q718" s="154">
        <v>0</v>
      </c>
      <c r="R718" s="155" t="b">
        <v>0</v>
      </c>
      <c r="S718" s="154">
        <v>0</v>
      </c>
      <c r="T718" s="154">
        <v>0</v>
      </c>
    </row>
    <row r="719" spans="1:20">
      <c r="A719" s="46" t="s">
        <v>312</v>
      </c>
      <c r="B719" s="160">
        <v>825015</v>
      </c>
      <c r="C719" s="158" t="s">
        <v>151</v>
      </c>
      <c r="D719" s="147" t="s">
        <v>72</v>
      </c>
      <c r="E719" s="147" t="s">
        <v>16</v>
      </c>
      <c r="F719" s="154">
        <v>0</v>
      </c>
      <c r="G719" s="154">
        <v>0</v>
      </c>
      <c r="H719" s="154">
        <v>0</v>
      </c>
      <c r="I719" s="154">
        <v>0</v>
      </c>
      <c r="J719" s="154">
        <v>0</v>
      </c>
      <c r="K719" s="154">
        <v>0</v>
      </c>
      <c r="L719" s="154">
        <v>0</v>
      </c>
      <c r="M719" s="154">
        <v>0</v>
      </c>
      <c r="N719" s="154">
        <v>0</v>
      </c>
      <c r="O719" s="154">
        <v>0</v>
      </c>
      <c r="P719" s="154">
        <v>0</v>
      </c>
      <c r="Q719" s="154">
        <v>0</v>
      </c>
      <c r="R719" s="155" t="b">
        <v>0</v>
      </c>
      <c r="S719" s="154">
        <v>0</v>
      </c>
      <c r="T719" s="154">
        <v>0</v>
      </c>
    </row>
    <row r="720" spans="1:20">
      <c r="A720" s="46" t="s">
        <v>312</v>
      </c>
      <c r="B720" s="160">
        <v>825016</v>
      </c>
      <c r="C720" s="158" t="s">
        <v>266</v>
      </c>
      <c r="D720" s="147" t="s">
        <v>72</v>
      </c>
      <c r="E720" s="147" t="s">
        <v>16</v>
      </c>
      <c r="F720" s="154">
        <v>0</v>
      </c>
      <c r="G720" s="154">
        <v>0</v>
      </c>
      <c r="H720" s="154">
        <v>0</v>
      </c>
      <c r="I720" s="154">
        <v>0</v>
      </c>
      <c r="J720" s="154">
        <v>0</v>
      </c>
      <c r="K720" s="154">
        <v>0</v>
      </c>
      <c r="L720" s="154">
        <v>0</v>
      </c>
      <c r="M720" s="154">
        <v>0</v>
      </c>
      <c r="N720" s="154">
        <v>0</v>
      </c>
      <c r="O720" s="154">
        <v>0</v>
      </c>
      <c r="P720" s="154">
        <v>0</v>
      </c>
      <c r="Q720" s="154">
        <v>0</v>
      </c>
      <c r="R720" s="155" t="b">
        <v>0</v>
      </c>
      <c r="S720" s="154">
        <v>0</v>
      </c>
      <c r="T720" s="154">
        <v>0</v>
      </c>
    </row>
    <row r="721" spans="1:20">
      <c r="A721" s="46" t="s">
        <v>312</v>
      </c>
      <c r="B721" s="160">
        <v>825099</v>
      </c>
      <c r="C721" s="158" t="s">
        <v>153</v>
      </c>
      <c r="D721" s="147" t="s">
        <v>72</v>
      </c>
      <c r="E721" s="147" t="s">
        <v>16</v>
      </c>
      <c r="F721" s="154">
        <v>0</v>
      </c>
      <c r="G721" s="154">
        <v>0</v>
      </c>
      <c r="H721" s="154">
        <v>0</v>
      </c>
      <c r="I721" s="154">
        <v>0</v>
      </c>
      <c r="J721" s="154">
        <v>0</v>
      </c>
      <c r="K721" s="154">
        <v>0</v>
      </c>
      <c r="L721" s="154">
        <v>0</v>
      </c>
      <c r="M721" s="154">
        <v>0</v>
      </c>
      <c r="N721" s="154">
        <v>0</v>
      </c>
      <c r="O721" s="154">
        <v>0</v>
      </c>
      <c r="P721" s="154">
        <v>0</v>
      </c>
      <c r="Q721" s="154">
        <v>0</v>
      </c>
      <c r="R721" s="155" t="b">
        <v>0</v>
      </c>
      <c r="S721" s="154">
        <v>0</v>
      </c>
      <c r="T721" s="154">
        <v>0</v>
      </c>
    </row>
    <row r="722" spans="1:20">
      <c r="A722" s="46" t="s">
        <v>312</v>
      </c>
      <c r="B722" s="160">
        <v>829207</v>
      </c>
      <c r="C722" s="158" t="s">
        <v>180</v>
      </c>
      <c r="D722" s="147" t="s">
        <v>72</v>
      </c>
      <c r="E722" s="147" t="s">
        <v>16</v>
      </c>
      <c r="F722" s="154">
        <v>0</v>
      </c>
      <c r="G722" s="154">
        <v>0</v>
      </c>
      <c r="H722" s="154">
        <v>2395050</v>
      </c>
      <c r="I722" s="154">
        <v>0</v>
      </c>
      <c r="J722" s="154">
        <v>0</v>
      </c>
      <c r="K722" s="154">
        <v>2395050</v>
      </c>
      <c r="L722" s="154">
        <v>0</v>
      </c>
      <c r="M722" s="154">
        <v>0</v>
      </c>
      <c r="N722" s="154">
        <v>0</v>
      </c>
      <c r="O722" s="154">
        <v>0</v>
      </c>
      <c r="P722" s="154">
        <v>0</v>
      </c>
      <c r="Q722" s="154">
        <v>0</v>
      </c>
      <c r="R722" s="155" t="b">
        <v>1</v>
      </c>
      <c r="S722" s="154">
        <v>0</v>
      </c>
      <c r="T722" s="154">
        <v>0</v>
      </c>
    </row>
    <row r="723" spans="1:20">
      <c r="A723" s="46" t="s">
        <v>312</v>
      </c>
      <c r="B723" s="160">
        <v>829220</v>
      </c>
      <c r="C723" s="158" t="s">
        <v>560</v>
      </c>
      <c r="D723" s="147" t="s">
        <v>72</v>
      </c>
      <c r="E723" s="147" t="s">
        <v>16</v>
      </c>
      <c r="F723" s="154">
        <v>0</v>
      </c>
      <c r="G723" s="154">
        <v>0</v>
      </c>
      <c r="H723" s="154">
        <v>0</v>
      </c>
      <c r="I723" s="154">
        <v>0</v>
      </c>
      <c r="J723" s="154">
        <v>2395050</v>
      </c>
      <c r="K723" s="154">
        <v>0</v>
      </c>
      <c r="L723" s="154">
        <v>2395050</v>
      </c>
      <c r="M723" s="154">
        <v>0</v>
      </c>
      <c r="N723" s="154">
        <v>2395050</v>
      </c>
      <c r="O723" s="154">
        <v>0</v>
      </c>
      <c r="P723" s="154">
        <v>0</v>
      </c>
      <c r="Q723" s="154">
        <v>0</v>
      </c>
      <c r="R723" s="155" t="b">
        <v>1</v>
      </c>
      <c r="S723" s="154">
        <v>0</v>
      </c>
      <c r="T723" s="154">
        <v>0</v>
      </c>
    </row>
    <row r="724" spans="1:20">
      <c r="A724" s="46" t="s">
        <v>312</v>
      </c>
      <c r="B724" s="160">
        <v>910200</v>
      </c>
      <c r="C724" s="158" t="s">
        <v>155</v>
      </c>
      <c r="D724" s="147" t="s">
        <v>72</v>
      </c>
      <c r="E724" s="147" t="s">
        <v>16</v>
      </c>
      <c r="F724" s="154">
        <v>0</v>
      </c>
      <c r="G724" s="154">
        <v>0</v>
      </c>
      <c r="H724" s="154">
        <v>0</v>
      </c>
      <c r="I724" s="154">
        <v>0</v>
      </c>
      <c r="J724" s="154">
        <v>0</v>
      </c>
      <c r="K724" s="154">
        <v>0</v>
      </c>
      <c r="L724" s="154">
        <v>0</v>
      </c>
      <c r="M724" s="154">
        <v>0</v>
      </c>
      <c r="N724" s="154">
        <v>0</v>
      </c>
      <c r="O724" s="154">
        <v>0</v>
      </c>
      <c r="P724" s="154">
        <v>0</v>
      </c>
      <c r="Q724" s="154">
        <v>0</v>
      </c>
      <c r="R724" s="155" t="b">
        <v>0</v>
      </c>
      <c r="S724" s="154">
        <v>0</v>
      </c>
      <c r="T724" s="154">
        <v>0</v>
      </c>
    </row>
    <row r="725" spans="1:20">
      <c r="A725" s="46" t="s">
        <v>312</v>
      </c>
      <c r="B725" s="160">
        <v>910300</v>
      </c>
      <c r="C725" s="158" t="s">
        <v>156</v>
      </c>
      <c r="D725" s="147" t="s">
        <v>72</v>
      </c>
      <c r="E725" s="147" t="s">
        <v>16</v>
      </c>
      <c r="F725" s="154">
        <v>0</v>
      </c>
      <c r="G725" s="154">
        <v>0</v>
      </c>
      <c r="H725" s="154">
        <v>0</v>
      </c>
      <c r="I725" s="154">
        <v>0</v>
      </c>
      <c r="J725" s="154">
        <v>0</v>
      </c>
      <c r="K725" s="154">
        <v>0</v>
      </c>
      <c r="L725" s="161">
        <v>0</v>
      </c>
      <c r="M725" s="154">
        <v>0</v>
      </c>
      <c r="N725" s="154">
        <v>0</v>
      </c>
      <c r="O725" s="154">
        <v>0</v>
      </c>
      <c r="P725" s="154">
        <v>0</v>
      </c>
      <c r="Q725" s="154">
        <v>0</v>
      </c>
      <c r="R725" s="155" t="b">
        <v>0</v>
      </c>
      <c r="S725" s="154">
        <v>0</v>
      </c>
      <c r="T725" s="154">
        <v>0</v>
      </c>
    </row>
    <row r="726" spans="1:20">
      <c r="A726" s="46" t="s">
        <v>312</v>
      </c>
      <c r="B726" s="160">
        <v>910800</v>
      </c>
      <c r="C726" s="158" t="s">
        <v>263</v>
      </c>
      <c r="D726" s="147" t="s">
        <v>72</v>
      </c>
      <c r="E726" s="159" t="s">
        <v>16</v>
      </c>
      <c r="F726" s="154">
        <v>0</v>
      </c>
      <c r="G726" s="154">
        <v>0</v>
      </c>
      <c r="H726" s="154">
        <v>0</v>
      </c>
      <c r="I726" s="154">
        <v>0</v>
      </c>
      <c r="J726" s="154">
        <v>0</v>
      </c>
      <c r="K726" s="154">
        <v>0</v>
      </c>
      <c r="L726" s="161">
        <v>0</v>
      </c>
      <c r="M726" s="154">
        <v>0</v>
      </c>
      <c r="N726" s="154">
        <v>0</v>
      </c>
      <c r="O726" s="154">
        <v>0</v>
      </c>
      <c r="P726" s="154">
        <v>0</v>
      </c>
      <c r="Q726" s="154">
        <v>0</v>
      </c>
      <c r="R726" s="155" t="b">
        <v>0</v>
      </c>
      <c r="S726" s="154">
        <v>0</v>
      </c>
      <c r="T726" s="154">
        <v>0</v>
      </c>
    </row>
    <row r="727" spans="1:20">
      <c r="A727" s="46" t="s">
        <v>312</v>
      </c>
      <c r="B727" s="160">
        <v>910900</v>
      </c>
      <c r="C727" s="158" t="s">
        <v>158</v>
      </c>
      <c r="D727" s="147" t="s">
        <v>72</v>
      </c>
      <c r="E727" s="147" t="s">
        <v>16</v>
      </c>
      <c r="F727" s="154">
        <v>0</v>
      </c>
      <c r="G727" s="154">
        <v>0</v>
      </c>
      <c r="H727" s="154">
        <v>0</v>
      </c>
      <c r="I727" s="154">
        <v>0</v>
      </c>
      <c r="J727" s="154">
        <v>0</v>
      </c>
      <c r="K727" s="154">
        <v>0</v>
      </c>
      <c r="L727" s="154">
        <v>0</v>
      </c>
      <c r="M727" s="154">
        <v>0</v>
      </c>
      <c r="N727" s="154">
        <v>0</v>
      </c>
      <c r="O727" s="154">
        <v>0</v>
      </c>
      <c r="P727" s="154">
        <v>0</v>
      </c>
      <c r="Q727" s="154">
        <v>0</v>
      </c>
      <c r="R727" s="155" t="b">
        <v>0</v>
      </c>
      <c r="S727" s="154">
        <v>0</v>
      </c>
      <c r="T727" s="154">
        <v>0</v>
      </c>
    </row>
    <row r="728" spans="1:20">
      <c r="A728" s="46" t="s">
        <v>312</v>
      </c>
      <c r="B728" s="160">
        <v>919900</v>
      </c>
      <c r="C728" s="158" t="s">
        <v>160</v>
      </c>
      <c r="D728" s="147" t="s">
        <v>72</v>
      </c>
      <c r="E728" s="147" t="s">
        <v>16</v>
      </c>
      <c r="F728" s="154">
        <v>0</v>
      </c>
      <c r="G728" s="154">
        <v>0</v>
      </c>
      <c r="H728" s="154">
        <v>0</v>
      </c>
      <c r="I728" s="154">
        <v>146500</v>
      </c>
      <c r="J728" s="154">
        <v>0</v>
      </c>
      <c r="K728" s="154">
        <v>11500</v>
      </c>
      <c r="L728" s="154">
        <v>-158000</v>
      </c>
      <c r="M728" s="154">
        <v>0</v>
      </c>
      <c r="N728" s="154">
        <v>-158000</v>
      </c>
      <c r="O728" s="154">
        <v>0</v>
      </c>
      <c r="P728" s="154">
        <v>0</v>
      </c>
      <c r="Q728" s="154">
        <v>0</v>
      </c>
      <c r="R728" s="155" t="b">
        <v>1</v>
      </c>
      <c r="S728" s="154">
        <v>0</v>
      </c>
      <c r="T728" s="154">
        <v>0</v>
      </c>
    </row>
    <row r="729" spans="1:20">
      <c r="A729" s="46" t="s">
        <v>312</v>
      </c>
      <c r="B729" s="160">
        <v>919901</v>
      </c>
      <c r="C729" s="158" t="s">
        <v>161</v>
      </c>
      <c r="D729" s="147" t="s">
        <v>72</v>
      </c>
      <c r="E729" s="147" t="s">
        <v>16</v>
      </c>
      <c r="F729" s="154">
        <v>0</v>
      </c>
      <c r="G729" s="154">
        <v>0</v>
      </c>
      <c r="H729" s="154">
        <v>0</v>
      </c>
      <c r="I729" s="154">
        <v>0</v>
      </c>
      <c r="J729" s="154">
        <v>0</v>
      </c>
      <c r="K729" s="154">
        <v>34067045.454545453</v>
      </c>
      <c r="L729" s="154">
        <v>-34067045.454545453</v>
      </c>
      <c r="M729" s="154">
        <v>0</v>
      </c>
      <c r="N729" s="154">
        <v>-34067045.454545453</v>
      </c>
      <c r="O729" s="154">
        <v>0</v>
      </c>
      <c r="P729" s="154">
        <v>0</v>
      </c>
      <c r="Q729" s="154">
        <v>0</v>
      </c>
      <c r="R729" s="155" t="b">
        <v>1</v>
      </c>
      <c r="S729" s="154">
        <v>0</v>
      </c>
      <c r="T729" s="154">
        <v>0</v>
      </c>
    </row>
    <row r="730" spans="1:20">
      <c r="A730" s="46" t="s">
        <v>312</v>
      </c>
      <c r="B730" s="160">
        <v>920100</v>
      </c>
      <c r="C730" s="158" t="s">
        <v>162</v>
      </c>
      <c r="D730" s="147" t="s">
        <v>72</v>
      </c>
      <c r="E730" s="147" t="s">
        <v>16</v>
      </c>
      <c r="F730" s="154">
        <v>0</v>
      </c>
      <c r="G730" s="154">
        <v>0</v>
      </c>
      <c r="H730" s="154">
        <v>0</v>
      </c>
      <c r="I730" s="154">
        <v>0</v>
      </c>
      <c r="J730" s="154">
        <v>0</v>
      </c>
      <c r="K730" s="154">
        <v>0</v>
      </c>
      <c r="L730" s="154">
        <v>0</v>
      </c>
      <c r="M730" s="154">
        <v>0</v>
      </c>
      <c r="N730" s="154">
        <v>0</v>
      </c>
      <c r="O730" s="154">
        <v>0</v>
      </c>
      <c r="P730" s="154">
        <v>0</v>
      </c>
      <c r="Q730" s="154">
        <v>0</v>
      </c>
      <c r="R730" s="155" t="b">
        <v>0</v>
      </c>
      <c r="S730" s="154">
        <v>0</v>
      </c>
      <c r="T730" s="154">
        <v>0</v>
      </c>
    </row>
    <row r="731" spans="1:20">
      <c r="A731" s="46" t="s">
        <v>312</v>
      </c>
      <c r="B731" s="150">
        <v>920500</v>
      </c>
      <c r="C731" s="147" t="s">
        <v>163</v>
      </c>
      <c r="D731" s="147" t="s">
        <v>72</v>
      </c>
      <c r="E731" s="147" t="s">
        <v>16</v>
      </c>
      <c r="F731" s="154">
        <v>0</v>
      </c>
      <c r="G731" s="154">
        <v>0</v>
      </c>
      <c r="H731" s="154">
        <v>0</v>
      </c>
      <c r="I731" s="154">
        <v>0</v>
      </c>
      <c r="J731" s="154">
        <v>0</v>
      </c>
      <c r="K731" s="154">
        <v>0</v>
      </c>
      <c r="L731" s="154">
        <v>0</v>
      </c>
      <c r="M731" s="154">
        <v>0</v>
      </c>
      <c r="N731" s="154">
        <v>0</v>
      </c>
      <c r="O731" s="154">
        <v>0</v>
      </c>
      <c r="P731" s="154">
        <v>0</v>
      </c>
      <c r="Q731" s="154">
        <v>0</v>
      </c>
      <c r="R731" s="155" t="b">
        <v>0</v>
      </c>
      <c r="S731" s="154">
        <v>0</v>
      </c>
      <c r="T731" s="154">
        <v>0</v>
      </c>
    </row>
    <row r="732" spans="1:20">
      <c r="A732" s="46" t="s">
        <v>312</v>
      </c>
      <c r="B732" s="150">
        <v>929900</v>
      </c>
      <c r="C732" s="147" t="s">
        <v>164</v>
      </c>
      <c r="D732" s="147" t="s">
        <v>72</v>
      </c>
      <c r="E732" s="147" t="s">
        <v>16</v>
      </c>
      <c r="F732" s="154">
        <v>0</v>
      </c>
      <c r="G732" s="154">
        <v>0</v>
      </c>
      <c r="H732" s="154">
        <v>0</v>
      </c>
      <c r="I732" s="154">
        <v>0</v>
      </c>
      <c r="J732" s="154">
        <v>0</v>
      </c>
      <c r="K732" s="154">
        <v>0</v>
      </c>
      <c r="L732" s="154">
        <v>0</v>
      </c>
      <c r="M732" s="154">
        <v>0</v>
      </c>
      <c r="N732" s="154">
        <v>0</v>
      </c>
      <c r="O732" s="154">
        <v>0</v>
      </c>
      <c r="P732" s="154">
        <v>0</v>
      </c>
      <c r="Q732" s="154">
        <v>0</v>
      </c>
      <c r="R732" s="155" t="b">
        <v>0</v>
      </c>
      <c r="S732" s="154">
        <v>0</v>
      </c>
      <c r="T732" s="154">
        <v>0</v>
      </c>
    </row>
    <row r="733" spans="1:20">
      <c r="A733" s="46" t="s">
        <v>312</v>
      </c>
      <c r="B733" s="150" t="s">
        <v>166</v>
      </c>
      <c r="C733" s="147" t="s">
        <v>26</v>
      </c>
      <c r="D733" s="147" t="s">
        <v>72</v>
      </c>
      <c r="E733" s="147" t="s">
        <v>16</v>
      </c>
      <c r="F733" s="154">
        <v>0</v>
      </c>
      <c r="G733" s="154">
        <v>0</v>
      </c>
      <c r="H733" s="154">
        <v>0</v>
      </c>
      <c r="I733" s="154">
        <v>0</v>
      </c>
      <c r="J733" s="154">
        <v>0</v>
      </c>
      <c r="K733" s="154">
        <v>0</v>
      </c>
      <c r="L733" s="154">
        <v>0</v>
      </c>
      <c r="M733" s="154">
        <v>0</v>
      </c>
      <c r="N733" s="154">
        <v>0</v>
      </c>
      <c r="O733" s="154">
        <v>0</v>
      </c>
      <c r="P733" s="154">
        <v>0</v>
      </c>
      <c r="Q733" s="154">
        <v>0</v>
      </c>
      <c r="R733" s="155" t="b">
        <v>0</v>
      </c>
      <c r="S733" s="154">
        <v>0</v>
      </c>
      <c r="T733" s="154">
        <v>0</v>
      </c>
    </row>
    <row r="734" spans="1:20">
      <c r="A734" s="46" t="s">
        <v>313</v>
      </c>
      <c r="B734" s="150">
        <v>110101</v>
      </c>
      <c r="C734" s="147" t="s">
        <v>14</v>
      </c>
      <c r="D734" s="147" t="s">
        <v>15</v>
      </c>
      <c r="E734" s="147" t="s">
        <v>16</v>
      </c>
      <c r="F734" s="154">
        <v>111807710</v>
      </c>
      <c r="G734" s="154">
        <v>0</v>
      </c>
      <c r="H734" s="154">
        <v>919013750</v>
      </c>
      <c r="I734" s="154">
        <v>977612314</v>
      </c>
      <c r="J734" s="154">
        <v>0</v>
      </c>
      <c r="K734" s="154">
        <v>0</v>
      </c>
      <c r="L734" s="154">
        <v>53209146</v>
      </c>
      <c r="M734" s="154">
        <v>0</v>
      </c>
      <c r="N734" s="154">
        <v>0</v>
      </c>
      <c r="O734" s="154">
        <v>0</v>
      </c>
      <c r="P734" s="154">
        <v>53209146</v>
      </c>
      <c r="Q734" s="154">
        <v>0</v>
      </c>
      <c r="R734" s="155" t="b">
        <v>1</v>
      </c>
      <c r="S734" s="154">
        <v>53209146</v>
      </c>
      <c r="T734" s="154">
        <v>0</v>
      </c>
    </row>
    <row r="735" spans="1:20">
      <c r="A735" s="46" t="s">
        <v>313</v>
      </c>
      <c r="B735" s="150">
        <v>110102</v>
      </c>
      <c r="C735" s="147" t="s">
        <v>17</v>
      </c>
      <c r="D735" s="147" t="s">
        <v>15</v>
      </c>
      <c r="E735" s="147" t="s">
        <v>16</v>
      </c>
      <c r="F735" s="154">
        <v>1000000</v>
      </c>
      <c r="G735" s="154">
        <v>0</v>
      </c>
      <c r="H735" s="154">
        <v>17671334</v>
      </c>
      <c r="I735" s="154">
        <v>17671334</v>
      </c>
      <c r="J735" s="154">
        <v>0</v>
      </c>
      <c r="K735" s="154">
        <v>0</v>
      </c>
      <c r="L735" s="154">
        <v>1000000</v>
      </c>
      <c r="M735" s="154">
        <v>0</v>
      </c>
      <c r="N735" s="154">
        <v>0</v>
      </c>
      <c r="O735" s="154">
        <v>0</v>
      </c>
      <c r="P735" s="154">
        <v>1000000</v>
      </c>
      <c r="Q735" s="154">
        <v>0</v>
      </c>
      <c r="R735" s="155" t="b">
        <v>1</v>
      </c>
      <c r="S735" s="154">
        <v>1000000</v>
      </c>
      <c r="T735" s="154">
        <v>0</v>
      </c>
    </row>
    <row r="736" spans="1:20">
      <c r="A736" s="46" t="s">
        <v>313</v>
      </c>
      <c r="B736" s="150">
        <v>110200</v>
      </c>
      <c r="C736" s="147" t="s">
        <v>18</v>
      </c>
      <c r="D736" s="147" t="s">
        <v>15</v>
      </c>
      <c r="E736" s="147" t="s">
        <v>16</v>
      </c>
      <c r="F736" s="154">
        <v>0</v>
      </c>
      <c r="G736" s="154">
        <v>0</v>
      </c>
      <c r="H736" s="154">
        <v>0</v>
      </c>
      <c r="I736" s="154">
        <v>0</v>
      </c>
      <c r="J736" s="154">
        <v>0</v>
      </c>
      <c r="K736" s="154">
        <v>0</v>
      </c>
      <c r="L736" s="154">
        <v>0</v>
      </c>
      <c r="M736" s="154">
        <v>0</v>
      </c>
      <c r="N736" s="154">
        <v>0</v>
      </c>
      <c r="O736" s="154">
        <v>0</v>
      </c>
      <c r="P736" s="154">
        <v>0</v>
      </c>
      <c r="Q736" s="154">
        <v>0</v>
      </c>
      <c r="R736" s="155" t="b">
        <v>0</v>
      </c>
      <c r="S736" s="154">
        <v>0</v>
      </c>
      <c r="T736" s="154">
        <v>0</v>
      </c>
    </row>
    <row r="737" spans="1:20">
      <c r="A737" s="46" t="s">
        <v>313</v>
      </c>
      <c r="B737" s="150">
        <v>110201</v>
      </c>
      <c r="C737" s="147" t="s">
        <v>19</v>
      </c>
      <c r="D737" s="147" t="s">
        <v>15</v>
      </c>
      <c r="E737" s="147" t="s">
        <v>16</v>
      </c>
      <c r="F737" s="154">
        <v>1420459</v>
      </c>
      <c r="G737" s="154">
        <v>0</v>
      </c>
      <c r="H737" s="154">
        <v>961120978</v>
      </c>
      <c r="I737" s="154">
        <v>961166801</v>
      </c>
      <c r="J737" s="154">
        <v>0</v>
      </c>
      <c r="K737" s="154">
        <v>0</v>
      </c>
      <c r="L737" s="154">
        <v>1374636</v>
      </c>
      <c r="M737" s="154">
        <v>0</v>
      </c>
      <c r="N737" s="154">
        <v>0</v>
      </c>
      <c r="O737" s="154">
        <v>0</v>
      </c>
      <c r="P737" s="154">
        <v>1374636</v>
      </c>
      <c r="Q737" s="154">
        <v>0</v>
      </c>
      <c r="R737" s="155" t="b">
        <v>1</v>
      </c>
      <c r="S737" s="154">
        <v>1374636</v>
      </c>
      <c r="T737" s="154">
        <v>0</v>
      </c>
    </row>
    <row r="738" spans="1:20">
      <c r="A738" s="46" t="s">
        <v>313</v>
      </c>
      <c r="B738" s="150">
        <v>110202</v>
      </c>
      <c r="C738" s="147" t="s">
        <v>22</v>
      </c>
      <c r="D738" s="147" t="s">
        <v>15</v>
      </c>
      <c r="E738" s="147" t="s">
        <v>16</v>
      </c>
      <c r="F738" s="154">
        <v>0</v>
      </c>
      <c r="G738" s="154">
        <v>0</v>
      </c>
      <c r="H738" s="154">
        <v>0</v>
      </c>
      <c r="I738" s="154">
        <v>0</v>
      </c>
      <c r="J738" s="154">
        <v>0</v>
      </c>
      <c r="K738" s="154">
        <v>0</v>
      </c>
      <c r="L738" s="154">
        <v>0</v>
      </c>
      <c r="M738" s="154">
        <v>0</v>
      </c>
      <c r="N738" s="154">
        <v>0</v>
      </c>
      <c r="O738" s="154">
        <v>0</v>
      </c>
      <c r="P738" s="154">
        <v>0</v>
      </c>
      <c r="Q738" s="154">
        <v>0</v>
      </c>
      <c r="R738" s="155" t="b">
        <v>0</v>
      </c>
      <c r="S738" s="154">
        <v>0</v>
      </c>
      <c r="T738" s="154">
        <v>0</v>
      </c>
    </row>
    <row r="739" spans="1:20">
      <c r="A739" s="46" t="s">
        <v>313</v>
      </c>
      <c r="B739" s="150">
        <v>110203</v>
      </c>
      <c r="C739" s="147" t="s">
        <v>23</v>
      </c>
      <c r="D739" s="147" t="s">
        <v>15</v>
      </c>
      <c r="E739" s="147" t="s">
        <v>16</v>
      </c>
      <c r="F739" s="154">
        <v>0</v>
      </c>
      <c r="G739" s="154">
        <v>0</v>
      </c>
      <c r="H739" s="154">
        <v>0</v>
      </c>
      <c r="I739" s="154">
        <v>0</v>
      </c>
      <c r="J739" s="154">
        <v>0</v>
      </c>
      <c r="K739" s="154">
        <v>0</v>
      </c>
      <c r="L739" s="154">
        <v>0</v>
      </c>
      <c r="M739" s="154">
        <v>0</v>
      </c>
      <c r="N739" s="154">
        <v>0</v>
      </c>
      <c r="O739" s="154">
        <v>0</v>
      </c>
      <c r="P739" s="154">
        <v>0</v>
      </c>
      <c r="Q739" s="154">
        <v>0</v>
      </c>
      <c r="R739" s="155" t="b">
        <v>0</v>
      </c>
      <c r="S739" s="154">
        <v>0</v>
      </c>
      <c r="T739" s="154">
        <v>0</v>
      </c>
    </row>
    <row r="740" spans="1:20">
      <c r="A740" s="46" t="s">
        <v>313</v>
      </c>
      <c r="B740" s="150">
        <v>110204</v>
      </c>
      <c r="C740" s="147" t="s">
        <v>24</v>
      </c>
      <c r="D740" s="147" t="s">
        <v>15</v>
      </c>
      <c r="E740" s="147" t="s">
        <v>16</v>
      </c>
      <c r="F740" s="154">
        <v>0</v>
      </c>
      <c r="G740" s="154">
        <v>0</v>
      </c>
      <c r="H740" s="154">
        <v>0</v>
      </c>
      <c r="I740" s="154">
        <v>0</v>
      </c>
      <c r="J740" s="154">
        <v>0</v>
      </c>
      <c r="K740" s="154">
        <v>0</v>
      </c>
      <c r="L740" s="154">
        <v>0</v>
      </c>
      <c r="M740" s="154">
        <v>0</v>
      </c>
      <c r="N740" s="154">
        <v>0</v>
      </c>
      <c r="O740" s="154">
        <v>0</v>
      </c>
      <c r="P740" s="154">
        <v>0</v>
      </c>
      <c r="Q740" s="154">
        <v>0</v>
      </c>
      <c r="R740" s="155" t="b">
        <v>0</v>
      </c>
      <c r="S740" s="154">
        <v>0</v>
      </c>
      <c r="T740" s="154">
        <v>0</v>
      </c>
    </row>
    <row r="741" spans="1:20">
      <c r="A741" s="46" t="s">
        <v>313</v>
      </c>
      <c r="B741" s="150">
        <v>110205</v>
      </c>
      <c r="C741" s="147" t="s">
        <v>25</v>
      </c>
      <c r="D741" s="147" t="s">
        <v>15</v>
      </c>
      <c r="E741" s="147" t="s">
        <v>16</v>
      </c>
      <c r="F741" s="154">
        <v>0</v>
      </c>
      <c r="G741" s="154">
        <v>0</v>
      </c>
      <c r="H741" s="154">
        <v>0</v>
      </c>
      <c r="I741" s="154">
        <v>0</v>
      </c>
      <c r="J741" s="154">
        <v>0</v>
      </c>
      <c r="K741" s="154">
        <v>0</v>
      </c>
      <c r="L741" s="154">
        <v>0</v>
      </c>
      <c r="M741" s="154">
        <v>0</v>
      </c>
      <c r="N741" s="154">
        <v>0</v>
      </c>
      <c r="O741" s="154">
        <v>0</v>
      </c>
      <c r="P741" s="154">
        <v>0</v>
      </c>
      <c r="Q741" s="154">
        <v>0</v>
      </c>
      <c r="R741" s="155" t="b">
        <v>0</v>
      </c>
      <c r="S741" s="154">
        <v>0</v>
      </c>
      <c r="T741" s="154">
        <v>0</v>
      </c>
    </row>
    <row r="742" spans="1:20">
      <c r="A742" s="46" t="s">
        <v>313</v>
      </c>
      <c r="B742" s="150">
        <v>110210</v>
      </c>
      <c r="C742" s="147" t="s">
        <v>29</v>
      </c>
      <c r="D742" s="147" t="s">
        <v>15</v>
      </c>
      <c r="E742" s="147" t="s">
        <v>16</v>
      </c>
      <c r="F742" s="154">
        <v>0</v>
      </c>
      <c r="G742" s="154">
        <v>0</v>
      </c>
      <c r="H742" s="154">
        <v>971718951</v>
      </c>
      <c r="I742" s="154">
        <v>0</v>
      </c>
      <c r="J742" s="154">
        <v>0</v>
      </c>
      <c r="K742" s="154">
        <v>971718951</v>
      </c>
      <c r="L742" s="154">
        <v>0</v>
      </c>
      <c r="M742" s="154">
        <v>0</v>
      </c>
      <c r="N742" s="154">
        <v>0</v>
      </c>
      <c r="O742" s="154">
        <v>0</v>
      </c>
      <c r="P742" s="154">
        <v>0</v>
      </c>
      <c r="Q742" s="154">
        <v>0</v>
      </c>
      <c r="R742" s="155" t="b">
        <v>1</v>
      </c>
      <c r="S742" s="154">
        <v>0</v>
      </c>
      <c r="T742" s="154">
        <v>0</v>
      </c>
    </row>
    <row r="743" spans="1:20">
      <c r="A743" s="46" t="s">
        <v>313</v>
      </c>
      <c r="B743" s="150">
        <v>110301</v>
      </c>
      <c r="C743" s="147" t="s">
        <v>31</v>
      </c>
      <c r="D743" s="147" t="s">
        <v>15</v>
      </c>
      <c r="E743" s="147" t="s">
        <v>16</v>
      </c>
      <c r="F743" s="154">
        <v>8185335538</v>
      </c>
      <c r="G743" s="154">
        <v>0</v>
      </c>
      <c r="H743" s="154">
        <v>0</v>
      </c>
      <c r="I743" s="154">
        <v>0</v>
      </c>
      <c r="J743" s="154">
        <v>971718951</v>
      </c>
      <c r="K743" s="154">
        <v>0</v>
      </c>
      <c r="L743" s="154">
        <v>9157054489</v>
      </c>
      <c r="M743" s="154">
        <v>0</v>
      </c>
      <c r="N743" s="154">
        <v>0</v>
      </c>
      <c r="O743" s="154">
        <v>0</v>
      </c>
      <c r="P743" s="154">
        <v>9157054489</v>
      </c>
      <c r="Q743" s="154">
        <v>0</v>
      </c>
      <c r="R743" s="155" t="b">
        <v>1</v>
      </c>
      <c r="S743" s="154">
        <v>9157054489</v>
      </c>
      <c r="T743" s="154">
        <v>0</v>
      </c>
    </row>
    <row r="744" spans="1:20">
      <c r="A744" s="46" t="s">
        <v>313</v>
      </c>
      <c r="B744" s="150">
        <v>110902</v>
      </c>
      <c r="C744" s="147" t="s">
        <v>32</v>
      </c>
      <c r="D744" s="147" t="s">
        <v>15</v>
      </c>
      <c r="E744" s="147" t="s">
        <v>16</v>
      </c>
      <c r="F744" s="154">
        <v>0</v>
      </c>
      <c r="G744" s="154">
        <v>0</v>
      </c>
      <c r="H744" s="154">
        <v>1941728113</v>
      </c>
      <c r="I744" s="154">
        <v>1941728113</v>
      </c>
      <c r="J744" s="154">
        <v>0</v>
      </c>
      <c r="K744" s="154">
        <v>0</v>
      </c>
      <c r="L744" s="154">
        <v>0</v>
      </c>
      <c r="M744" s="154">
        <v>0</v>
      </c>
      <c r="N744" s="154">
        <v>0</v>
      </c>
      <c r="O744" s="154">
        <v>0</v>
      </c>
      <c r="P744" s="154">
        <v>0</v>
      </c>
      <c r="Q744" s="154">
        <v>0</v>
      </c>
      <c r="R744" s="155" t="b">
        <v>1</v>
      </c>
      <c r="S744" s="154">
        <v>0</v>
      </c>
      <c r="T744" s="154">
        <v>0</v>
      </c>
    </row>
    <row r="745" spans="1:20">
      <c r="A745" s="46" t="s">
        <v>313</v>
      </c>
      <c r="B745" s="150">
        <v>130120</v>
      </c>
      <c r="C745" s="147" t="s">
        <v>33</v>
      </c>
      <c r="D745" s="147" t="s">
        <v>15</v>
      </c>
      <c r="E745" s="147" t="s">
        <v>16</v>
      </c>
      <c r="F745" s="154">
        <v>10830050</v>
      </c>
      <c r="G745" s="154">
        <v>0</v>
      </c>
      <c r="H745" s="154">
        <v>0</v>
      </c>
      <c r="I745" s="154">
        <v>33639650</v>
      </c>
      <c r="J745" s="154">
        <v>33103400</v>
      </c>
      <c r="K745" s="154">
        <v>0</v>
      </c>
      <c r="L745" s="154">
        <v>10293800</v>
      </c>
      <c r="M745" s="154">
        <v>0</v>
      </c>
      <c r="N745" s="154">
        <v>0</v>
      </c>
      <c r="O745" s="154">
        <v>0</v>
      </c>
      <c r="P745" s="154">
        <v>10293800</v>
      </c>
      <c r="Q745" s="154">
        <v>0</v>
      </c>
      <c r="R745" s="155" t="b">
        <v>1</v>
      </c>
      <c r="S745" s="154">
        <v>10293800</v>
      </c>
      <c r="T745" s="154">
        <v>0</v>
      </c>
    </row>
    <row r="746" spans="1:20">
      <c r="A746" s="46" t="s">
        <v>313</v>
      </c>
      <c r="B746" s="150">
        <v>130121</v>
      </c>
      <c r="C746" s="147" t="s">
        <v>34</v>
      </c>
      <c r="D746" s="147" t="s">
        <v>15</v>
      </c>
      <c r="E746" s="147" t="s">
        <v>16</v>
      </c>
      <c r="F746" s="154">
        <v>0</v>
      </c>
      <c r="G746" s="154">
        <v>0</v>
      </c>
      <c r="H746" s="154">
        <v>0</v>
      </c>
      <c r="I746" s="154">
        <v>894207750</v>
      </c>
      <c r="J746" s="154">
        <v>894207750</v>
      </c>
      <c r="K746" s="154">
        <v>0</v>
      </c>
      <c r="L746" s="154">
        <v>0</v>
      </c>
      <c r="M746" s="154">
        <v>0</v>
      </c>
      <c r="N746" s="154">
        <v>0</v>
      </c>
      <c r="O746" s="154">
        <v>0</v>
      </c>
      <c r="P746" s="154">
        <v>0</v>
      </c>
      <c r="Q746" s="154">
        <v>0</v>
      </c>
      <c r="R746" s="155" t="b">
        <v>1</v>
      </c>
      <c r="S746" s="154">
        <v>0</v>
      </c>
      <c r="T746" s="154">
        <v>0</v>
      </c>
    </row>
    <row r="747" spans="1:20">
      <c r="A747" s="46" t="s">
        <v>313</v>
      </c>
      <c r="B747" s="150">
        <v>311100</v>
      </c>
      <c r="C747" s="147" t="s">
        <v>58</v>
      </c>
      <c r="D747" s="147" t="s">
        <v>15</v>
      </c>
      <c r="E747" s="147" t="s">
        <v>16</v>
      </c>
      <c r="F747" s="154">
        <v>0</v>
      </c>
      <c r="G747" s="154">
        <v>0</v>
      </c>
      <c r="H747" s="154">
        <v>450000</v>
      </c>
      <c r="I747" s="154">
        <v>0</v>
      </c>
      <c r="J747" s="154">
        <v>0</v>
      </c>
      <c r="K747" s="154">
        <v>450000</v>
      </c>
      <c r="L747" s="154">
        <v>0</v>
      </c>
      <c r="M747" s="154">
        <v>0</v>
      </c>
      <c r="N747" s="154">
        <v>0</v>
      </c>
      <c r="O747" s="154">
        <v>0</v>
      </c>
      <c r="P747" s="154">
        <v>0</v>
      </c>
      <c r="Q747" s="154">
        <v>0</v>
      </c>
      <c r="R747" s="155" t="b">
        <v>1</v>
      </c>
      <c r="S747" s="154">
        <v>0</v>
      </c>
      <c r="T747" s="154">
        <v>0</v>
      </c>
    </row>
    <row r="748" spans="1:20">
      <c r="A748" s="46" t="s">
        <v>313</v>
      </c>
      <c r="B748" s="150">
        <v>130130</v>
      </c>
      <c r="C748" s="147" t="s">
        <v>35</v>
      </c>
      <c r="D748" s="147" t="s">
        <v>15</v>
      </c>
      <c r="E748" s="147" t="s">
        <v>16</v>
      </c>
      <c r="F748" s="154">
        <v>35700450</v>
      </c>
      <c r="G748" s="154">
        <v>0</v>
      </c>
      <c r="H748" s="154">
        <v>0</v>
      </c>
      <c r="I748" s="154">
        <v>0</v>
      </c>
      <c r="J748" s="154">
        <v>11433900</v>
      </c>
      <c r="K748" s="154">
        <v>41000</v>
      </c>
      <c r="L748" s="154">
        <v>47093350</v>
      </c>
      <c r="M748" s="154">
        <v>0</v>
      </c>
      <c r="N748" s="154">
        <v>0</v>
      </c>
      <c r="O748" s="154">
        <v>0</v>
      </c>
      <c r="P748" s="154">
        <v>47093350</v>
      </c>
      <c r="Q748" s="154">
        <v>0</v>
      </c>
      <c r="R748" s="155" t="b">
        <v>1</v>
      </c>
      <c r="S748" s="154">
        <v>47093350</v>
      </c>
      <c r="T748" s="154">
        <v>0</v>
      </c>
    </row>
    <row r="749" spans="1:20">
      <c r="A749" s="46" t="s">
        <v>313</v>
      </c>
      <c r="B749" s="150">
        <v>130131</v>
      </c>
      <c r="C749" s="147" t="s">
        <v>36</v>
      </c>
      <c r="D749" s="147" t="s">
        <v>15</v>
      </c>
      <c r="E749" s="147" t="s">
        <v>16</v>
      </c>
      <c r="F749" s="154">
        <v>0</v>
      </c>
      <c r="G749" s="154">
        <v>0</v>
      </c>
      <c r="H749" s="154">
        <v>0</v>
      </c>
      <c r="I749" s="154">
        <v>0</v>
      </c>
      <c r="J749" s="154">
        <v>0</v>
      </c>
      <c r="K749" s="154">
        <v>0</v>
      </c>
      <c r="L749" s="154">
        <v>0</v>
      </c>
      <c r="M749" s="154">
        <v>0</v>
      </c>
      <c r="N749" s="154">
        <v>0</v>
      </c>
      <c r="O749" s="154">
        <v>0</v>
      </c>
      <c r="P749" s="154">
        <v>0</v>
      </c>
      <c r="Q749" s="154">
        <v>0</v>
      </c>
      <c r="R749" s="155" t="b">
        <v>0</v>
      </c>
      <c r="S749" s="154">
        <v>0</v>
      </c>
      <c r="T749" s="154">
        <v>0</v>
      </c>
    </row>
    <row r="750" spans="1:20">
      <c r="A750" s="46" t="s">
        <v>313</v>
      </c>
      <c r="B750" s="160">
        <v>130501</v>
      </c>
      <c r="C750" s="158" t="s">
        <v>37</v>
      </c>
      <c r="D750" s="147" t="s">
        <v>15</v>
      </c>
      <c r="E750" s="147" t="s">
        <v>16</v>
      </c>
      <c r="F750" s="154">
        <v>445000</v>
      </c>
      <c r="G750" s="154">
        <v>0</v>
      </c>
      <c r="H750" s="154">
        <v>4103000</v>
      </c>
      <c r="I750" s="154">
        <v>1736000</v>
      </c>
      <c r="J750" s="154">
        <v>0</v>
      </c>
      <c r="K750" s="154">
        <v>0</v>
      </c>
      <c r="L750" s="154">
        <v>2812000</v>
      </c>
      <c r="M750" s="154">
        <v>0</v>
      </c>
      <c r="N750" s="154">
        <v>0</v>
      </c>
      <c r="O750" s="154">
        <v>0</v>
      </c>
      <c r="P750" s="154">
        <v>2812000</v>
      </c>
      <c r="Q750" s="154">
        <v>0</v>
      </c>
      <c r="R750" s="155" t="b">
        <v>1</v>
      </c>
      <c r="S750" s="154">
        <v>2812000</v>
      </c>
      <c r="T750" s="154">
        <v>0</v>
      </c>
    </row>
    <row r="751" spans="1:20">
      <c r="A751" s="46" t="s">
        <v>313</v>
      </c>
      <c r="B751" s="160">
        <v>130502</v>
      </c>
      <c r="C751" s="158" t="s">
        <v>38</v>
      </c>
      <c r="D751" s="147" t="s">
        <v>15</v>
      </c>
      <c r="E751" s="147" t="s">
        <v>16</v>
      </c>
      <c r="F751" s="154">
        <v>0</v>
      </c>
      <c r="G751" s="154">
        <v>0</v>
      </c>
      <c r="H751" s="154">
        <v>0</v>
      </c>
      <c r="I751" s="154">
        <v>0</v>
      </c>
      <c r="J751" s="154">
        <v>0</v>
      </c>
      <c r="K751" s="154">
        <v>0</v>
      </c>
      <c r="L751" s="154">
        <v>0</v>
      </c>
      <c r="M751" s="154">
        <v>0</v>
      </c>
      <c r="N751" s="154">
        <v>0</v>
      </c>
      <c r="O751" s="154">
        <v>0</v>
      </c>
      <c r="P751" s="154">
        <v>0</v>
      </c>
      <c r="Q751" s="154">
        <v>0</v>
      </c>
      <c r="R751" s="155" t="b">
        <v>0</v>
      </c>
      <c r="S751" s="154">
        <v>0</v>
      </c>
      <c r="T751" s="154">
        <v>0</v>
      </c>
    </row>
    <row r="752" spans="1:20">
      <c r="A752" s="46" t="s">
        <v>313</v>
      </c>
      <c r="B752" s="160">
        <v>140001</v>
      </c>
      <c r="C752" s="158" t="s">
        <v>240</v>
      </c>
      <c r="D752" s="147" t="s">
        <v>15</v>
      </c>
      <c r="E752" s="147" t="s">
        <v>16</v>
      </c>
      <c r="F752" s="154">
        <v>0</v>
      </c>
      <c r="G752" s="154">
        <v>0</v>
      </c>
      <c r="H752" s="154">
        <v>0</v>
      </c>
      <c r="I752" s="154">
        <v>0</v>
      </c>
      <c r="J752" s="154">
        <v>0</v>
      </c>
      <c r="K752" s="154">
        <v>0</v>
      </c>
      <c r="L752" s="154">
        <v>0</v>
      </c>
      <c r="M752" s="154">
        <v>0</v>
      </c>
      <c r="N752" s="154">
        <v>0</v>
      </c>
      <c r="O752" s="154">
        <v>0</v>
      </c>
      <c r="P752" s="154">
        <v>0</v>
      </c>
      <c r="Q752" s="154">
        <v>0</v>
      </c>
      <c r="R752" s="155" t="b">
        <v>0</v>
      </c>
      <c r="S752" s="154">
        <v>0</v>
      </c>
      <c r="T752" s="154">
        <v>0</v>
      </c>
    </row>
    <row r="753" spans="1:20">
      <c r="A753" s="46" t="s">
        <v>313</v>
      </c>
      <c r="B753" s="160">
        <v>140101</v>
      </c>
      <c r="C753" s="158" t="s">
        <v>41</v>
      </c>
      <c r="D753" s="147" t="s">
        <v>15</v>
      </c>
      <c r="E753" s="147" t="s">
        <v>16</v>
      </c>
      <c r="F753" s="154">
        <v>0</v>
      </c>
      <c r="G753" s="154">
        <v>0</v>
      </c>
      <c r="H753" s="154">
        <v>0</v>
      </c>
      <c r="I753" s="154">
        <v>0</v>
      </c>
      <c r="J753" s="154">
        <v>0</v>
      </c>
      <c r="K753" s="154">
        <v>0</v>
      </c>
      <c r="L753" s="154">
        <v>0</v>
      </c>
      <c r="M753" s="154">
        <v>0</v>
      </c>
      <c r="N753" s="154">
        <v>0</v>
      </c>
      <c r="O753" s="154">
        <v>0</v>
      </c>
      <c r="P753" s="154">
        <v>0</v>
      </c>
      <c r="Q753" s="154">
        <v>0</v>
      </c>
      <c r="R753" s="155" t="b">
        <v>0</v>
      </c>
      <c r="S753" s="154">
        <v>0</v>
      </c>
      <c r="T753" s="154">
        <v>0</v>
      </c>
    </row>
    <row r="754" spans="1:20">
      <c r="A754" s="46" t="s">
        <v>313</v>
      </c>
      <c r="B754" s="160">
        <v>140301</v>
      </c>
      <c r="C754" s="158" t="s">
        <v>300</v>
      </c>
      <c r="D754" s="147" t="s">
        <v>15</v>
      </c>
      <c r="E754" s="147" t="s">
        <v>16</v>
      </c>
      <c r="F754" s="154">
        <v>9529190.3333333358</v>
      </c>
      <c r="G754" s="154">
        <v>0</v>
      </c>
      <c r="H754" s="154">
        <v>0</v>
      </c>
      <c r="I754" s="154">
        <v>0</v>
      </c>
      <c r="J754" s="154">
        <v>0</v>
      </c>
      <c r="K754" s="154">
        <v>4764595.166666667</v>
      </c>
      <c r="L754" s="154">
        <v>4764595.1666666688</v>
      </c>
      <c r="M754" s="154">
        <v>0</v>
      </c>
      <c r="N754" s="154">
        <v>0</v>
      </c>
      <c r="O754" s="154">
        <v>0</v>
      </c>
      <c r="P754" s="154">
        <v>4764595.1666666688</v>
      </c>
      <c r="Q754" s="154">
        <v>0</v>
      </c>
      <c r="R754" s="155" t="b">
        <v>1</v>
      </c>
      <c r="S754" s="154">
        <v>4764595.1666666688</v>
      </c>
      <c r="T754" s="154">
        <v>0</v>
      </c>
    </row>
    <row r="755" spans="1:20">
      <c r="A755" s="46" t="s">
        <v>313</v>
      </c>
      <c r="B755" s="160">
        <v>150101</v>
      </c>
      <c r="C755" s="158" t="s">
        <v>42</v>
      </c>
      <c r="D755" s="147" t="s">
        <v>15</v>
      </c>
      <c r="E755" s="147" t="s">
        <v>16</v>
      </c>
      <c r="F755" s="154">
        <v>0</v>
      </c>
      <c r="G755" s="154">
        <v>0</v>
      </c>
      <c r="H755" s="154">
        <v>0</v>
      </c>
      <c r="I755" s="154">
        <v>0</v>
      </c>
      <c r="J755" s="154">
        <v>47008795.454545453</v>
      </c>
      <c r="K755" s="154">
        <v>47008795.454545453</v>
      </c>
      <c r="L755" s="154">
        <v>0</v>
      </c>
      <c r="M755" s="154">
        <v>0</v>
      </c>
      <c r="N755" s="154">
        <v>0</v>
      </c>
      <c r="O755" s="154">
        <v>0</v>
      </c>
      <c r="P755" s="154">
        <v>0</v>
      </c>
      <c r="Q755" s="154">
        <v>0</v>
      </c>
      <c r="R755" s="155" t="b">
        <v>1</v>
      </c>
      <c r="S755" s="154">
        <v>0</v>
      </c>
      <c r="T755" s="154">
        <v>0</v>
      </c>
    </row>
    <row r="756" spans="1:20">
      <c r="A756" s="46" t="s">
        <v>313</v>
      </c>
      <c r="B756" s="150">
        <v>160101</v>
      </c>
      <c r="C756" s="147" t="s">
        <v>189</v>
      </c>
      <c r="D756" s="147" t="s">
        <v>15</v>
      </c>
      <c r="E756" s="147" t="s">
        <v>16</v>
      </c>
      <c r="F756" s="154">
        <v>290259659.09090906</v>
      </c>
      <c r="G756" s="154">
        <v>0</v>
      </c>
      <c r="H756" s="154">
        <v>0</v>
      </c>
      <c r="I756" s="154">
        <v>0</v>
      </c>
      <c r="J756" s="154">
        <v>389026781.81818169</v>
      </c>
      <c r="K756" s="154">
        <v>290259659.09090906</v>
      </c>
      <c r="L756" s="154">
        <v>389026781.81818169</v>
      </c>
      <c r="M756" s="154">
        <v>0</v>
      </c>
      <c r="N756" s="154">
        <v>0</v>
      </c>
      <c r="O756" s="154">
        <v>0</v>
      </c>
      <c r="P756" s="154">
        <v>389026781.81818169</v>
      </c>
      <c r="Q756" s="154">
        <v>0</v>
      </c>
      <c r="R756" s="155" t="b">
        <v>1</v>
      </c>
      <c r="S756" s="154">
        <v>389026781.81818169</v>
      </c>
      <c r="T756" s="154">
        <v>0</v>
      </c>
    </row>
    <row r="757" spans="1:20">
      <c r="A757" s="46" t="s">
        <v>313</v>
      </c>
      <c r="B757" s="150">
        <v>161101</v>
      </c>
      <c r="C757" s="147" t="s">
        <v>170</v>
      </c>
      <c r="D757" s="147" t="s">
        <v>15</v>
      </c>
      <c r="E757" s="147" t="s">
        <v>16</v>
      </c>
      <c r="F757" s="154">
        <v>-2.0861625671386719E-7</v>
      </c>
      <c r="G757" s="154">
        <v>0</v>
      </c>
      <c r="H757" s="154">
        <v>0</v>
      </c>
      <c r="I757" s="154">
        <v>0</v>
      </c>
      <c r="J757" s="154">
        <v>278747340.90909082</v>
      </c>
      <c r="K757" s="154">
        <v>278747340.90909088</v>
      </c>
      <c r="L757" s="154">
        <v>-2.384185791015625E-7</v>
      </c>
      <c r="M757" s="154">
        <v>0</v>
      </c>
      <c r="N757" s="154">
        <v>0</v>
      </c>
      <c r="O757" s="154">
        <v>0</v>
      </c>
      <c r="P757" s="154">
        <v>-2.384185791015625E-7</v>
      </c>
      <c r="Q757" s="154">
        <v>0</v>
      </c>
      <c r="R757" s="155" t="b">
        <v>1</v>
      </c>
      <c r="S757" s="154">
        <v>-2.384185791015625E-7</v>
      </c>
      <c r="T757" s="154">
        <v>0</v>
      </c>
    </row>
    <row r="758" spans="1:20">
      <c r="A758" s="46" t="s">
        <v>313</v>
      </c>
      <c r="B758" s="150">
        <v>211001</v>
      </c>
      <c r="C758" s="147" t="s">
        <v>241</v>
      </c>
      <c r="D758" s="147" t="s">
        <v>15</v>
      </c>
      <c r="E758" s="147" t="s">
        <v>47</v>
      </c>
      <c r="F758" s="154">
        <v>0</v>
      </c>
      <c r="G758" s="154">
        <v>4709117973.393939</v>
      </c>
      <c r="H758" s="154">
        <v>0</v>
      </c>
      <c r="I758" s="154">
        <v>0</v>
      </c>
      <c r="J758" s="154">
        <v>2407363.0000000037</v>
      </c>
      <c r="K758" s="154">
        <v>505126749.99999994</v>
      </c>
      <c r="L758" s="154">
        <v>0</v>
      </c>
      <c r="M758" s="154">
        <v>5211837360.393939</v>
      </c>
      <c r="N758" s="154">
        <v>0</v>
      </c>
      <c r="O758" s="154">
        <v>0</v>
      </c>
      <c r="P758" s="154">
        <v>0</v>
      </c>
      <c r="Q758" s="154">
        <v>5211837360.393939</v>
      </c>
      <c r="R758" s="155" t="b">
        <v>1</v>
      </c>
      <c r="S758" s="154">
        <v>0</v>
      </c>
      <c r="T758" s="154">
        <v>5211837360.393939</v>
      </c>
    </row>
    <row r="759" spans="1:20">
      <c r="A759" s="46" t="s">
        <v>313</v>
      </c>
      <c r="B759" s="150">
        <v>211002</v>
      </c>
      <c r="C759" s="147" t="s">
        <v>242</v>
      </c>
      <c r="D759" s="147" t="s">
        <v>15</v>
      </c>
      <c r="E759" s="147" t="s">
        <v>47</v>
      </c>
      <c r="F759" s="154">
        <v>0</v>
      </c>
      <c r="G759" s="154">
        <v>2757022910</v>
      </c>
      <c r="H759" s="154">
        <v>0</v>
      </c>
      <c r="I759" s="154">
        <v>0</v>
      </c>
      <c r="J759" s="154">
        <v>13560909.090909092</v>
      </c>
      <c r="K759" s="154">
        <v>278747340.90909082</v>
      </c>
      <c r="L759" s="154">
        <v>0</v>
      </c>
      <c r="M759" s="154">
        <v>3022209341.818182</v>
      </c>
      <c r="N759" s="154">
        <v>0</v>
      </c>
      <c r="O759" s="154">
        <v>0</v>
      </c>
      <c r="P759" s="154">
        <v>0</v>
      </c>
      <c r="Q759" s="154">
        <v>3022209341.818182</v>
      </c>
      <c r="R759" s="155" t="b">
        <v>1</v>
      </c>
      <c r="S759" s="154">
        <v>0</v>
      </c>
      <c r="T759" s="154">
        <v>3022209341.818182</v>
      </c>
    </row>
    <row r="760" spans="1:20">
      <c r="A760" s="46" t="s">
        <v>313</v>
      </c>
      <c r="B760" s="150">
        <v>211011</v>
      </c>
      <c r="C760" s="147" t="s">
        <v>304</v>
      </c>
      <c r="D760" s="147" t="s">
        <v>15</v>
      </c>
      <c r="E760" s="147" t="s">
        <v>47</v>
      </c>
      <c r="F760" s="154">
        <v>0</v>
      </c>
      <c r="G760" s="154">
        <v>45784168.78215</v>
      </c>
      <c r="H760" s="154">
        <v>0</v>
      </c>
      <c r="I760" s="154">
        <v>0</v>
      </c>
      <c r="J760" s="154">
        <v>0</v>
      </c>
      <c r="K760" s="536">
        <v>9992092.2200000007</v>
      </c>
      <c r="L760" s="154">
        <v>0</v>
      </c>
      <c r="M760" s="154">
        <v>55776261.002149999</v>
      </c>
      <c r="N760" s="154">
        <v>0</v>
      </c>
      <c r="O760" s="154">
        <v>0</v>
      </c>
      <c r="P760" s="154">
        <v>0</v>
      </c>
      <c r="Q760" s="154">
        <v>55776261.002149999</v>
      </c>
      <c r="R760" s="155" t="b">
        <v>1</v>
      </c>
      <c r="S760" s="154">
        <v>0</v>
      </c>
      <c r="T760" s="154">
        <v>55776261.002149999</v>
      </c>
    </row>
    <row r="761" spans="1:20">
      <c r="A761" s="46" t="s">
        <v>313</v>
      </c>
      <c r="B761" s="150">
        <v>211012</v>
      </c>
      <c r="C761" s="147" t="s">
        <v>305</v>
      </c>
      <c r="D761" s="147" t="s">
        <v>15</v>
      </c>
      <c r="E761" s="147" t="s">
        <v>47</v>
      </c>
      <c r="F761" s="154">
        <v>0</v>
      </c>
      <c r="G761" s="154">
        <v>158034378.58288437</v>
      </c>
      <c r="H761" s="154">
        <v>0</v>
      </c>
      <c r="I761" s="154">
        <v>0</v>
      </c>
      <c r="J761" s="154">
        <v>0</v>
      </c>
      <c r="K761" s="154">
        <v>31997903</v>
      </c>
      <c r="L761" s="154">
        <v>0</v>
      </c>
      <c r="M761" s="154">
        <v>190032281.58288437</v>
      </c>
      <c r="N761" s="154">
        <v>0</v>
      </c>
      <c r="O761" s="154">
        <v>0</v>
      </c>
      <c r="P761" s="154">
        <v>0</v>
      </c>
      <c r="Q761" s="154">
        <v>190032281.58288437</v>
      </c>
      <c r="R761" s="155" t="b">
        <v>1</v>
      </c>
      <c r="S761" s="154">
        <v>0</v>
      </c>
      <c r="T761" s="154">
        <v>190032281.58288437</v>
      </c>
    </row>
    <row r="762" spans="1:20">
      <c r="A762" s="46" t="s">
        <v>313</v>
      </c>
      <c r="B762" s="150">
        <v>211016</v>
      </c>
      <c r="C762" s="147" t="s">
        <v>475</v>
      </c>
      <c r="D762" s="147" t="s">
        <v>15</v>
      </c>
      <c r="E762" s="147" t="s">
        <v>47</v>
      </c>
      <c r="F762" s="154">
        <v>0</v>
      </c>
      <c r="G762" s="154">
        <v>24499307.282163635</v>
      </c>
      <c r="H762" s="154">
        <v>0</v>
      </c>
      <c r="I762" s="154">
        <v>0</v>
      </c>
      <c r="J762" s="154">
        <v>0</v>
      </c>
      <c r="K762" s="154">
        <v>10557668</v>
      </c>
      <c r="L762" s="154">
        <v>0</v>
      </c>
      <c r="M762" s="154">
        <v>35056975.282163635</v>
      </c>
      <c r="N762" s="154">
        <v>0</v>
      </c>
      <c r="O762" s="154">
        <v>0</v>
      </c>
      <c r="P762" s="154">
        <v>0</v>
      </c>
      <c r="Q762" s="154">
        <v>35056975.282163635</v>
      </c>
      <c r="R762" s="155" t="b">
        <v>1</v>
      </c>
      <c r="S762" s="154">
        <v>0</v>
      </c>
      <c r="T762" s="154">
        <v>35056975.282163635</v>
      </c>
    </row>
    <row r="763" spans="1:20">
      <c r="A763" s="46" t="s">
        <v>313</v>
      </c>
      <c r="B763" s="150">
        <v>211017</v>
      </c>
      <c r="C763" s="147" t="s">
        <v>309</v>
      </c>
      <c r="D763" s="147" t="s">
        <v>15</v>
      </c>
      <c r="E763" s="147" t="s">
        <v>47</v>
      </c>
      <c r="F763" s="154">
        <v>0</v>
      </c>
      <c r="G763" s="154">
        <v>17326370</v>
      </c>
      <c r="H763" s="154">
        <v>0</v>
      </c>
      <c r="I763" s="154">
        <v>0</v>
      </c>
      <c r="J763" s="154">
        <v>0</v>
      </c>
      <c r="K763" s="154">
        <v>0</v>
      </c>
      <c r="L763" s="154">
        <v>0</v>
      </c>
      <c r="M763" s="154">
        <v>17326370</v>
      </c>
      <c r="N763" s="154">
        <v>0</v>
      </c>
      <c r="O763" s="154">
        <v>0</v>
      </c>
      <c r="P763" s="154">
        <v>0</v>
      </c>
      <c r="Q763" s="154">
        <v>17326370</v>
      </c>
      <c r="R763" s="155" t="b">
        <v>1</v>
      </c>
      <c r="S763" s="154">
        <v>0</v>
      </c>
      <c r="T763" s="154">
        <v>17326370</v>
      </c>
    </row>
    <row r="764" spans="1:20">
      <c r="A764" s="46" t="s">
        <v>313</v>
      </c>
      <c r="B764" s="150">
        <v>211101</v>
      </c>
      <c r="C764" s="147" t="s">
        <v>244</v>
      </c>
      <c r="D764" s="147" t="s">
        <v>15</v>
      </c>
      <c r="E764" s="147" t="s">
        <v>47</v>
      </c>
      <c r="F764" s="154">
        <v>0</v>
      </c>
      <c r="G764" s="154">
        <v>511186899.19918346</v>
      </c>
      <c r="H764" s="154">
        <v>0</v>
      </c>
      <c r="I764" s="154">
        <v>0</v>
      </c>
      <c r="J764" s="154">
        <v>0</v>
      </c>
      <c r="K764" s="536">
        <v>26949600</v>
      </c>
      <c r="L764" s="154">
        <v>0</v>
      </c>
      <c r="M764" s="154">
        <v>538136499.19918346</v>
      </c>
      <c r="N764" s="154">
        <v>0</v>
      </c>
      <c r="O764" s="154">
        <v>0</v>
      </c>
      <c r="P764" s="154">
        <v>0</v>
      </c>
      <c r="Q764" s="154">
        <v>538136499.19918346</v>
      </c>
      <c r="R764" s="155" t="b">
        <v>1</v>
      </c>
      <c r="S764" s="154">
        <v>0</v>
      </c>
      <c r="T764" s="154">
        <v>538136499.19918346</v>
      </c>
    </row>
    <row r="765" spans="1:20">
      <c r="A765" s="46" t="s">
        <v>313</v>
      </c>
      <c r="B765" s="150">
        <v>211102</v>
      </c>
      <c r="C765" s="147" t="s">
        <v>264</v>
      </c>
      <c r="D765" s="147" t="s">
        <v>15</v>
      </c>
      <c r="E765" s="147" t="s">
        <v>47</v>
      </c>
      <c r="F765" s="154">
        <v>0</v>
      </c>
      <c r="G765" s="154">
        <v>0</v>
      </c>
      <c r="H765" s="154">
        <v>0</v>
      </c>
      <c r="I765" s="154">
        <v>0</v>
      </c>
      <c r="J765" s="154">
        <v>0</v>
      </c>
      <c r="K765" s="154">
        <v>0</v>
      </c>
      <c r="L765" s="154">
        <v>0</v>
      </c>
      <c r="M765" s="154">
        <v>0</v>
      </c>
      <c r="N765" s="154">
        <v>0</v>
      </c>
      <c r="O765" s="154">
        <v>0</v>
      </c>
      <c r="P765" s="154">
        <v>0</v>
      </c>
      <c r="Q765" s="154">
        <v>0</v>
      </c>
      <c r="R765" s="155" t="b">
        <v>0</v>
      </c>
      <c r="S765" s="154">
        <v>0</v>
      </c>
      <c r="T765" s="154">
        <v>0</v>
      </c>
    </row>
    <row r="766" spans="1:20">
      <c r="A766" s="46" t="s">
        <v>313</v>
      </c>
      <c r="B766" s="150">
        <v>211103</v>
      </c>
      <c r="C766" s="147" t="s">
        <v>246</v>
      </c>
      <c r="D766" s="147" t="s">
        <v>15</v>
      </c>
      <c r="E766" s="147" t="s">
        <v>47</v>
      </c>
      <c r="F766" s="154">
        <v>0</v>
      </c>
      <c r="G766" s="154">
        <v>21713547.5</v>
      </c>
      <c r="H766" s="154">
        <v>0</v>
      </c>
      <c r="I766" s="154">
        <v>0</v>
      </c>
      <c r="J766" s="154">
        <v>0</v>
      </c>
      <c r="K766" s="154">
        <v>2462214</v>
      </c>
      <c r="L766" s="154">
        <v>0</v>
      </c>
      <c r="M766" s="154">
        <v>24175761.5</v>
      </c>
      <c r="N766" s="154">
        <v>0</v>
      </c>
      <c r="O766" s="154">
        <v>0</v>
      </c>
      <c r="P766" s="154">
        <v>0</v>
      </c>
      <c r="Q766" s="154">
        <v>24175761.5</v>
      </c>
      <c r="R766" s="155" t="b">
        <v>1</v>
      </c>
      <c r="S766" s="154">
        <v>0</v>
      </c>
      <c r="T766" s="154">
        <v>24175761.5</v>
      </c>
    </row>
    <row r="767" spans="1:20">
      <c r="A767" s="46" t="s">
        <v>313</v>
      </c>
      <c r="B767" s="33">
        <v>211104</v>
      </c>
      <c r="C767" s="34" t="s">
        <v>243</v>
      </c>
      <c r="D767" s="147" t="s">
        <v>15</v>
      </c>
      <c r="E767" s="147" t="s">
        <v>47</v>
      </c>
      <c r="F767" s="154">
        <v>0</v>
      </c>
      <c r="G767" s="154">
        <v>720638648</v>
      </c>
      <c r="H767" s="154">
        <v>0</v>
      </c>
      <c r="I767" s="154">
        <v>0</v>
      </c>
      <c r="J767" s="154">
        <v>0</v>
      </c>
      <c r="K767" s="154">
        <v>114419920</v>
      </c>
      <c r="L767" s="154">
        <v>0</v>
      </c>
      <c r="M767" s="154">
        <v>835058568</v>
      </c>
      <c r="N767" s="154">
        <v>0</v>
      </c>
      <c r="O767" s="154">
        <v>0</v>
      </c>
      <c r="P767" s="154">
        <v>0</v>
      </c>
      <c r="Q767" s="154">
        <v>835058568</v>
      </c>
      <c r="R767" s="155" t="b">
        <v>1</v>
      </c>
      <c r="S767" s="154">
        <v>0</v>
      </c>
      <c r="T767" s="154">
        <v>835058568</v>
      </c>
    </row>
    <row r="768" spans="1:20">
      <c r="A768" s="46" t="s">
        <v>313</v>
      </c>
      <c r="B768" s="33">
        <v>211201</v>
      </c>
      <c r="C768" s="34" t="s">
        <v>52</v>
      </c>
      <c r="D768" s="147" t="s">
        <v>15</v>
      </c>
      <c r="E768" s="147" t="s">
        <v>47</v>
      </c>
      <c r="F768" s="154">
        <v>0</v>
      </c>
      <c r="G768" s="154">
        <v>284305437.5</v>
      </c>
      <c r="H768" s="154">
        <v>0</v>
      </c>
      <c r="I768" s="154">
        <v>0</v>
      </c>
      <c r="J768" s="154">
        <v>0</v>
      </c>
      <c r="K768" s="536">
        <v>27385801</v>
      </c>
      <c r="L768" s="154">
        <v>0</v>
      </c>
      <c r="M768" s="154">
        <v>311691238.5</v>
      </c>
      <c r="N768" s="154">
        <v>0</v>
      </c>
      <c r="O768" s="154">
        <v>0</v>
      </c>
      <c r="P768" s="154">
        <v>0</v>
      </c>
      <c r="Q768" s="154">
        <v>311691238.5</v>
      </c>
      <c r="R768" s="155" t="b">
        <v>1</v>
      </c>
      <c r="S768" s="154">
        <v>0</v>
      </c>
      <c r="T768" s="154">
        <v>311691238.5</v>
      </c>
    </row>
    <row r="769" spans="1:20">
      <c r="A769" s="46" t="s">
        <v>313</v>
      </c>
      <c r="B769" s="33">
        <v>211202</v>
      </c>
      <c r="C769" s="34" t="s">
        <v>202</v>
      </c>
      <c r="D769" s="147" t="s">
        <v>15</v>
      </c>
      <c r="E769" s="147" t="s">
        <v>47</v>
      </c>
      <c r="F769" s="154">
        <v>0</v>
      </c>
      <c r="G769" s="154">
        <v>20715604.441599999</v>
      </c>
      <c r="H769" s="154">
        <v>0</v>
      </c>
      <c r="I769" s="154">
        <v>0</v>
      </c>
      <c r="J769" s="154">
        <v>0</v>
      </c>
      <c r="K769" s="154">
        <v>3254796.6615999998</v>
      </c>
      <c r="L769" s="154">
        <v>0</v>
      </c>
      <c r="M769" s="154">
        <v>23970401.1032</v>
      </c>
      <c r="N769" s="154">
        <v>0</v>
      </c>
      <c r="O769" s="154">
        <v>0</v>
      </c>
      <c r="P769" s="154">
        <v>0</v>
      </c>
      <c r="Q769" s="154">
        <v>23970401.1032</v>
      </c>
      <c r="R769" s="155" t="b">
        <v>1</v>
      </c>
      <c r="S769" s="154">
        <v>0</v>
      </c>
      <c r="T769" s="154">
        <v>23970401.1032</v>
      </c>
    </row>
    <row r="770" spans="1:20">
      <c r="A770" s="46" t="s">
        <v>313</v>
      </c>
      <c r="B770" s="33">
        <v>211203</v>
      </c>
      <c r="C770" s="34" t="s">
        <v>53</v>
      </c>
      <c r="D770" s="147" t="s">
        <v>15</v>
      </c>
      <c r="E770" s="147" t="s">
        <v>47</v>
      </c>
      <c r="F770" s="154">
        <v>0</v>
      </c>
      <c r="G770" s="154">
        <v>0</v>
      </c>
      <c r="H770" s="154">
        <v>0</v>
      </c>
      <c r="I770" s="154">
        <v>0</v>
      </c>
      <c r="J770" s="154">
        <v>0</v>
      </c>
      <c r="K770" s="154">
        <v>0</v>
      </c>
      <c r="L770" s="154">
        <v>0</v>
      </c>
      <c r="M770" s="154">
        <v>0</v>
      </c>
      <c r="N770" s="154">
        <v>0</v>
      </c>
      <c r="O770" s="154">
        <v>0</v>
      </c>
      <c r="P770" s="154">
        <v>0</v>
      </c>
      <c r="Q770" s="154">
        <v>0</v>
      </c>
      <c r="R770" s="155" t="b">
        <v>0</v>
      </c>
      <c r="S770" s="154">
        <v>0</v>
      </c>
      <c r="T770" s="154">
        <v>0</v>
      </c>
    </row>
    <row r="771" spans="1:20">
      <c r="A771" s="46" t="s">
        <v>313</v>
      </c>
      <c r="B771" s="33">
        <v>211301</v>
      </c>
      <c r="C771" s="34" t="s">
        <v>248</v>
      </c>
      <c r="D771" s="147" t="s">
        <v>15</v>
      </c>
      <c r="E771" s="147" t="s">
        <v>47</v>
      </c>
      <c r="F771" s="154">
        <v>0</v>
      </c>
      <c r="G771" s="154">
        <v>0</v>
      </c>
      <c r="H771" s="154">
        <v>0</v>
      </c>
      <c r="I771" s="154">
        <v>0</v>
      </c>
      <c r="J771" s="154">
        <v>0</v>
      </c>
      <c r="K771" s="154">
        <v>0</v>
      </c>
      <c r="L771" s="154">
        <v>0</v>
      </c>
      <c r="M771" s="154">
        <v>0</v>
      </c>
      <c r="N771" s="154">
        <v>0</v>
      </c>
      <c r="O771" s="154">
        <v>0</v>
      </c>
      <c r="P771" s="154">
        <v>0</v>
      </c>
      <c r="Q771" s="154">
        <v>0</v>
      </c>
      <c r="R771" s="155" t="b">
        <v>0</v>
      </c>
      <c r="S771" s="154">
        <v>0</v>
      </c>
      <c r="T771" s="154">
        <v>0</v>
      </c>
    </row>
    <row r="772" spans="1:20">
      <c r="A772" s="46" t="s">
        <v>313</v>
      </c>
      <c r="B772" s="33">
        <v>212001</v>
      </c>
      <c r="C772" s="34" t="s">
        <v>249</v>
      </c>
      <c r="D772" s="147" t="s">
        <v>15</v>
      </c>
      <c r="E772" s="147" t="s">
        <v>47</v>
      </c>
      <c r="F772" s="154">
        <v>0</v>
      </c>
      <c r="G772" s="154">
        <v>381301988.99999994</v>
      </c>
      <c r="H772" s="154">
        <v>0</v>
      </c>
      <c r="I772" s="154">
        <v>0</v>
      </c>
      <c r="J772" s="154">
        <v>0</v>
      </c>
      <c r="K772" s="154">
        <v>36899845.454545453</v>
      </c>
      <c r="L772" s="154">
        <v>0</v>
      </c>
      <c r="M772" s="154">
        <v>418201834.45454538</v>
      </c>
      <c r="N772" s="154">
        <v>0</v>
      </c>
      <c r="O772" s="154">
        <v>0</v>
      </c>
      <c r="P772" s="154">
        <v>0</v>
      </c>
      <c r="Q772" s="154">
        <v>418201834.45454538</v>
      </c>
      <c r="R772" s="155" t="b">
        <v>1</v>
      </c>
      <c r="S772" s="154">
        <v>0</v>
      </c>
      <c r="T772" s="154">
        <v>418201834.45454538</v>
      </c>
    </row>
    <row r="773" spans="1:20">
      <c r="A773" s="46" t="s">
        <v>313</v>
      </c>
      <c r="B773" s="150">
        <v>213001</v>
      </c>
      <c r="C773" s="147" t="s">
        <v>56</v>
      </c>
      <c r="D773" s="147" t="s">
        <v>15</v>
      </c>
      <c r="E773" s="147" t="s">
        <v>47</v>
      </c>
      <c r="F773" s="154">
        <v>0</v>
      </c>
      <c r="G773" s="154">
        <v>0</v>
      </c>
      <c r="H773" s="154">
        <v>0</v>
      </c>
      <c r="I773" s="154">
        <v>0</v>
      </c>
      <c r="J773" s="154">
        <v>83908640.909090906</v>
      </c>
      <c r="K773" s="154">
        <v>83908640.909090906</v>
      </c>
      <c r="L773" s="154">
        <v>0</v>
      </c>
      <c r="M773" s="154">
        <v>0</v>
      </c>
      <c r="N773" s="154">
        <v>0</v>
      </c>
      <c r="O773" s="154">
        <v>0</v>
      </c>
      <c r="P773" s="154">
        <v>0</v>
      </c>
      <c r="Q773" s="154">
        <v>0</v>
      </c>
      <c r="R773" s="155" t="b">
        <v>1</v>
      </c>
      <c r="S773" s="154">
        <v>0</v>
      </c>
      <c r="T773" s="154">
        <v>0</v>
      </c>
    </row>
    <row r="774" spans="1:20">
      <c r="A774" s="46" t="s">
        <v>313</v>
      </c>
      <c r="B774" s="150">
        <v>214001</v>
      </c>
      <c r="C774" s="147" t="s">
        <v>250</v>
      </c>
      <c r="D774" s="147" t="s">
        <v>15</v>
      </c>
      <c r="E774" s="147" t="s">
        <v>47</v>
      </c>
      <c r="F774" s="154">
        <v>0</v>
      </c>
      <c r="G774" s="154">
        <v>0</v>
      </c>
      <c r="H774" s="154">
        <v>0</v>
      </c>
      <c r="I774" s="154">
        <v>0</v>
      </c>
      <c r="J774" s="154">
        <v>0</v>
      </c>
      <c r="K774" s="154">
        <v>0</v>
      </c>
      <c r="L774" s="154">
        <v>0</v>
      </c>
      <c r="M774" s="154">
        <v>0</v>
      </c>
      <c r="N774" s="154">
        <v>0</v>
      </c>
      <c r="O774" s="154">
        <v>0</v>
      </c>
      <c r="P774" s="154">
        <v>0</v>
      </c>
      <c r="Q774" s="154">
        <v>0</v>
      </c>
      <c r="R774" s="155" t="b">
        <v>0</v>
      </c>
      <c r="S774" s="154">
        <v>0</v>
      </c>
      <c r="T774" s="154">
        <v>0</v>
      </c>
    </row>
    <row r="775" spans="1:20">
      <c r="A775" s="46" t="s">
        <v>313</v>
      </c>
      <c r="B775" s="150">
        <v>214002</v>
      </c>
      <c r="C775" s="147" t="s">
        <v>349</v>
      </c>
      <c r="D775" s="147" t="s">
        <v>15</v>
      </c>
      <c r="E775" s="147" t="s">
        <v>47</v>
      </c>
      <c r="F775" s="154">
        <v>0</v>
      </c>
      <c r="G775" s="154">
        <v>30639.395700000001</v>
      </c>
      <c r="H775" s="154">
        <v>0</v>
      </c>
      <c r="I775" s="154">
        <v>0</v>
      </c>
      <c r="J775" s="154">
        <v>0</v>
      </c>
      <c r="K775" s="154">
        <v>7659.7800000000007</v>
      </c>
      <c r="L775" s="154">
        <v>0</v>
      </c>
      <c r="M775" s="154">
        <v>38299.1757</v>
      </c>
      <c r="N775" s="154">
        <v>0</v>
      </c>
      <c r="O775" s="154">
        <v>0</v>
      </c>
      <c r="P775" s="154">
        <v>0</v>
      </c>
      <c r="Q775" s="154">
        <v>38299.1757</v>
      </c>
      <c r="R775" s="155" t="b">
        <v>1</v>
      </c>
      <c r="S775" s="154">
        <v>0</v>
      </c>
      <c r="T775" s="154">
        <v>38299.1757</v>
      </c>
    </row>
    <row r="776" spans="1:20">
      <c r="A776" s="46" t="s">
        <v>313</v>
      </c>
      <c r="B776" s="150">
        <v>311110</v>
      </c>
      <c r="C776" s="147" t="s">
        <v>60</v>
      </c>
      <c r="D776" s="147" t="s">
        <v>15</v>
      </c>
      <c r="E776" s="147" t="s">
        <v>47</v>
      </c>
      <c r="F776" s="154">
        <v>0</v>
      </c>
      <c r="G776" s="154">
        <v>0</v>
      </c>
      <c r="H776" s="154">
        <v>0</v>
      </c>
      <c r="I776" s="154">
        <v>0</v>
      </c>
      <c r="J776" s="154">
        <v>0</v>
      </c>
      <c r="K776" s="154">
        <v>0</v>
      </c>
      <c r="L776" s="154">
        <v>0</v>
      </c>
      <c r="M776" s="154">
        <v>0</v>
      </c>
      <c r="N776" s="154">
        <v>0</v>
      </c>
      <c r="O776" s="154">
        <v>0</v>
      </c>
      <c r="P776" s="154">
        <v>0</v>
      </c>
      <c r="Q776" s="154">
        <v>0</v>
      </c>
      <c r="R776" s="155" t="b">
        <v>0</v>
      </c>
      <c r="S776" s="154">
        <v>0</v>
      </c>
      <c r="T776" s="154">
        <v>0</v>
      </c>
    </row>
    <row r="777" spans="1:20">
      <c r="A777" s="46" t="s">
        <v>313</v>
      </c>
      <c r="B777" s="150">
        <v>311111</v>
      </c>
      <c r="C777" s="147" t="s">
        <v>61</v>
      </c>
      <c r="D777" s="147" t="s">
        <v>15</v>
      </c>
      <c r="E777" s="147" t="s">
        <v>47</v>
      </c>
      <c r="F777" s="154">
        <v>0</v>
      </c>
      <c r="G777" s="154">
        <v>42308</v>
      </c>
      <c r="H777" s="154">
        <v>0</v>
      </c>
      <c r="I777" s="154">
        <v>0</v>
      </c>
      <c r="J777" s="154">
        <v>0</v>
      </c>
      <c r="K777" s="154">
        <v>28098.994471153845</v>
      </c>
      <c r="L777" s="154">
        <v>0</v>
      </c>
      <c r="M777" s="154">
        <v>70406.994471153841</v>
      </c>
      <c r="N777" s="154">
        <v>0</v>
      </c>
      <c r="O777" s="154">
        <v>0</v>
      </c>
      <c r="P777" s="154">
        <v>0</v>
      </c>
      <c r="Q777" s="154">
        <v>70406.994471153841</v>
      </c>
      <c r="R777" s="155" t="b">
        <v>1</v>
      </c>
      <c r="S777" s="154">
        <v>0</v>
      </c>
      <c r="T777" s="154">
        <v>70406.994471153841</v>
      </c>
    </row>
    <row r="778" spans="1:20">
      <c r="A778" s="46" t="s">
        <v>313</v>
      </c>
      <c r="B778" s="150">
        <v>311112</v>
      </c>
      <c r="C778" s="147" t="s">
        <v>62</v>
      </c>
      <c r="D778" s="147" t="s">
        <v>15</v>
      </c>
      <c r="E778" s="147" t="s">
        <v>47</v>
      </c>
      <c r="F778" s="154">
        <v>0</v>
      </c>
      <c r="G778" s="154">
        <v>462553</v>
      </c>
      <c r="H778" s="154">
        <v>0</v>
      </c>
      <c r="I778" s="154">
        <v>0</v>
      </c>
      <c r="J778" s="154">
        <v>0</v>
      </c>
      <c r="K778" s="154">
        <v>160000</v>
      </c>
      <c r="L778" s="154">
        <v>0</v>
      </c>
      <c r="M778" s="154">
        <v>622553</v>
      </c>
      <c r="N778" s="154">
        <v>0</v>
      </c>
      <c r="O778" s="154">
        <v>0</v>
      </c>
      <c r="P778" s="154">
        <v>0</v>
      </c>
      <c r="Q778" s="154">
        <v>622553</v>
      </c>
      <c r="R778" s="155" t="b">
        <v>1</v>
      </c>
      <c r="S778" s="154">
        <v>0</v>
      </c>
      <c r="T778" s="154">
        <v>622553</v>
      </c>
    </row>
    <row r="779" spans="1:20">
      <c r="A779" s="46" t="s">
        <v>313</v>
      </c>
      <c r="B779" s="33">
        <v>311113</v>
      </c>
      <c r="C779" s="34" t="s">
        <v>63</v>
      </c>
      <c r="D779" s="147" t="s">
        <v>15</v>
      </c>
      <c r="E779" s="147" t="s">
        <v>47</v>
      </c>
      <c r="F779" s="154">
        <v>0</v>
      </c>
      <c r="G779" s="154">
        <v>8687085</v>
      </c>
      <c r="H779" s="154">
        <v>0</v>
      </c>
      <c r="I779" s="154">
        <v>0</v>
      </c>
      <c r="J779" s="154">
        <v>0</v>
      </c>
      <c r="K779" s="154">
        <v>1545417</v>
      </c>
      <c r="L779" s="154">
        <v>0</v>
      </c>
      <c r="M779" s="154">
        <v>10232502</v>
      </c>
      <c r="N779" s="154">
        <v>0</v>
      </c>
      <c r="O779" s="154">
        <v>0</v>
      </c>
      <c r="P779" s="154">
        <v>0</v>
      </c>
      <c r="Q779" s="154">
        <v>10232502</v>
      </c>
      <c r="R779" s="155" t="b">
        <v>1</v>
      </c>
      <c r="S779" s="154">
        <v>0</v>
      </c>
      <c r="T779" s="154">
        <v>10232502</v>
      </c>
    </row>
    <row r="780" spans="1:20">
      <c r="A780" s="46" t="s">
        <v>313</v>
      </c>
      <c r="B780" s="33">
        <v>311114</v>
      </c>
      <c r="C780" s="34" t="s">
        <v>64</v>
      </c>
      <c r="D780" s="147" t="s">
        <v>15</v>
      </c>
      <c r="E780" s="147" t="s">
        <v>47</v>
      </c>
      <c r="F780" s="154">
        <v>0</v>
      </c>
      <c r="G780" s="154">
        <v>999549.97</v>
      </c>
      <c r="H780" s="154">
        <v>0</v>
      </c>
      <c r="I780" s="154">
        <v>0</v>
      </c>
      <c r="J780" s="154">
        <v>950390.1</v>
      </c>
      <c r="K780" s="154">
        <v>950390.1</v>
      </c>
      <c r="L780" s="154">
        <v>0</v>
      </c>
      <c r="M780" s="154">
        <v>999549.96999999986</v>
      </c>
      <c r="N780" s="154">
        <v>0</v>
      </c>
      <c r="O780" s="154">
        <v>0</v>
      </c>
      <c r="P780" s="154">
        <v>0</v>
      </c>
      <c r="Q780" s="154">
        <v>999549.96999999986</v>
      </c>
      <c r="R780" s="155" t="b">
        <v>1</v>
      </c>
      <c r="S780" s="154">
        <v>0</v>
      </c>
      <c r="T780" s="154">
        <v>999549.96999999986</v>
      </c>
    </row>
    <row r="781" spans="1:20">
      <c r="A781" s="46" t="s">
        <v>313</v>
      </c>
      <c r="B781" s="33">
        <v>311115</v>
      </c>
      <c r="C781" s="34" t="s">
        <v>65</v>
      </c>
      <c r="D781" s="147" t="s">
        <v>15</v>
      </c>
      <c r="E781" s="147" t="s">
        <v>47</v>
      </c>
      <c r="F781" s="154">
        <v>0</v>
      </c>
      <c r="G781" s="154">
        <v>0</v>
      </c>
      <c r="H781" s="154">
        <v>0</v>
      </c>
      <c r="I781" s="154">
        <v>0</v>
      </c>
      <c r="J781" s="154">
        <v>0</v>
      </c>
      <c r="K781" s="154">
        <v>0</v>
      </c>
      <c r="L781" s="154">
        <v>0</v>
      </c>
      <c r="M781" s="154">
        <v>0</v>
      </c>
      <c r="N781" s="154">
        <v>0</v>
      </c>
      <c r="O781" s="154">
        <v>0</v>
      </c>
      <c r="P781" s="154">
        <v>0</v>
      </c>
      <c r="Q781" s="154">
        <v>0</v>
      </c>
      <c r="R781" s="155" t="b">
        <v>0</v>
      </c>
      <c r="S781" s="154">
        <v>0</v>
      </c>
      <c r="T781" s="154">
        <v>0</v>
      </c>
    </row>
    <row r="782" spans="1:20">
      <c r="A782" s="46" t="s">
        <v>313</v>
      </c>
      <c r="B782" s="33">
        <v>311118</v>
      </c>
      <c r="C782" s="34" t="s">
        <v>331</v>
      </c>
      <c r="D782" s="147" t="s">
        <v>15</v>
      </c>
      <c r="E782" s="147" t="s">
        <v>47</v>
      </c>
      <c r="F782" s="154">
        <v>0</v>
      </c>
      <c r="G782" s="154">
        <v>0</v>
      </c>
      <c r="H782" s="154">
        <v>0</v>
      </c>
      <c r="I782" s="154">
        <v>0</v>
      </c>
      <c r="J782" s="154">
        <v>0</v>
      </c>
      <c r="K782" s="154">
        <v>0</v>
      </c>
      <c r="L782" s="154">
        <v>0</v>
      </c>
      <c r="M782" s="154">
        <v>0</v>
      </c>
      <c r="N782" s="154">
        <v>0</v>
      </c>
      <c r="O782" s="154">
        <v>0</v>
      </c>
      <c r="P782" s="154">
        <v>0</v>
      </c>
      <c r="Q782" s="154">
        <v>0</v>
      </c>
      <c r="R782" s="155" t="b">
        <v>0</v>
      </c>
      <c r="S782" s="154">
        <v>0</v>
      </c>
      <c r="T782" s="154">
        <v>0</v>
      </c>
    </row>
    <row r="783" spans="1:20">
      <c r="A783" s="46" t="s">
        <v>313</v>
      </c>
      <c r="B783" s="33">
        <v>311001</v>
      </c>
      <c r="C783" s="34" t="s">
        <v>57</v>
      </c>
      <c r="D783" s="147" t="s">
        <v>15</v>
      </c>
      <c r="E783" s="147" t="s">
        <v>47</v>
      </c>
      <c r="F783" s="154">
        <v>0</v>
      </c>
      <c r="G783" s="154">
        <v>0</v>
      </c>
      <c r="H783" s="154">
        <v>0</v>
      </c>
      <c r="I783" s="154">
        <v>0</v>
      </c>
      <c r="J783" s="154">
        <v>0</v>
      </c>
      <c r="K783" s="154">
        <v>0</v>
      </c>
      <c r="L783" s="154">
        <v>0</v>
      </c>
      <c r="M783" s="154">
        <v>0</v>
      </c>
      <c r="N783" s="154">
        <v>0</v>
      </c>
      <c r="O783" s="154">
        <v>0</v>
      </c>
      <c r="P783" s="154">
        <v>0</v>
      </c>
      <c r="Q783" s="154">
        <v>0</v>
      </c>
      <c r="R783" s="155" t="b">
        <v>0</v>
      </c>
      <c r="S783" s="154">
        <v>0</v>
      </c>
      <c r="T783" s="154">
        <v>0</v>
      </c>
    </row>
    <row r="784" spans="1:20">
      <c r="A784" s="46" t="s">
        <v>313</v>
      </c>
      <c r="B784" s="33">
        <v>311101</v>
      </c>
      <c r="C784" s="34" t="s">
        <v>59</v>
      </c>
      <c r="D784" s="147" t="s">
        <v>15</v>
      </c>
      <c r="E784" s="147" t="s">
        <v>47</v>
      </c>
      <c r="F784" s="154">
        <v>0</v>
      </c>
      <c r="G784" s="154">
        <v>-1033197077.8612583</v>
      </c>
      <c r="H784" s="154">
        <v>0</v>
      </c>
      <c r="I784" s="154">
        <v>0</v>
      </c>
      <c r="J784" s="154">
        <v>0</v>
      </c>
      <c r="K784" s="154">
        <v>17655765.317878604</v>
      </c>
      <c r="L784" s="154">
        <v>0</v>
      </c>
      <c r="M784" s="154">
        <v>-1015541312.5433797</v>
      </c>
      <c r="N784" s="154">
        <v>0</v>
      </c>
      <c r="O784" s="154">
        <v>0</v>
      </c>
      <c r="P784" s="154">
        <v>0</v>
      </c>
      <c r="Q784" s="154">
        <v>-1015541312.5433797</v>
      </c>
      <c r="R784" s="155" t="b">
        <v>1</v>
      </c>
      <c r="S784" s="154">
        <v>0</v>
      </c>
      <c r="T784" s="154">
        <v>-1015541312.5433797</v>
      </c>
    </row>
    <row r="785" spans="1:20">
      <c r="A785" s="46" t="s">
        <v>313</v>
      </c>
      <c r="B785" s="150">
        <v>311201</v>
      </c>
      <c r="C785" s="147" t="s">
        <v>209</v>
      </c>
      <c r="D785" s="147" t="s">
        <v>15</v>
      </c>
      <c r="E785" s="147" t="s">
        <v>47</v>
      </c>
      <c r="F785" s="154">
        <v>0</v>
      </c>
      <c r="G785" s="154">
        <v>0</v>
      </c>
      <c r="H785" s="154">
        <v>0</v>
      </c>
      <c r="I785" s="154">
        <v>0</v>
      </c>
      <c r="J785" s="154">
        <v>0</v>
      </c>
      <c r="K785" s="154">
        <v>0</v>
      </c>
      <c r="L785" s="154">
        <v>0</v>
      </c>
      <c r="M785" s="154">
        <v>0</v>
      </c>
      <c r="N785" s="154">
        <v>0</v>
      </c>
      <c r="O785" s="154">
        <v>0</v>
      </c>
      <c r="P785" s="154">
        <v>0</v>
      </c>
      <c r="Q785" s="154">
        <v>0</v>
      </c>
      <c r="R785" s="155" t="b">
        <v>0</v>
      </c>
      <c r="S785" s="154">
        <v>0</v>
      </c>
      <c r="T785" s="154">
        <v>0</v>
      </c>
    </row>
    <row r="786" spans="1:20">
      <c r="A786" s="46" t="s">
        <v>313</v>
      </c>
      <c r="B786" s="150">
        <v>312002</v>
      </c>
      <c r="C786" s="147" t="s">
        <v>69</v>
      </c>
      <c r="D786" s="147" t="s">
        <v>15</v>
      </c>
      <c r="E786" s="147" t="s">
        <v>47</v>
      </c>
      <c r="F786" s="154">
        <v>0</v>
      </c>
      <c r="G786" s="154">
        <v>0</v>
      </c>
      <c r="H786" s="154">
        <v>0</v>
      </c>
      <c r="I786" s="154">
        <v>0</v>
      </c>
      <c r="J786" s="154">
        <v>0</v>
      </c>
      <c r="K786" s="154">
        <v>0</v>
      </c>
      <c r="L786" s="154">
        <v>0</v>
      </c>
      <c r="M786" s="154">
        <v>0</v>
      </c>
      <c r="N786" s="154">
        <v>0</v>
      </c>
      <c r="O786" s="154">
        <v>0</v>
      </c>
      <c r="P786" s="154">
        <v>0</v>
      </c>
      <c r="Q786" s="154">
        <v>0</v>
      </c>
      <c r="R786" s="155" t="b">
        <v>0</v>
      </c>
      <c r="S786" s="154">
        <v>0</v>
      </c>
      <c r="T786" s="154">
        <v>0</v>
      </c>
    </row>
    <row r="787" spans="1:20">
      <c r="A787" s="46" t="s">
        <v>313</v>
      </c>
      <c r="B787" s="150">
        <v>312003</v>
      </c>
      <c r="C787" s="147" t="s">
        <v>70</v>
      </c>
      <c r="D787" s="147" t="s">
        <v>15</v>
      </c>
      <c r="E787" s="147" t="s">
        <v>47</v>
      </c>
      <c r="F787" s="154">
        <v>0</v>
      </c>
      <c r="G787" s="154">
        <v>17655765.317878604</v>
      </c>
      <c r="H787" s="154">
        <v>0</v>
      </c>
      <c r="I787" s="154">
        <v>0</v>
      </c>
      <c r="J787" s="154">
        <v>17655765.317878604</v>
      </c>
      <c r="K787" s="154">
        <v>0</v>
      </c>
      <c r="L787" s="154">
        <v>0</v>
      </c>
      <c r="M787" s="154">
        <v>0</v>
      </c>
      <c r="N787" s="154">
        <v>0</v>
      </c>
      <c r="O787" s="154">
        <v>0</v>
      </c>
      <c r="P787" s="154">
        <v>0</v>
      </c>
      <c r="Q787" s="154">
        <v>-13266093.368192196</v>
      </c>
      <c r="R787" s="155" t="b">
        <v>1</v>
      </c>
      <c r="S787" s="154">
        <v>0</v>
      </c>
      <c r="T787" s="154">
        <v>-13266093.368192196</v>
      </c>
    </row>
    <row r="788" spans="1:20">
      <c r="A788" s="46" t="s">
        <v>313</v>
      </c>
      <c r="B788" s="150">
        <v>411001</v>
      </c>
      <c r="C788" s="147" t="s">
        <v>73</v>
      </c>
      <c r="D788" s="147" t="s">
        <v>72</v>
      </c>
      <c r="E788" s="147" t="s">
        <v>47</v>
      </c>
      <c r="F788" s="154">
        <v>0</v>
      </c>
      <c r="G788" s="154">
        <v>0</v>
      </c>
      <c r="H788" s="154">
        <v>0</v>
      </c>
      <c r="I788" s="154">
        <v>0</v>
      </c>
      <c r="J788" s="154">
        <v>0</v>
      </c>
      <c r="K788" s="154">
        <v>811770499.99999988</v>
      </c>
      <c r="L788" s="154">
        <v>0</v>
      </c>
      <c r="M788" s="154">
        <v>811770499.99999988</v>
      </c>
      <c r="N788" s="154">
        <v>0</v>
      </c>
      <c r="O788" s="154">
        <v>811770499.99999988</v>
      </c>
      <c r="P788" s="154">
        <v>0</v>
      </c>
      <c r="Q788" s="154">
        <v>0</v>
      </c>
      <c r="R788" s="155" t="b">
        <v>1</v>
      </c>
      <c r="S788" s="154">
        <v>0</v>
      </c>
      <c r="T788" s="154">
        <v>0</v>
      </c>
    </row>
    <row r="789" spans="1:20">
      <c r="A789" s="46" t="s">
        <v>313</v>
      </c>
      <c r="B789" s="160">
        <v>411002</v>
      </c>
      <c r="C789" s="158" t="s">
        <v>74</v>
      </c>
      <c r="D789" s="147" t="s">
        <v>72</v>
      </c>
      <c r="E789" s="147" t="s">
        <v>47</v>
      </c>
      <c r="F789" s="154">
        <v>0</v>
      </c>
      <c r="G789" s="154">
        <v>0</v>
      </c>
      <c r="H789" s="154">
        <v>0</v>
      </c>
      <c r="I789" s="154">
        <v>0</v>
      </c>
      <c r="J789" s="154">
        <v>0</v>
      </c>
      <c r="K789" s="154">
        <v>14160000</v>
      </c>
      <c r="L789" s="154">
        <v>0</v>
      </c>
      <c r="M789" s="154">
        <v>14160000</v>
      </c>
      <c r="N789" s="154">
        <v>0</v>
      </c>
      <c r="O789" s="154">
        <v>14160000</v>
      </c>
      <c r="P789" s="154">
        <v>0</v>
      </c>
      <c r="Q789" s="154">
        <v>0</v>
      </c>
      <c r="R789" s="155" t="b">
        <v>1</v>
      </c>
      <c r="S789" s="154">
        <v>0</v>
      </c>
      <c r="T789" s="154">
        <v>0</v>
      </c>
    </row>
    <row r="790" spans="1:20">
      <c r="A790" s="46" t="s">
        <v>313</v>
      </c>
      <c r="B790" s="160">
        <v>411003</v>
      </c>
      <c r="C790" s="158" t="s">
        <v>75</v>
      </c>
      <c r="D790" s="147" t="s">
        <v>72</v>
      </c>
      <c r="E790" s="147" t="s">
        <v>47</v>
      </c>
      <c r="F790" s="154">
        <v>0</v>
      </c>
      <c r="G790" s="154">
        <v>0</v>
      </c>
      <c r="H790" s="154">
        <v>0</v>
      </c>
      <c r="I790" s="154">
        <v>0</v>
      </c>
      <c r="J790" s="154">
        <v>0</v>
      </c>
      <c r="K790" s="154">
        <v>0</v>
      </c>
      <c r="L790" s="154">
        <v>0</v>
      </c>
      <c r="M790" s="154">
        <v>0</v>
      </c>
      <c r="N790" s="154">
        <v>0</v>
      </c>
      <c r="O790" s="154">
        <v>0</v>
      </c>
      <c r="P790" s="154">
        <v>0</v>
      </c>
      <c r="Q790" s="154">
        <v>0</v>
      </c>
      <c r="R790" s="155" t="b">
        <v>0</v>
      </c>
      <c r="S790" s="154">
        <v>0</v>
      </c>
      <c r="T790" s="154">
        <v>0</v>
      </c>
    </row>
    <row r="791" spans="1:20">
      <c r="A791" s="46" t="s">
        <v>313</v>
      </c>
      <c r="B791" s="160">
        <v>411011</v>
      </c>
      <c r="C791" s="158" t="s">
        <v>251</v>
      </c>
      <c r="D791" s="147" t="s">
        <v>72</v>
      </c>
      <c r="E791" s="147" t="s">
        <v>16</v>
      </c>
      <c r="F791" s="154">
        <v>0</v>
      </c>
      <c r="G791" s="154">
        <v>0</v>
      </c>
      <c r="H791" s="154">
        <v>0</v>
      </c>
      <c r="I791" s="154">
        <v>0</v>
      </c>
      <c r="J791" s="154">
        <v>10324000</v>
      </c>
      <c r="K791" s="154">
        <v>0</v>
      </c>
      <c r="L791" s="154">
        <v>10324000</v>
      </c>
      <c r="M791" s="154">
        <v>0</v>
      </c>
      <c r="N791" s="154">
        <v>10324000</v>
      </c>
      <c r="O791" s="154">
        <v>0</v>
      </c>
      <c r="P791" s="154">
        <v>0</v>
      </c>
      <c r="Q791" s="154">
        <v>0</v>
      </c>
      <c r="R791" s="155" t="b">
        <v>1</v>
      </c>
      <c r="S791" s="154">
        <v>0</v>
      </c>
      <c r="T791" s="154">
        <v>0</v>
      </c>
    </row>
    <row r="792" spans="1:20">
      <c r="A792" s="46" t="s">
        <v>313</v>
      </c>
      <c r="B792" s="160">
        <v>411012</v>
      </c>
      <c r="C792" s="158" t="s">
        <v>252</v>
      </c>
      <c r="D792" s="147" t="s">
        <v>72</v>
      </c>
      <c r="E792" s="147" t="s">
        <v>16</v>
      </c>
      <c r="F792" s="154">
        <v>0</v>
      </c>
      <c r="G792" s="154">
        <v>0</v>
      </c>
      <c r="H792" s="154">
        <v>0</v>
      </c>
      <c r="I792" s="154">
        <v>0</v>
      </c>
      <c r="J792" s="154">
        <v>593818.18181818177</v>
      </c>
      <c r="K792" s="154">
        <v>0</v>
      </c>
      <c r="L792" s="154">
        <v>593818.18181818177</v>
      </c>
      <c r="M792" s="154">
        <v>0</v>
      </c>
      <c r="N792" s="154">
        <v>593818.18181818177</v>
      </c>
      <c r="O792" s="154">
        <v>0</v>
      </c>
      <c r="P792" s="154">
        <v>0</v>
      </c>
      <c r="Q792" s="154">
        <v>0</v>
      </c>
      <c r="R792" s="155" t="b">
        <v>1</v>
      </c>
      <c r="S792" s="154">
        <v>0</v>
      </c>
      <c r="T792" s="154">
        <v>0</v>
      </c>
    </row>
    <row r="793" spans="1:20">
      <c r="A793" s="46" t="s">
        <v>313</v>
      </c>
      <c r="B793" s="160">
        <v>411013</v>
      </c>
      <c r="C793" s="158" t="s">
        <v>253</v>
      </c>
      <c r="D793" s="147" t="s">
        <v>72</v>
      </c>
      <c r="E793" s="147" t="s">
        <v>16</v>
      </c>
      <c r="F793" s="154">
        <v>0</v>
      </c>
      <c r="G793" s="154">
        <v>0</v>
      </c>
      <c r="H793" s="154">
        <v>0</v>
      </c>
      <c r="I793" s="154">
        <v>0</v>
      </c>
      <c r="J793" s="154">
        <v>1218363.6363636362</v>
      </c>
      <c r="K793" s="154">
        <v>0</v>
      </c>
      <c r="L793" s="154">
        <v>1218363.6363636362</v>
      </c>
      <c r="M793" s="154">
        <v>0</v>
      </c>
      <c r="N793" s="154">
        <v>1218363.6363636362</v>
      </c>
      <c r="O793" s="154">
        <v>0</v>
      </c>
      <c r="P793" s="154">
        <v>0</v>
      </c>
      <c r="Q793" s="154">
        <v>0</v>
      </c>
      <c r="R793" s="155" t="b">
        <v>1</v>
      </c>
      <c r="S793" s="154">
        <v>0</v>
      </c>
      <c r="T793" s="154">
        <v>0</v>
      </c>
    </row>
    <row r="794" spans="1:20">
      <c r="A794" s="46" t="s">
        <v>313</v>
      </c>
      <c r="B794" s="160">
        <v>411014</v>
      </c>
      <c r="C794" s="158" t="s">
        <v>254</v>
      </c>
      <c r="D794" s="147" t="s">
        <v>72</v>
      </c>
      <c r="E794" s="147" t="s">
        <v>16</v>
      </c>
      <c r="F794" s="154">
        <v>0</v>
      </c>
      <c r="G794" s="154">
        <v>0</v>
      </c>
      <c r="H794" s="154">
        <v>0</v>
      </c>
      <c r="I794" s="154">
        <v>0</v>
      </c>
      <c r="J794" s="154">
        <v>0</v>
      </c>
      <c r="K794" s="154">
        <v>0</v>
      </c>
      <c r="L794" s="154">
        <v>0</v>
      </c>
      <c r="M794" s="154">
        <v>0</v>
      </c>
      <c r="N794" s="154">
        <v>0</v>
      </c>
      <c r="O794" s="154">
        <v>0</v>
      </c>
      <c r="P794" s="154">
        <v>0</v>
      </c>
      <c r="Q794" s="154">
        <v>0</v>
      </c>
      <c r="R794" s="155" t="b">
        <v>0</v>
      </c>
      <c r="S794" s="154">
        <v>0</v>
      </c>
      <c r="T794" s="154">
        <v>0</v>
      </c>
    </row>
    <row r="795" spans="1:20">
      <c r="A795" s="46" t="s">
        <v>313</v>
      </c>
      <c r="B795" s="160">
        <v>411015</v>
      </c>
      <c r="C795" s="158" t="s">
        <v>80</v>
      </c>
      <c r="D795" s="147" t="s">
        <v>72</v>
      </c>
      <c r="E795" s="147" t="s">
        <v>16</v>
      </c>
      <c r="F795" s="154">
        <v>0</v>
      </c>
      <c r="G795" s="154">
        <v>0</v>
      </c>
      <c r="H795" s="154">
        <v>0</v>
      </c>
      <c r="I795" s="154">
        <v>0</v>
      </c>
      <c r="J795" s="154">
        <v>0</v>
      </c>
      <c r="K795" s="154">
        <v>0</v>
      </c>
      <c r="L795" s="154">
        <v>0</v>
      </c>
      <c r="M795" s="154">
        <v>0</v>
      </c>
      <c r="N795" s="154">
        <v>0</v>
      </c>
      <c r="O795" s="154">
        <v>0</v>
      </c>
      <c r="P795" s="154">
        <v>0</v>
      </c>
      <c r="Q795" s="154">
        <v>0</v>
      </c>
      <c r="R795" s="155" t="b">
        <v>0</v>
      </c>
      <c r="S795" s="154">
        <v>0</v>
      </c>
      <c r="T795" s="154">
        <v>0</v>
      </c>
    </row>
    <row r="796" spans="1:20">
      <c r="A796" s="46" t="s">
        <v>313</v>
      </c>
      <c r="B796" s="160">
        <v>411016</v>
      </c>
      <c r="C796" s="158" t="s">
        <v>81</v>
      </c>
      <c r="D796" s="147" t="s">
        <v>72</v>
      </c>
      <c r="E796" s="147" t="s">
        <v>16</v>
      </c>
      <c r="F796" s="154">
        <v>0</v>
      </c>
      <c r="G796" s="154">
        <v>0</v>
      </c>
      <c r="H796" s="154">
        <v>0</v>
      </c>
      <c r="I796" s="154">
        <v>0</v>
      </c>
      <c r="J796" s="154">
        <v>0</v>
      </c>
      <c r="K796" s="154">
        <v>0</v>
      </c>
      <c r="L796" s="154">
        <v>0</v>
      </c>
      <c r="M796" s="154">
        <v>0</v>
      </c>
      <c r="N796" s="154">
        <v>0</v>
      </c>
      <c r="O796" s="154">
        <v>0</v>
      </c>
      <c r="P796" s="154">
        <v>0</v>
      </c>
      <c r="Q796" s="154">
        <v>0</v>
      </c>
      <c r="R796" s="155" t="b">
        <v>0</v>
      </c>
      <c r="S796" s="154">
        <v>0</v>
      </c>
      <c r="T796" s="154">
        <v>0</v>
      </c>
    </row>
    <row r="797" spans="1:20">
      <c r="A797" s="46" t="s">
        <v>313</v>
      </c>
      <c r="B797" s="160">
        <v>411017</v>
      </c>
      <c r="C797" s="158" t="s">
        <v>82</v>
      </c>
      <c r="D797" s="147" t="s">
        <v>72</v>
      </c>
      <c r="E797" s="147" t="s">
        <v>16</v>
      </c>
      <c r="F797" s="154">
        <v>0</v>
      </c>
      <c r="G797" s="154">
        <v>0</v>
      </c>
      <c r="H797" s="154">
        <v>0</v>
      </c>
      <c r="I797" s="154">
        <v>0</v>
      </c>
      <c r="J797" s="154">
        <v>0</v>
      </c>
      <c r="K797" s="154">
        <v>0</v>
      </c>
      <c r="L797" s="154">
        <v>0</v>
      </c>
      <c r="M797" s="154">
        <v>0</v>
      </c>
      <c r="N797" s="154">
        <v>0</v>
      </c>
      <c r="O797" s="154">
        <v>0</v>
      </c>
      <c r="P797" s="154">
        <v>0</v>
      </c>
      <c r="Q797" s="154">
        <v>0</v>
      </c>
      <c r="R797" s="155" t="b">
        <v>0</v>
      </c>
      <c r="S797" s="154">
        <v>0</v>
      </c>
      <c r="T797" s="154">
        <v>0</v>
      </c>
    </row>
    <row r="798" spans="1:20">
      <c r="A798" s="46" t="s">
        <v>313</v>
      </c>
      <c r="B798" s="160">
        <v>411018</v>
      </c>
      <c r="C798" s="158" t="s">
        <v>83</v>
      </c>
      <c r="D798" s="147" t="s">
        <v>72</v>
      </c>
      <c r="E798" s="147" t="s">
        <v>16</v>
      </c>
      <c r="F798" s="154">
        <v>0</v>
      </c>
      <c r="G798" s="154">
        <v>0</v>
      </c>
      <c r="H798" s="154">
        <v>0</v>
      </c>
      <c r="I798" s="154">
        <v>0</v>
      </c>
      <c r="J798" s="154">
        <v>0</v>
      </c>
      <c r="K798" s="154">
        <v>0</v>
      </c>
      <c r="L798" s="154">
        <v>0</v>
      </c>
      <c r="M798" s="154">
        <v>0</v>
      </c>
      <c r="N798" s="154">
        <v>0</v>
      </c>
      <c r="O798" s="154">
        <v>0</v>
      </c>
      <c r="P798" s="154">
        <v>0</v>
      </c>
      <c r="Q798" s="154">
        <v>0</v>
      </c>
      <c r="R798" s="155" t="b">
        <v>0</v>
      </c>
      <c r="S798" s="154">
        <v>0</v>
      </c>
      <c r="T798" s="154">
        <v>0</v>
      </c>
    </row>
    <row r="799" spans="1:20">
      <c r="A799" s="46" t="s">
        <v>313</v>
      </c>
      <c r="B799" s="160">
        <v>411019</v>
      </c>
      <c r="C799" s="158" t="s">
        <v>171</v>
      </c>
      <c r="D799" s="147" t="s">
        <v>72</v>
      </c>
      <c r="E799" s="147" t="s">
        <v>16</v>
      </c>
      <c r="F799" s="154">
        <v>0</v>
      </c>
      <c r="G799" s="154">
        <v>0</v>
      </c>
      <c r="H799" s="154">
        <v>0</v>
      </c>
      <c r="I799" s="154">
        <v>0</v>
      </c>
      <c r="J799" s="154">
        <v>0</v>
      </c>
      <c r="K799" s="154">
        <v>0</v>
      </c>
      <c r="L799" s="154">
        <v>0</v>
      </c>
      <c r="M799" s="154">
        <v>0</v>
      </c>
      <c r="N799" s="154">
        <v>0</v>
      </c>
      <c r="O799" s="154">
        <v>0</v>
      </c>
      <c r="P799" s="154">
        <v>0</v>
      </c>
      <c r="Q799" s="154">
        <v>0</v>
      </c>
      <c r="R799" s="155" t="b">
        <v>0</v>
      </c>
      <c r="S799" s="154">
        <v>0</v>
      </c>
      <c r="T799" s="154">
        <v>0</v>
      </c>
    </row>
    <row r="800" spans="1:20">
      <c r="A800" s="46" t="s">
        <v>313</v>
      </c>
      <c r="B800" s="160">
        <v>411101</v>
      </c>
      <c r="C800" s="158" t="s">
        <v>84</v>
      </c>
      <c r="D800" s="147" t="s">
        <v>72</v>
      </c>
      <c r="E800" s="147" t="s">
        <v>47</v>
      </c>
      <c r="F800" s="154">
        <v>0</v>
      </c>
      <c r="G800" s="154">
        <v>0</v>
      </c>
      <c r="H800" s="154">
        <v>0</v>
      </c>
      <c r="I800" s="154">
        <v>0</v>
      </c>
      <c r="J800" s="154">
        <v>0</v>
      </c>
      <c r="K800" s="154">
        <v>29156272.727272727</v>
      </c>
      <c r="L800" s="154">
        <v>0</v>
      </c>
      <c r="M800" s="154">
        <v>29156272.727272727</v>
      </c>
      <c r="N800" s="154">
        <v>0</v>
      </c>
      <c r="O800" s="154">
        <v>29156272.727272727</v>
      </c>
      <c r="P800" s="154">
        <v>0</v>
      </c>
      <c r="Q800" s="154">
        <v>0</v>
      </c>
      <c r="R800" s="155" t="b">
        <v>1</v>
      </c>
      <c r="S800" s="154">
        <v>0</v>
      </c>
      <c r="T800" s="154">
        <v>0</v>
      </c>
    </row>
    <row r="801" spans="1:20">
      <c r="A801" s="46" t="s">
        <v>313</v>
      </c>
      <c r="B801" s="160">
        <v>411102</v>
      </c>
      <c r="C801" s="158" t="s">
        <v>85</v>
      </c>
      <c r="D801" s="147" t="s">
        <v>72</v>
      </c>
      <c r="E801" s="147" t="s">
        <v>47</v>
      </c>
      <c r="F801" s="154">
        <v>0</v>
      </c>
      <c r="G801" s="154">
        <v>0</v>
      </c>
      <c r="H801" s="154">
        <v>0</v>
      </c>
      <c r="I801" s="154">
        <v>0</v>
      </c>
      <c r="J801" s="154">
        <v>0</v>
      </c>
      <c r="K801" s="154">
        <v>1140000</v>
      </c>
      <c r="L801" s="154">
        <v>0</v>
      </c>
      <c r="M801" s="154">
        <v>1140000</v>
      </c>
      <c r="N801" s="154">
        <v>0</v>
      </c>
      <c r="O801" s="154">
        <v>1140000</v>
      </c>
      <c r="P801" s="154">
        <v>0</v>
      </c>
      <c r="Q801" s="154">
        <v>0</v>
      </c>
      <c r="R801" s="155" t="b">
        <v>1</v>
      </c>
      <c r="S801" s="154">
        <v>0</v>
      </c>
      <c r="T801" s="154">
        <v>0</v>
      </c>
    </row>
    <row r="802" spans="1:20">
      <c r="A802" s="46" t="s">
        <v>313</v>
      </c>
      <c r="B802" s="160">
        <v>411103</v>
      </c>
      <c r="C802" s="158" t="s">
        <v>86</v>
      </c>
      <c r="D802" s="147" t="s">
        <v>72</v>
      </c>
      <c r="E802" s="147" t="s">
        <v>47</v>
      </c>
      <c r="F802" s="154">
        <v>0</v>
      </c>
      <c r="G802" s="154">
        <v>0</v>
      </c>
      <c r="H802" s="154">
        <v>0</v>
      </c>
      <c r="I802" s="154">
        <v>0</v>
      </c>
      <c r="J802" s="154">
        <v>0</v>
      </c>
      <c r="K802" s="154">
        <v>0</v>
      </c>
      <c r="L802" s="154">
        <v>0</v>
      </c>
      <c r="M802" s="154">
        <v>0</v>
      </c>
      <c r="N802" s="154">
        <v>0</v>
      </c>
      <c r="O802" s="154">
        <v>0</v>
      </c>
      <c r="P802" s="154">
        <v>0</v>
      </c>
      <c r="Q802" s="154">
        <v>0</v>
      </c>
      <c r="R802" s="155" t="b">
        <v>0</v>
      </c>
      <c r="S802" s="154">
        <v>0</v>
      </c>
      <c r="T802" s="154">
        <v>0</v>
      </c>
    </row>
    <row r="803" spans="1:20">
      <c r="A803" s="46" t="s">
        <v>313</v>
      </c>
      <c r="B803" s="160">
        <v>411111</v>
      </c>
      <c r="C803" s="158" t="s">
        <v>255</v>
      </c>
      <c r="D803" s="147" t="s">
        <v>72</v>
      </c>
      <c r="E803" s="147" t="s">
        <v>16</v>
      </c>
      <c r="F803" s="154">
        <v>0</v>
      </c>
      <c r="G803" s="154">
        <v>0</v>
      </c>
      <c r="H803" s="154">
        <v>0</v>
      </c>
      <c r="I803" s="154">
        <v>0</v>
      </c>
      <c r="J803" s="154">
        <v>70454.545454545456</v>
      </c>
      <c r="K803" s="154">
        <v>0</v>
      </c>
      <c r="L803" s="154">
        <v>70454.545454545456</v>
      </c>
      <c r="M803" s="154">
        <v>0</v>
      </c>
      <c r="N803" s="154">
        <v>70454.545454545456</v>
      </c>
      <c r="O803" s="154">
        <v>0</v>
      </c>
      <c r="P803" s="154">
        <v>0</v>
      </c>
      <c r="Q803" s="154">
        <v>0</v>
      </c>
      <c r="R803" s="155" t="b">
        <v>1</v>
      </c>
      <c r="S803" s="154">
        <v>0</v>
      </c>
      <c r="T803" s="154">
        <v>0</v>
      </c>
    </row>
    <row r="804" spans="1:20">
      <c r="A804" s="46" t="s">
        <v>313</v>
      </c>
      <c r="B804" s="160">
        <v>411112</v>
      </c>
      <c r="C804" s="158" t="s">
        <v>256</v>
      </c>
      <c r="D804" s="147" t="s">
        <v>72</v>
      </c>
      <c r="E804" s="147" t="s">
        <v>16</v>
      </c>
      <c r="F804" s="154">
        <v>0</v>
      </c>
      <c r="G804" s="154">
        <v>0</v>
      </c>
      <c r="H804" s="154">
        <v>0</v>
      </c>
      <c r="I804" s="154">
        <v>0</v>
      </c>
      <c r="J804" s="154">
        <v>22727.272727272724</v>
      </c>
      <c r="K804" s="154">
        <v>0</v>
      </c>
      <c r="L804" s="154">
        <v>22727.272727272724</v>
      </c>
      <c r="M804" s="154">
        <v>0</v>
      </c>
      <c r="N804" s="154">
        <v>22727.272727272724</v>
      </c>
      <c r="O804" s="154">
        <v>0</v>
      </c>
      <c r="P804" s="154">
        <v>0</v>
      </c>
      <c r="Q804" s="154">
        <v>0</v>
      </c>
      <c r="R804" s="155" t="b">
        <v>1</v>
      </c>
      <c r="S804" s="154">
        <v>0</v>
      </c>
      <c r="T804" s="154">
        <v>0</v>
      </c>
    </row>
    <row r="805" spans="1:20">
      <c r="A805" s="46" t="s">
        <v>313</v>
      </c>
      <c r="B805" s="160">
        <v>411113</v>
      </c>
      <c r="C805" s="158" t="s">
        <v>257</v>
      </c>
      <c r="D805" s="147" t="s">
        <v>72</v>
      </c>
      <c r="E805" s="147" t="s">
        <v>16</v>
      </c>
      <c r="F805" s="154">
        <v>0</v>
      </c>
      <c r="G805" s="154">
        <v>0</v>
      </c>
      <c r="H805" s="154">
        <v>0</v>
      </c>
      <c r="I805" s="154">
        <v>0</v>
      </c>
      <c r="J805" s="154">
        <v>5454.545454545454</v>
      </c>
      <c r="K805" s="154">
        <v>0</v>
      </c>
      <c r="L805" s="154">
        <v>5454.545454545454</v>
      </c>
      <c r="M805" s="154">
        <v>0</v>
      </c>
      <c r="N805" s="154">
        <v>5454.545454545454</v>
      </c>
      <c r="O805" s="154">
        <v>0</v>
      </c>
      <c r="P805" s="154">
        <v>0</v>
      </c>
      <c r="Q805" s="154">
        <v>0</v>
      </c>
      <c r="R805" s="155" t="b">
        <v>1</v>
      </c>
      <c r="S805" s="154">
        <v>0</v>
      </c>
      <c r="T805" s="154">
        <v>0</v>
      </c>
    </row>
    <row r="806" spans="1:20">
      <c r="A806" s="46" t="s">
        <v>313</v>
      </c>
      <c r="B806" s="160">
        <v>411114</v>
      </c>
      <c r="C806" s="158" t="s">
        <v>258</v>
      </c>
      <c r="D806" s="147" t="s">
        <v>72</v>
      </c>
      <c r="E806" s="147" t="s">
        <v>16</v>
      </c>
      <c r="F806" s="154">
        <v>0</v>
      </c>
      <c r="G806" s="154">
        <v>0</v>
      </c>
      <c r="H806" s="154">
        <v>0</v>
      </c>
      <c r="I806" s="154">
        <v>0</v>
      </c>
      <c r="J806" s="154">
        <v>0</v>
      </c>
      <c r="K806" s="154">
        <v>0</v>
      </c>
      <c r="L806" s="154">
        <v>0</v>
      </c>
      <c r="M806" s="154">
        <v>0</v>
      </c>
      <c r="N806" s="154">
        <v>0</v>
      </c>
      <c r="O806" s="154">
        <v>0</v>
      </c>
      <c r="P806" s="154">
        <v>0</v>
      </c>
      <c r="Q806" s="154">
        <v>0</v>
      </c>
      <c r="R806" s="155" t="b">
        <v>0</v>
      </c>
      <c r="S806" s="154">
        <v>0</v>
      </c>
      <c r="T806" s="154">
        <v>0</v>
      </c>
    </row>
    <row r="807" spans="1:20">
      <c r="A807" s="46" t="s">
        <v>313</v>
      </c>
      <c r="B807" s="160">
        <v>411115</v>
      </c>
      <c r="C807" s="158" t="s">
        <v>91</v>
      </c>
      <c r="D807" s="147" t="s">
        <v>72</v>
      </c>
      <c r="E807" s="147" t="s">
        <v>16</v>
      </c>
      <c r="F807" s="154">
        <v>0</v>
      </c>
      <c r="G807" s="154">
        <v>0</v>
      </c>
      <c r="H807" s="154">
        <v>0</v>
      </c>
      <c r="I807" s="154">
        <v>0</v>
      </c>
      <c r="J807" s="154">
        <v>0</v>
      </c>
      <c r="K807" s="154">
        <v>0</v>
      </c>
      <c r="L807" s="154">
        <v>0</v>
      </c>
      <c r="M807" s="154">
        <v>0</v>
      </c>
      <c r="N807" s="154">
        <v>0</v>
      </c>
      <c r="O807" s="154">
        <v>0</v>
      </c>
      <c r="P807" s="154">
        <v>0</v>
      </c>
      <c r="Q807" s="154">
        <v>0</v>
      </c>
      <c r="R807" s="155" t="b">
        <v>0</v>
      </c>
      <c r="S807" s="154">
        <v>0</v>
      </c>
      <c r="T807" s="154">
        <v>0</v>
      </c>
    </row>
    <row r="808" spans="1:20">
      <c r="A808" s="46" t="s">
        <v>313</v>
      </c>
      <c r="B808" s="160">
        <v>411116</v>
      </c>
      <c r="C808" s="158" t="s">
        <v>92</v>
      </c>
      <c r="D808" s="147" t="s">
        <v>72</v>
      </c>
      <c r="E808" s="147" t="s">
        <v>16</v>
      </c>
      <c r="F808" s="154">
        <v>0</v>
      </c>
      <c r="G808" s="154">
        <v>0</v>
      </c>
      <c r="H808" s="154">
        <v>0</v>
      </c>
      <c r="I808" s="154">
        <v>0</v>
      </c>
      <c r="J808" s="154">
        <v>0</v>
      </c>
      <c r="K808" s="154">
        <v>0</v>
      </c>
      <c r="L808" s="154">
        <v>0</v>
      </c>
      <c r="M808" s="154">
        <v>0</v>
      </c>
      <c r="N808" s="154">
        <v>0</v>
      </c>
      <c r="O808" s="154">
        <v>0</v>
      </c>
      <c r="P808" s="154">
        <v>0</v>
      </c>
      <c r="Q808" s="154">
        <v>0</v>
      </c>
      <c r="R808" s="155" t="b">
        <v>0</v>
      </c>
      <c r="S808" s="154">
        <v>0</v>
      </c>
      <c r="T808" s="154">
        <v>0</v>
      </c>
    </row>
    <row r="809" spans="1:20">
      <c r="A809" s="46" t="s">
        <v>313</v>
      </c>
      <c r="B809" s="160">
        <v>411117</v>
      </c>
      <c r="C809" s="158" t="s">
        <v>93</v>
      </c>
      <c r="D809" s="147" t="s">
        <v>72</v>
      </c>
      <c r="E809" s="147" t="s">
        <v>16</v>
      </c>
      <c r="F809" s="154">
        <v>0</v>
      </c>
      <c r="G809" s="154">
        <v>0</v>
      </c>
      <c r="H809" s="154">
        <v>0</v>
      </c>
      <c r="I809" s="154">
        <v>0</v>
      </c>
      <c r="J809" s="154">
        <v>0</v>
      </c>
      <c r="K809" s="154">
        <v>0</v>
      </c>
      <c r="L809" s="154">
        <v>0</v>
      </c>
      <c r="M809" s="154">
        <v>0</v>
      </c>
      <c r="N809" s="154">
        <v>0</v>
      </c>
      <c r="O809" s="154">
        <v>0</v>
      </c>
      <c r="P809" s="154">
        <v>0</v>
      </c>
      <c r="Q809" s="154">
        <v>0</v>
      </c>
      <c r="R809" s="155" t="b">
        <v>0</v>
      </c>
      <c r="S809" s="154">
        <v>0</v>
      </c>
      <c r="T809" s="154">
        <v>0</v>
      </c>
    </row>
    <row r="810" spans="1:20">
      <c r="A810" s="46" t="s">
        <v>313</v>
      </c>
      <c r="B810" s="160">
        <v>411118</v>
      </c>
      <c r="C810" s="158" t="s">
        <v>94</v>
      </c>
      <c r="D810" s="147" t="s">
        <v>72</v>
      </c>
      <c r="E810" s="147" t="s">
        <v>16</v>
      </c>
      <c r="F810" s="154">
        <v>0</v>
      </c>
      <c r="G810" s="154">
        <v>0</v>
      </c>
      <c r="H810" s="154">
        <v>0</v>
      </c>
      <c r="I810" s="154">
        <v>0</v>
      </c>
      <c r="J810" s="154">
        <v>0</v>
      </c>
      <c r="K810" s="154">
        <v>0</v>
      </c>
      <c r="L810" s="154">
        <v>0</v>
      </c>
      <c r="M810" s="154">
        <v>0</v>
      </c>
      <c r="N810" s="154">
        <v>0</v>
      </c>
      <c r="O810" s="154">
        <v>0</v>
      </c>
      <c r="P810" s="154">
        <v>0</v>
      </c>
      <c r="Q810" s="154">
        <v>0</v>
      </c>
      <c r="R810" s="155" t="b">
        <v>0</v>
      </c>
      <c r="S810" s="154">
        <v>0</v>
      </c>
      <c r="T810" s="154">
        <v>0</v>
      </c>
    </row>
    <row r="811" spans="1:20">
      <c r="A811" s="46" t="s">
        <v>313</v>
      </c>
      <c r="B811" s="160">
        <v>411119</v>
      </c>
      <c r="C811" s="158" t="s">
        <v>172</v>
      </c>
      <c r="D811" s="147" t="s">
        <v>72</v>
      </c>
      <c r="E811" s="147" t="s">
        <v>16</v>
      </c>
      <c r="F811" s="154">
        <v>0</v>
      </c>
      <c r="G811" s="154">
        <v>0</v>
      </c>
      <c r="H811" s="154">
        <v>0</v>
      </c>
      <c r="I811" s="154">
        <v>0</v>
      </c>
      <c r="J811" s="154">
        <v>0</v>
      </c>
      <c r="K811" s="154">
        <v>0</v>
      </c>
      <c r="L811" s="154">
        <v>0</v>
      </c>
      <c r="M811" s="154">
        <v>0</v>
      </c>
      <c r="N811" s="154">
        <v>0</v>
      </c>
      <c r="O811" s="154">
        <v>0</v>
      </c>
      <c r="P811" s="154">
        <v>0</v>
      </c>
      <c r="Q811" s="154">
        <v>0</v>
      </c>
      <c r="R811" s="155" t="b">
        <v>0</v>
      </c>
      <c r="S811" s="154">
        <v>0</v>
      </c>
      <c r="T811" s="154">
        <v>0</v>
      </c>
    </row>
    <row r="812" spans="1:20">
      <c r="A812" s="46" t="s">
        <v>313</v>
      </c>
      <c r="B812" s="160">
        <v>510001</v>
      </c>
      <c r="C812" s="158" t="s">
        <v>95</v>
      </c>
      <c r="D812" s="147" t="s">
        <v>72</v>
      </c>
      <c r="E812" s="147" t="s">
        <v>16</v>
      </c>
      <c r="F812" s="154">
        <v>0</v>
      </c>
      <c r="G812" s="154">
        <v>0</v>
      </c>
      <c r="H812" s="154">
        <v>0</v>
      </c>
      <c r="I812" s="154">
        <v>0</v>
      </c>
      <c r="J812" s="154">
        <v>1013564045.4545453</v>
      </c>
      <c r="K812" s="154">
        <v>389026781.81818169</v>
      </c>
      <c r="L812" s="154">
        <v>624537263.63636351</v>
      </c>
      <c r="M812" s="154">
        <v>0</v>
      </c>
      <c r="N812" s="154">
        <v>624537263.63636351</v>
      </c>
      <c r="O812" s="154">
        <v>0</v>
      </c>
      <c r="P812" s="154">
        <v>0</v>
      </c>
      <c r="Q812" s="154">
        <v>0</v>
      </c>
      <c r="R812" s="155" t="b">
        <v>1</v>
      </c>
      <c r="S812" s="154">
        <v>0</v>
      </c>
      <c r="T812" s="154">
        <v>0</v>
      </c>
    </row>
    <row r="813" spans="1:20">
      <c r="A813" s="46" t="s">
        <v>313</v>
      </c>
      <c r="B813" s="160">
        <v>511001</v>
      </c>
      <c r="C813" s="158" t="s">
        <v>96</v>
      </c>
      <c r="D813" s="147" t="s">
        <v>72</v>
      </c>
      <c r="E813" s="147" t="s">
        <v>16</v>
      </c>
      <c r="F813" s="154">
        <v>0</v>
      </c>
      <c r="G813" s="154">
        <v>0</v>
      </c>
      <c r="H813" s="154">
        <v>0</v>
      </c>
      <c r="I813" s="154">
        <v>0</v>
      </c>
      <c r="J813" s="154">
        <v>470087954.5454545</v>
      </c>
      <c r="K813" s="154">
        <v>470087954.5454545</v>
      </c>
      <c r="L813" s="154">
        <v>0</v>
      </c>
      <c r="M813" s="154">
        <v>0</v>
      </c>
      <c r="N813" s="154">
        <v>0</v>
      </c>
      <c r="O813" s="154">
        <v>0</v>
      </c>
      <c r="P813" s="154">
        <v>0</v>
      </c>
      <c r="Q813" s="154">
        <v>0</v>
      </c>
      <c r="R813" s="155" t="b">
        <v>1</v>
      </c>
      <c r="S813" s="154">
        <v>0</v>
      </c>
      <c r="T813" s="154">
        <v>0</v>
      </c>
    </row>
    <row r="814" spans="1:20">
      <c r="A814" s="46" t="s">
        <v>313</v>
      </c>
      <c r="B814" s="160">
        <v>511002</v>
      </c>
      <c r="C814" s="158" t="s">
        <v>97</v>
      </c>
      <c r="D814" s="147" t="s">
        <v>72</v>
      </c>
      <c r="E814" s="147" t="s">
        <v>16</v>
      </c>
      <c r="F814" s="154">
        <v>0</v>
      </c>
      <c r="G814" s="154">
        <v>0</v>
      </c>
      <c r="H814" s="154">
        <v>0</v>
      </c>
      <c r="I814" s="154">
        <v>0</v>
      </c>
      <c r="J814" s="154">
        <v>-11970000</v>
      </c>
      <c r="K814" s="154">
        <v>-11970000</v>
      </c>
      <c r="L814" s="154">
        <v>0</v>
      </c>
      <c r="M814" s="154">
        <v>0</v>
      </c>
      <c r="N814" s="154">
        <v>0</v>
      </c>
      <c r="O814" s="154">
        <v>0</v>
      </c>
      <c r="P814" s="154">
        <v>0</v>
      </c>
      <c r="Q814" s="154">
        <v>0</v>
      </c>
      <c r="R814" s="155" t="b">
        <v>1</v>
      </c>
      <c r="S814" s="154">
        <v>0</v>
      </c>
      <c r="T814" s="154">
        <v>0</v>
      </c>
    </row>
    <row r="815" spans="1:20">
      <c r="A815" s="46" t="s">
        <v>313</v>
      </c>
      <c r="B815" s="160">
        <v>511003</v>
      </c>
      <c r="C815" s="158" t="s">
        <v>98</v>
      </c>
      <c r="D815" s="147" t="s">
        <v>72</v>
      </c>
      <c r="E815" s="147" t="s">
        <v>16</v>
      </c>
      <c r="F815" s="154">
        <v>0</v>
      </c>
      <c r="G815" s="154">
        <v>0</v>
      </c>
      <c r="H815" s="154">
        <v>0</v>
      </c>
      <c r="I815" s="154">
        <v>0</v>
      </c>
      <c r="J815" s="154">
        <v>0</v>
      </c>
      <c r="K815" s="154">
        <v>0</v>
      </c>
      <c r="L815" s="154">
        <v>0</v>
      </c>
      <c r="M815" s="154">
        <v>0</v>
      </c>
      <c r="N815" s="154">
        <v>0</v>
      </c>
      <c r="O815" s="154">
        <v>0</v>
      </c>
      <c r="P815" s="154">
        <v>0</v>
      </c>
      <c r="Q815" s="154">
        <v>0</v>
      </c>
      <c r="R815" s="155" t="b">
        <v>0</v>
      </c>
      <c r="S815" s="154">
        <v>0</v>
      </c>
      <c r="T815" s="154">
        <v>0</v>
      </c>
    </row>
    <row r="816" spans="1:20">
      <c r="A816" s="46" t="s">
        <v>313</v>
      </c>
      <c r="B816" s="160">
        <v>811001</v>
      </c>
      <c r="C816" s="158" t="s">
        <v>100</v>
      </c>
      <c r="D816" s="147" t="s">
        <v>72</v>
      </c>
      <c r="E816" s="147" t="s">
        <v>16</v>
      </c>
      <c r="F816" s="154">
        <v>0</v>
      </c>
      <c r="G816" s="154">
        <v>0</v>
      </c>
      <c r="H816" s="154">
        <v>0</v>
      </c>
      <c r="I816" s="154">
        <v>0</v>
      </c>
      <c r="J816" s="154">
        <v>0</v>
      </c>
      <c r="K816" s="154">
        <v>0</v>
      </c>
      <c r="L816" s="154">
        <v>0</v>
      </c>
      <c r="M816" s="154">
        <v>0</v>
      </c>
      <c r="N816" s="154">
        <v>0</v>
      </c>
      <c r="O816" s="154">
        <v>0</v>
      </c>
      <c r="P816" s="154">
        <v>0</v>
      </c>
      <c r="Q816" s="154">
        <v>0</v>
      </c>
      <c r="R816" s="155" t="b">
        <v>0</v>
      </c>
      <c r="S816" s="154">
        <v>0</v>
      </c>
      <c r="T816" s="154">
        <v>0</v>
      </c>
    </row>
    <row r="817" spans="1:20">
      <c r="A817" s="46" t="s">
        <v>313</v>
      </c>
      <c r="B817" s="160">
        <v>811002</v>
      </c>
      <c r="C817" s="158" t="s">
        <v>101</v>
      </c>
      <c r="D817" s="147" t="s">
        <v>72</v>
      </c>
      <c r="E817" s="147" t="s">
        <v>16</v>
      </c>
      <c r="F817" s="154">
        <v>0</v>
      </c>
      <c r="G817" s="154">
        <v>0</v>
      </c>
      <c r="H817" s="154">
        <v>0</v>
      </c>
      <c r="I817" s="154">
        <v>0</v>
      </c>
      <c r="J817" s="154">
        <v>2462214</v>
      </c>
      <c r="K817" s="154">
        <v>0</v>
      </c>
      <c r="L817" s="154">
        <v>2462214</v>
      </c>
      <c r="M817" s="154">
        <v>0</v>
      </c>
      <c r="N817" s="154">
        <v>2462214</v>
      </c>
      <c r="O817" s="154">
        <v>0</v>
      </c>
      <c r="P817" s="154">
        <v>0</v>
      </c>
      <c r="Q817" s="154">
        <v>0</v>
      </c>
      <c r="R817" s="155" t="b">
        <v>1</v>
      </c>
      <c r="S817" s="154">
        <v>0</v>
      </c>
      <c r="T817" s="154">
        <v>0</v>
      </c>
    </row>
    <row r="818" spans="1:20">
      <c r="A818" s="46" t="s">
        <v>313</v>
      </c>
      <c r="B818" s="160">
        <v>811003</v>
      </c>
      <c r="C818" s="158" t="s">
        <v>102</v>
      </c>
      <c r="D818" s="147" t="s">
        <v>72</v>
      </c>
      <c r="E818" s="147" t="s">
        <v>16</v>
      </c>
      <c r="F818" s="154">
        <v>0</v>
      </c>
      <c r="G818" s="154">
        <v>0</v>
      </c>
      <c r="H818" s="154">
        <v>8602884</v>
      </c>
      <c r="I818" s="154">
        <v>0</v>
      </c>
      <c r="J818" s="154">
        <v>0</v>
      </c>
      <c r="K818" s="154">
        <v>0</v>
      </c>
      <c r="L818" s="154">
        <v>8602884</v>
      </c>
      <c r="M818" s="154">
        <v>0</v>
      </c>
      <c r="N818" s="154">
        <v>8602884</v>
      </c>
      <c r="O818" s="154">
        <v>0</v>
      </c>
      <c r="P818" s="154">
        <v>0</v>
      </c>
      <c r="Q818" s="154">
        <v>0</v>
      </c>
      <c r="R818" s="155" t="b">
        <v>1</v>
      </c>
      <c r="S818" s="154">
        <v>0</v>
      </c>
      <c r="T818" s="154">
        <v>0</v>
      </c>
    </row>
    <row r="819" spans="1:20">
      <c r="A819" s="46" t="s">
        <v>313</v>
      </c>
      <c r="B819" s="160">
        <v>811004</v>
      </c>
      <c r="C819" s="158" t="s">
        <v>103</v>
      </c>
      <c r="D819" s="147" t="s">
        <v>72</v>
      </c>
      <c r="E819" s="147" t="s">
        <v>16</v>
      </c>
      <c r="F819" s="154">
        <v>0</v>
      </c>
      <c r="G819" s="154">
        <v>0</v>
      </c>
      <c r="H819" s="154">
        <v>139000</v>
      </c>
      <c r="I819" s="154">
        <v>0</v>
      </c>
      <c r="J819" s="154">
        <v>2872400</v>
      </c>
      <c r="K819" s="154">
        <v>0</v>
      </c>
      <c r="L819" s="154">
        <v>3011400</v>
      </c>
      <c r="M819" s="154">
        <v>0</v>
      </c>
      <c r="N819" s="154">
        <v>3011400</v>
      </c>
      <c r="O819" s="154">
        <v>0</v>
      </c>
      <c r="P819" s="154">
        <v>0</v>
      </c>
      <c r="Q819" s="154">
        <v>0</v>
      </c>
      <c r="R819" s="155" t="b">
        <v>1</v>
      </c>
      <c r="S819" s="154">
        <v>0</v>
      </c>
      <c r="T819" s="154">
        <v>0</v>
      </c>
    </row>
    <row r="820" spans="1:20">
      <c r="A820" s="46" t="s">
        <v>313</v>
      </c>
      <c r="B820" s="160">
        <v>811005</v>
      </c>
      <c r="C820" s="158" t="s">
        <v>104</v>
      </c>
      <c r="D820" s="147" t="s">
        <v>72</v>
      </c>
      <c r="E820" s="147" t="s">
        <v>16</v>
      </c>
      <c r="F820" s="154">
        <v>0</v>
      </c>
      <c r="G820" s="154">
        <v>0</v>
      </c>
      <c r="H820" s="154">
        <v>15000</v>
      </c>
      <c r="I820" s="154">
        <v>0</v>
      </c>
      <c r="J820" s="154">
        <v>0</v>
      </c>
      <c r="K820" s="154">
        <v>0</v>
      </c>
      <c r="L820" s="154">
        <v>15000</v>
      </c>
      <c r="M820" s="154">
        <v>0</v>
      </c>
      <c r="N820" s="154">
        <v>15000</v>
      </c>
      <c r="O820" s="154">
        <v>0</v>
      </c>
      <c r="P820" s="154">
        <v>0</v>
      </c>
      <c r="Q820" s="154">
        <v>0</v>
      </c>
      <c r="R820" s="155" t="b">
        <v>1</v>
      </c>
      <c r="S820" s="154">
        <v>0</v>
      </c>
      <c r="T820" s="154">
        <v>0</v>
      </c>
    </row>
    <row r="821" spans="1:20">
      <c r="A821" s="46" t="s">
        <v>313</v>
      </c>
      <c r="B821" s="160">
        <v>811006</v>
      </c>
      <c r="C821" s="158" t="s">
        <v>105</v>
      </c>
      <c r="D821" s="147" t="s">
        <v>72</v>
      </c>
      <c r="E821" s="147" t="s">
        <v>16</v>
      </c>
      <c r="F821" s="154">
        <v>0</v>
      </c>
      <c r="G821" s="154">
        <v>0</v>
      </c>
      <c r="H821" s="154">
        <v>40000</v>
      </c>
      <c r="I821" s="154">
        <v>0</v>
      </c>
      <c r="J821" s="154">
        <v>0</v>
      </c>
      <c r="K821" s="154">
        <v>0</v>
      </c>
      <c r="L821" s="154">
        <v>40000</v>
      </c>
      <c r="M821" s="154">
        <v>0</v>
      </c>
      <c r="N821" s="154">
        <v>40000</v>
      </c>
      <c r="O821" s="154">
        <v>0</v>
      </c>
      <c r="P821" s="154">
        <v>0</v>
      </c>
      <c r="Q821" s="154">
        <v>0</v>
      </c>
      <c r="R821" s="155" t="b">
        <v>1</v>
      </c>
      <c r="S821" s="154">
        <v>0</v>
      </c>
      <c r="T821" s="154">
        <v>0</v>
      </c>
    </row>
    <row r="822" spans="1:20">
      <c r="A822" s="46" t="s">
        <v>313</v>
      </c>
      <c r="B822" s="160">
        <v>811007</v>
      </c>
      <c r="C822" s="158" t="s">
        <v>106</v>
      </c>
      <c r="D822" s="147" t="s">
        <v>72</v>
      </c>
      <c r="E822" s="147" t="s">
        <v>16</v>
      </c>
      <c r="F822" s="154">
        <v>0</v>
      </c>
      <c r="G822" s="154">
        <v>0</v>
      </c>
      <c r="H822" s="154">
        <v>0</v>
      </c>
      <c r="I822" s="154">
        <v>0</v>
      </c>
      <c r="J822" s="154">
        <v>0</v>
      </c>
      <c r="K822" s="154">
        <v>0</v>
      </c>
      <c r="L822" s="154">
        <v>0</v>
      </c>
      <c r="M822" s="154">
        <v>0</v>
      </c>
      <c r="N822" s="154">
        <v>0</v>
      </c>
      <c r="O822" s="154">
        <v>0</v>
      </c>
      <c r="P822" s="154">
        <v>0</v>
      </c>
      <c r="Q822" s="154">
        <v>0</v>
      </c>
      <c r="R822" s="155" t="b">
        <v>0</v>
      </c>
      <c r="S822" s="154">
        <v>0</v>
      </c>
      <c r="T822" s="154">
        <v>0</v>
      </c>
    </row>
    <row r="823" spans="1:20">
      <c r="A823" s="46" t="s">
        <v>313</v>
      </c>
      <c r="B823" s="160">
        <v>811010</v>
      </c>
      <c r="C823" s="158" t="s">
        <v>109</v>
      </c>
      <c r="D823" s="147" t="s">
        <v>72</v>
      </c>
      <c r="E823" s="147" t="s">
        <v>16</v>
      </c>
      <c r="F823" s="154">
        <v>0</v>
      </c>
      <c r="G823" s="154">
        <v>0</v>
      </c>
      <c r="H823" s="154">
        <v>0</v>
      </c>
      <c r="I823" s="154">
        <v>0</v>
      </c>
      <c r="J823" s="154">
        <v>0</v>
      </c>
      <c r="K823" s="154">
        <v>0</v>
      </c>
      <c r="L823" s="154">
        <v>0</v>
      </c>
      <c r="M823" s="154">
        <v>0</v>
      </c>
      <c r="N823" s="154">
        <v>0</v>
      </c>
      <c r="O823" s="154">
        <v>0</v>
      </c>
      <c r="P823" s="154">
        <v>0</v>
      </c>
      <c r="Q823" s="154">
        <v>0</v>
      </c>
      <c r="R823" s="155" t="b">
        <v>0</v>
      </c>
      <c r="S823" s="154">
        <v>0</v>
      </c>
      <c r="T823" s="154">
        <v>0</v>
      </c>
    </row>
    <row r="824" spans="1:20">
      <c r="A824" s="46" t="s">
        <v>313</v>
      </c>
      <c r="B824" s="160">
        <v>821000</v>
      </c>
      <c r="C824" s="158" t="s">
        <v>110</v>
      </c>
      <c r="D824" s="147" t="s">
        <v>72</v>
      </c>
      <c r="E824" s="147" t="s">
        <v>16</v>
      </c>
      <c r="F824" s="154">
        <v>0</v>
      </c>
      <c r="G824" s="154">
        <v>0</v>
      </c>
      <c r="H824" s="154">
        <v>203000</v>
      </c>
      <c r="I824" s="154">
        <v>0</v>
      </c>
      <c r="J824" s="154">
        <v>0</v>
      </c>
      <c r="K824" s="154">
        <v>0</v>
      </c>
      <c r="L824" s="154">
        <v>203000</v>
      </c>
      <c r="M824" s="154">
        <v>0</v>
      </c>
      <c r="N824" s="154">
        <v>203000</v>
      </c>
      <c r="O824" s="154">
        <v>0</v>
      </c>
      <c r="P824" s="154">
        <v>0</v>
      </c>
      <c r="Q824" s="154">
        <v>0</v>
      </c>
      <c r="R824" s="155" t="b">
        <v>1</v>
      </c>
      <c r="S824" s="154">
        <v>0</v>
      </c>
      <c r="T824" s="154">
        <v>0</v>
      </c>
    </row>
    <row r="825" spans="1:20">
      <c r="A825" s="46" t="s">
        <v>313</v>
      </c>
      <c r="B825" s="160">
        <v>821001</v>
      </c>
      <c r="C825" s="158" t="s">
        <v>111</v>
      </c>
      <c r="D825" s="147" t="s">
        <v>72</v>
      </c>
      <c r="E825" s="147" t="s">
        <v>16</v>
      </c>
      <c r="F825" s="154">
        <v>0</v>
      </c>
      <c r="G825" s="154">
        <v>0</v>
      </c>
      <c r="H825" s="154">
        <v>0</v>
      </c>
      <c r="I825" s="154">
        <v>0</v>
      </c>
      <c r="J825" s="154">
        <v>71631161.094471157</v>
      </c>
      <c r="K825" s="154">
        <v>0</v>
      </c>
      <c r="L825" s="154">
        <v>71631161.094471157</v>
      </c>
      <c r="M825" s="154">
        <v>0</v>
      </c>
      <c r="N825" s="154">
        <v>71631161.094471157</v>
      </c>
      <c r="O825" s="154">
        <v>0</v>
      </c>
      <c r="P825" s="154">
        <v>0</v>
      </c>
      <c r="Q825" s="154">
        <v>0</v>
      </c>
      <c r="R825" s="155" t="b">
        <v>1</v>
      </c>
      <c r="S825" s="154">
        <v>0</v>
      </c>
      <c r="T825" s="154">
        <v>0</v>
      </c>
    </row>
    <row r="826" spans="1:20">
      <c r="A826" s="46" t="s">
        <v>313</v>
      </c>
      <c r="B826" s="160">
        <v>821002</v>
      </c>
      <c r="C826" s="158" t="s">
        <v>112</v>
      </c>
      <c r="D826" s="147" t="s">
        <v>72</v>
      </c>
      <c r="E826" s="147" t="s">
        <v>16</v>
      </c>
      <c r="F826" s="154">
        <v>0</v>
      </c>
      <c r="G826" s="154">
        <v>0</v>
      </c>
      <c r="H826" s="154">
        <v>0</v>
      </c>
      <c r="I826" s="154">
        <v>0</v>
      </c>
      <c r="J826" s="154">
        <v>2304406.5615999997</v>
      </c>
      <c r="K826" s="154">
        <v>0</v>
      </c>
      <c r="L826" s="154">
        <v>2304406.5615999997</v>
      </c>
      <c r="M826" s="154">
        <v>0</v>
      </c>
      <c r="N826" s="154">
        <v>2304406.5615999997</v>
      </c>
      <c r="O826" s="154">
        <v>0</v>
      </c>
      <c r="P826" s="154">
        <v>0</v>
      </c>
      <c r="Q826" s="154">
        <v>0</v>
      </c>
      <c r="R826" s="155" t="b">
        <v>1</v>
      </c>
      <c r="S826" s="154">
        <v>0</v>
      </c>
      <c r="T826" s="154">
        <v>0</v>
      </c>
    </row>
    <row r="827" spans="1:20">
      <c r="A827" s="46" t="s">
        <v>313</v>
      </c>
      <c r="B827" s="160">
        <v>821004</v>
      </c>
      <c r="C827" s="158" t="s">
        <v>114</v>
      </c>
      <c r="D827" s="147" t="s">
        <v>72</v>
      </c>
      <c r="E827" s="147" t="s">
        <v>16</v>
      </c>
      <c r="F827" s="154">
        <v>0</v>
      </c>
      <c r="G827" s="154">
        <v>0</v>
      </c>
      <c r="H827" s="154">
        <v>0</v>
      </c>
      <c r="I827" s="154">
        <v>0</v>
      </c>
      <c r="J827" s="154">
        <v>0</v>
      </c>
      <c r="K827" s="154">
        <v>0</v>
      </c>
      <c r="L827" s="154">
        <v>0</v>
      </c>
      <c r="M827" s="154">
        <v>0</v>
      </c>
      <c r="N827" s="154">
        <v>0</v>
      </c>
      <c r="O827" s="154">
        <v>0</v>
      </c>
      <c r="P827" s="154">
        <v>0</v>
      </c>
      <c r="Q827" s="154">
        <v>0</v>
      </c>
      <c r="R827" s="155" t="b">
        <v>0</v>
      </c>
      <c r="S827" s="154">
        <v>0</v>
      </c>
      <c r="T827" s="154">
        <v>0</v>
      </c>
    </row>
    <row r="828" spans="1:20">
      <c r="A828" s="46" t="s">
        <v>313</v>
      </c>
      <c r="B828" s="160">
        <v>821005</v>
      </c>
      <c r="C828" s="158" t="s">
        <v>115</v>
      </c>
      <c r="D828" s="147" t="s">
        <v>72</v>
      </c>
      <c r="E828" s="147" t="s">
        <v>16</v>
      </c>
      <c r="F828" s="154">
        <v>0</v>
      </c>
      <c r="G828" s="154">
        <v>0</v>
      </c>
      <c r="H828" s="154">
        <v>0</v>
      </c>
      <c r="I828" s="154">
        <v>0</v>
      </c>
      <c r="J828" s="154">
        <v>0</v>
      </c>
      <c r="K828" s="154">
        <v>0</v>
      </c>
      <c r="L828" s="154">
        <v>0</v>
      </c>
      <c r="M828" s="154">
        <v>0</v>
      </c>
      <c r="N828" s="154">
        <v>0</v>
      </c>
      <c r="O828" s="154">
        <v>0</v>
      </c>
      <c r="P828" s="154">
        <v>0</v>
      </c>
      <c r="Q828" s="154">
        <v>0</v>
      </c>
      <c r="R828" s="155" t="b">
        <v>0</v>
      </c>
      <c r="S828" s="154">
        <v>0</v>
      </c>
      <c r="T828" s="154">
        <v>0</v>
      </c>
    </row>
    <row r="829" spans="1:20">
      <c r="A829" s="46" t="s">
        <v>313</v>
      </c>
      <c r="B829" s="160">
        <v>821006</v>
      </c>
      <c r="C829" s="158" t="s">
        <v>116</v>
      </c>
      <c r="D829" s="147" t="s">
        <v>72</v>
      </c>
      <c r="E829" s="147" t="s">
        <v>16</v>
      </c>
      <c r="F829" s="154">
        <v>0</v>
      </c>
      <c r="G829" s="154">
        <v>0</v>
      </c>
      <c r="H829" s="154">
        <v>0</v>
      </c>
      <c r="I829" s="154">
        <v>0</v>
      </c>
      <c r="J829" s="154">
        <v>4764595.166666667</v>
      </c>
      <c r="K829" s="154">
        <v>0</v>
      </c>
      <c r="L829" s="154">
        <v>4764595.166666667</v>
      </c>
      <c r="M829" s="154">
        <v>0</v>
      </c>
      <c r="N829" s="154">
        <v>4764595.166666667</v>
      </c>
      <c r="O829" s="154">
        <v>0</v>
      </c>
      <c r="P829" s="154">
        <v>0</v>
      </c>
      <c r="Q829" s="154">
        <v>0</v>
      </c>
      <c r="R829" s="155" t="b">
        <v>1</v>
      </c>
      <c r="S829" s="154">
        <v>0</v>
      </c>
      <c r="T829" s="154">
        <v>0</v>
      </c>
    </row>
    <row r="830" spans="1:20">
      <c r="A830" s="46" t="s">
        <v>313</v>
      </c>
      <c r="B830" s="150">
        <v>821007</v>
      </c>
      <c r="C830" s="147" t="s">
        <v>117</v>
      </c>
      <c r="D830" s="147" t="s">
        <v>72</v>
      </c>
      <c r="E830" s="147" t="s">
        <v>16</v>
      </c>
      <c r="F830" s="154">
        <v>0</v>
      </c>
      <c r="G830" s="154">
        <v>0</v>
      </c>
      <c r="H830" s="154">
        <v>0</v>
      </c>
      <c r="I830" s="154">
        <v>0</v>
      </c>
      <c r="J830" s="154">
        <v>0</v>
      </c>
      <c r="K830" s="154">
        <v>0</v>
      </c>
      <c r="L830" s="154">
        <v>0</v>
      </c>
      <c r="M830" s="154">
        <v>0</v>
      </c>
      <c r="N830" s="154">
        <v>0</v>
      </c>
      <c r="O830" s="154">
        <v>0</v>
      </c>
      <c r="P830" s="154">
        <v>0</v>
      </c>
      <c r="Q830" s="154">
        <v>0</v>
      </c>
      <c r="R830" s="155" t="b">
        <v>0</v>
      </c>
      <c r="S830" s="154">
        <v>0</v>
      </c>
      <c r="T830" s="154">
        <v>0</v>
      </c>
    </row>
    <row r="831" spans="1:20">
      <c r="A831" s="46" t="s">
        <v>313</v>
      </c>
      <c r="B831" s="160">
        <v>821008</v>
      </c>
      <c r="C831" s="158" t="s">
        <v>259</v>
      </c>
      <c r="D831" s="147" t="s">
        <v>72</v>
      </c>
      <c r="E831" s="147" t="s">
        <v>16</v>
      </c>
      <c r="F831" s="154">
        <v>0</v>
      </c>
      <c r="G831" s="154">
        <v>0</v>
      </c>
      <c r="H831" s="154">
        <v>0</v>
      </c>
      <c r="I831" s="154">
        <v>0</v>
      </c>
      <c r="J831" s="154">
        <v>0</v>
      </c>
      <c r="K831" s="154">
        <v>0</v>
      </c>
      <c r="L831" s="154">
        <v>0</v>
      </c>
      <c r="M831" s="154">
        <v>0</v>
      </c>
      <c r="N831" s="154">
        <v>0</v>
      </c>
      <c r="O831" s="154">
        <v>0</v>
      </c>
      <c r="P831" s="154">
        <v>0</v>
      </c>
      <c r="Q831" s="154">
        <v>0</v>
      </c>
      <c r="R831" s="155" t="b">
        <v>0</v>
      </c>
      <c r="S831" s="154">
        <v>0</v>
      </c>
      <c r="T831" s="154">
        <v>0</v>
      </c>
    </row>
    <row r="832" spans="1:20">
      <c r="A832" s="46" t="s">
        <v>313</v>
      </c>
      <c r="B832" s="160">
        <v>822001</v>
      </c>
      <c r="C832" s="158" t="s">
        <v>120</v>
      </c>
      <c r="D832" s="147" t="s">
        <v>72</v>
      </c>
      <c r="E832" s="147" t="s">
        <v>16</v>
      </c>
      <c r="F832" s="154">
        <v>0</v>
      </c>
      <c r="G832" s="154">
        <v>0</v>
      </c>
      <c r="H832" s="154">
        <v>0</v>
      </c>
      <c r="I832" s="154">
        <v>0</v>
      </c>
      <c r="J832" s="154">
        <v>0</v>
      </c>
      <c r="K832" s="154">
        <v>0</v>
      </c>
      <c r="L832" s="154">
        <v>0</v>
      </c>
      <c r="M832" s="154">
        <v>0</v>
      </c>
      <c r="N832" s="154">
        <v>0</v>
      </c>
      <c r="O832" s="154">
        <v>0</v>
      </c>
      <c r="P832" s="154">
        <v>0</v>
      </c>
      <c r="Q832" s="154">
        <v>0</v>
      </c>
      <c r="R832" s="155" t="b">
        <v>0</v>
      </c>
      <c r="S832" s="154">
        <v>0</v>
      </c>
      <c r="T832" s="154">
        <v>0</v>
      </c>
    </row>
    <row r="833" spans="1:20">
      <c r="A833" s="46" t="s">
        <v>313</v>
      </c>
      <c r="B833" s="160">
        <v>822005</v>
      </c>
      <c r="C833" s="158" t="s">
        <v>217</v>
      </c>
      <c r="D833" s="147" t="s">
        <v>72</v>
      </c>
      <c r="E833" s="147" t="s">
        <v>16</v>
      </c>
      <c r="F833" s="154">
        <v>0</v>
      </c>
      <c r="G833" s="154">
        <v>0</v>
      </c>
      <c r="H833" s="154">
        <v>0</v>
      </c>
      <c r="I833" s="154">
        <v>0</v>
      </c>
      <c r="J833" s="154">
        <v>0</v>
      </c>
      <c r="K833" s="154">
        <v>0</v>
      </c>
      <c r="L833" s="154">
        <v>0</v>
      </c>
      <c r="M833" s="154">
        <v>0</v>
      </c>
      <c r="N833" s="154">
        <v>0</v>
      </c>
      <c r="O833" s="154">
        <v>0</v>
      </c>
      <c r="P833" s="154">
        <v>0</v>
      </c>
      <c r="Q833" s="154">
        <v>0</v>
      </c>
      <c r="R833" s="155" t="b">
        <v>0</v>
      </c>
      <c r="S833" s="154">
        <v>0</v>
      </c>
      <c r="T833" s="154">
        <v>0</v>
      </c>
    </row>
    <row r="834" spans="1:20">
      <c r="A834" s="46" t="s">
        <v>313</v>
      </c>
      <c r="B834" s="160">
        <v>822015</v>
      </c>
      <c r="C834" s="158" t="s">
        <v>122</v>
      </c>
      <c r="D834" s="147" t="s">
        <v>72</v>
      </c>
      <c r="E834" s="147" t="s">
        <v>16</v>
      </c>
      <c r="F834" s="154">
        <v>0</v>
      </c>
      <c r="G834" s="154">
        <v>0</v>
      </c>
      <c r="H834" s="154">
        <v>0</v>
      </c>
      <c r="I834" s="154">
        <v>0</v>
      </c>
      <c r="J834" s="154">
        <v>0</v>
      </c>
      <c r="K834" s="154">
        <v>0</v>
      </c>
      <c r="L834" s="154">
        <v>0</v>
      </c>
      <c r="M834" s="154">
        <v>0</v>
      </c>
      <c r="N834" s="154">
        <v>0</v>
      </c>
      <c r="O834" s="154">
        <v>0</v>
      </c>
      <c r="P834" s="154">
        <v>0</v>
      </c>
      <c r="Q834" s="154">
        <v>0</v>
      </c>
      <c r="R834" s="155" t="b">
        <v>0</v>
      </c>
      <c r="S834" s="154">
        <v>0</v>
      </c>
      <c r="T834" s="154">
        <v>0</v>
      </c>
    </row>
    <row r="835" spans="1:20">
      <c r="A835" s="46" t="s">
        <v>313</v>
      </c>
      <c r="B835" s="160">
        <v>824001</v>
      </c>
      <c r="C835" s="158" t="s">
        <v>123</v>
      </c>
      <c r="D835" s="147" t="s">
        <v>72</v>
      </c>
      <c r="E835" s="147" t="s">
        <v>16</v>
      </c>
      <c r="F835" s="154">
        <v>0</v>
      </c>
      <c r="G835" s="154">
        <v>0</v>
      </c>
      <c r="H835" s="154">
        <v>1005000</v>
      </c>
      <c r="I835" s="154">
        <v>0</v>
      </c>
      <c r="J835" s="154">
        <v>0</v>
      </c>
      <c r="K835" s="154">
        <v>0</v>
      </c>
      <c r="L835" s="154">
        <v>1005000</v>
      </c>
      <c r="M835" s="154">
        <v>0</v>
      </c>
      <c r="N835" s="154">
        <v>1005000</v>
      </c>
      <c r="O835" s="154">
        <v>0</v>
      </c>
      <c r="P835" s="154">
        <v>0</v>
      </c>
      <c r="Q835" s="154">
        <v>0</v>
      </c>
      <c r="R835" s="155" t="b">
        <v>1</v>
      </c>
      <c r="S835" s="154">
        <v>0</v>
      </c>
      <c r="T835" s="154">
        <v>0</v>
      </c>
    </row>
    <row r="836" spans="1:20">
      <c r="A836" s="46" t="s">
        <v>313</v>
      </c>
      <c r="B836" s="160">
        <v>824002</v>
      </c>
      <c r="C836" s="158" t="s">
        <v>124</v>
      </c>
      <c r="D836" s="147" t="s">
        <v>72</v>
      </c>
      <c r="E836" s="147" t="s">
        <v>16</v>
      </c>
      <c r="F836" s="154">
        <v>0</v>
      </c>
      <c r="G836" s="154">
        <v>0</v>
      </c>
      <c r="H836" s="154">
        <v>0</v>
      </c>
      <c r="I836" s="154">
        <v>0</v>
      </c>
      <c r="J836" s="154">
        <v>1033500</v>
      </c>
      <c r="K836" s="154">
        <v>0</v>
      </c>
      <c r="L836" s="154">
        <v>1033500</v>
      </c>
      <c r="M836" s="154">
        <v>0</v>
      </c>
      <c r="N836" s="154">
        <v>1033500</v>
      </c>
      <c r="O836" s="154">
        <v>0</v>
      </c>
      <c r="P836" s="154">
        <v>0</v>
      </c>
      <c r="Q836" s="154">
        <v>0</v>
      </c>
      <c r="R836" s="155" t="b">
        <v>1</v>
      </c>
      <c r="S836" s="154">
        <v>0</v>
      </c>
      <c r="T836" s="154">
        <v>0</v>
      </c>
    </row>
    <row r="837" spans="1:20">
      <c r="A837" s="46" t="s">
        <v>313</v>
      </c>
      <c r="B837" s="160">
        <v>824003</v>
      </c>
      <c r="C837" s="158" t="s">
        <v>125</v>
      </c>
      <c r="D837" s="147" t="s">
        <v>72</v>
      </c>
      <c r="E837" s="147" t="s">
        <v>16</v>
      </c>
      <c r="F837" s="154">
        <v>0</v>
      </c>
      <c r="G837" s="154">
        <v>0</v>
      </c>
      <c r="H837" s="154">
        <v>526000</v>
      </c>
      <c r="I837" s="154">
        <v>0</v>
      </c>
      <c r="J837" s="154">
        <v>84331</v>
      </c>
      <c r="K837" s="154">
        <v>0</v>
      </c>
      <c r="L837" s="154">
        <v>610331</v>
      </c>
      <c r="M837" s="154">
        <v>0</v>
      </c>
      <c r="N837" s="154">
        <v>610331</v>
      </c>
      <c r="O837" s="154">
        <v>0</v>
      </c>
      <c r="P837" s="154">
        <v>0</v>
      </c>
      <c r="Q837" s="154">
        <v>0</v>
      </c>
      <c r="R837" s="155" t="b">
        <v>1</v>
      </c>
      <c r="S837" s="154">
        <v>0</v>
      </c>
      <c r="T837" s="154">
        <v>0</v>
      </c>
    </row>
    <row r="838" spans="1:20">
      <c r="A838" s="46" t="s">
        <v>313</v>
      </c>
      <c r="B838" s="160">
        <v>824004</v>
      </c>
      <c r="C838" s="158" t="s">
        <v>126</v>
      </c>
      <c r="D838" s="147" t="s">
        <v>72</v>
      </c>
      <c r="E838" s="147" t="s">
        <v>16</v>
      </c>
      <c r="F838" s="154">
        <v>0</v>
      </c>
      <c r="G838" s="154">
        <v>0</v>
      </c>
      <c r="H838" s="154">
        <v>0</v>
      </c>
      <c r="I838" s="154">
        <v>0</v>
      </c>
      <c r="J838" s="154">
        <v>0</v>
      </c>
      <c r="K838" s="154">
        <v>0</v>
      </c>
      <c r="L838" s="154">
        <v>0</v>
      </c>
      <c r="M838" s="154">
        <v>0</v>
      </c>
      <c r="N838" s="154">
        <v>0</v>
      </c>
      <c r="O838" s="154">
        <v>0</v>
      </c>
      <c r="P838" s="154">
        <v>0</v>
      </c>
      <c r="Q838" s="154">
        <v>0</v>
      </c>
      <c r="R838" s="155" t="b">
        <v>0</v>
      </c>
      <c r="S838" s="154">
        <v>0</v>
      </c>
      <c r="T838" s="154">
        <v>0</v>
      </c>
    </row>
    <row r="839" spans="1:20">
      <c r="A839" s="46" t="s">
        <v>313</v>
      </c>
      <c r="B839" s="160">
        <v>824005</v>
      </c>
      <c r="C839" s="158" t="s">
        <v>127</v>
      </c>
      <c r="D839" s="147" t="s">
        <v>72</v>
      </c>
      <c r="E839" s="147" t="s">
        <v>16</v>
      </c>
      <c r="F839" s="154">
        <v>0</v>
      </c>
      <c r="G839" s="154">
        <v>0</v>
      </c>
      <c r="H839" s="154">
        <v>80000</v>
      </c>
      <c r="I839" s="154">
        <v>0</v>
      </c>
      <c r="J839" s="154">
        <v>0</v>
      </c>
      <c r="K839" s="154">
        <v>0</v>
      </c>
      <c r="L839" s="154">
        <v>80000</v>
      </c>
      <c r="M839" s="154">
        <v>0</v>
      </c>
      <c r="N839" s="154">
        <v>80000</v>
      </c>
      <c r="O839" s="154">
        <v>0</v>
      </c>
      <c r="P839" s="154">
        <v>0</v>
      </c>
      <c r="Q839" s="154">
        <v>0</v>
      </c>
      <c r="R839" s="155" t="b">
        <v>1</v>
      </c>
      <c r="S839" s="154">
        <v>0</v>
      </c>
      <c r="T839" s="154">
        <v>0</v>
      </c>
    </row>
    <row r="840" spans="1:20">
      <c r="A840" s="46" t="s">
        <v>313</v>
      </c>
      <c r="B840" s="160">
        <v>824006</v>
      </c>
      <c r="C840" s="158" t="s">
        <v>128</v>
      </c>
      <c r="D840" s="147" t="s">
        <v>72</v>
      </c>
      <c r="E840" s="147" t="s">
        <v>16</v>
      </c>
      <c r="F840" s="154">
        <v>0</v>
      </c>
      <c r="G840" s="154">
        <v>0</v>
      </c>
      <c r="H840" s="154">
        <v>0</v>
      </c>
      <c r="I840" s="154">
        <v>0</v>
      </c>
      <c r="J840" s="154">
        <v>0</v>
      </c>
      <c r="K840" s="154">
        <v>0</v>
      </c>
      <c r="L840" s="154">
        <v>0</v>
      </c>
      <c r="M840" s="154">
        <v>0</v>
      </c>
      <c r="N840" s="154">
        <v>0</v>
      </c>
      <c r="O840" s="154">
        <v>0</v>
      </c>
      <c r="P840" s="154">
        <v>0</v>
      </c>
      <c r="Q840" s="154">
        <v>0</v>
      </c>
      <c r="R840" s="155" t="b">
        <v>0</v>
      </c>
      <c r="S840" s="154">
        <v>0</v>
      </c>
      <c r="T840" s="154">
        <v>0</v>
      </c>
    </row>
    <row r="841" spans="1:20">
      <c r="A841" s="46" t="s">
        <v>313</v>
      </c>
      <c r="B841" s="160">
        <v>824007</v>
      </c>
      <c r="C841" s="158" t="s">
        <v>129</v>
      </c>
      <c r="D841" s="147" t="s">
        <v>72</v>
      </c>
      <c r="E841" s="147" t="s">
        <v>16</v>
      </c>
      <c r="F841" s="154">
        <v>0</v>
      </c>
      <c r="G841" s="154">
        <v>0</v>
      </c>
      <c r="H841" s="154">
        <v>590700</v>
      </c>
      <c r="I841" s="154">
        <v>33000</v>
      </c>
      <c r="J841" s="154">
        <v>66000</v>
      </c>
      <c r="K841" s="154">
        <v>0</v>
      </c>
      <c r="L841" s="154">
        <v>623700</v>
      </c>
      <c r="M841" s="154">
        <v>0</v>
      </c>
      <c r="N841" s="154">
        <v>623700</v>
      </c>
      <c r="O841" s="154">
        <v>0</v>
      </c>
      <c r="P841" s="154">
        <v>0</v>
      </c>
      <c r="Q841" s="154">
        <v>0</v>
      </c>
      <c r="R841" s="155" t="b">
        <v>1</v>
      </c>
      <c r="S841" s="154">
        <v>0</v>
      </c>
      <c r="T841" s="154">
        <v>0</v>
      </c>
    </row>
    <row r="842" spans="1:20">
      <c r="A842" s="46" t="s">
        <v>313</v>
      </c>
      <c r="B842" s="160">
        <v>824008</v>
      </c>
      <c r="C842" s="158" t="s">
        <v>130</v>
      </c>
      <c r="D842" s="147" t="s">
        <v>72</v>
      </c>
      <c r="E842" s="147" t="s">
        <v>16</v>
      </c>
      <c r="F842" s="154">
        <v>0</v>
      </c>
      <c r="G842" s="154">
        <v>0</v>
      </c>
      <c r="H842" s="154">
        <v>0</v>
      </c>
      <c r="I842" s="154">
        <v>0</v>
      </c>
      <c r="J842" s="154">
        <v>9896587</v>
      </c>
      <c r="K842" s="154">
        <v>0</v>
      </c>
      <c r="L842" s="154">
        <v>9896587</v>
      </c>
      <c r="M842" s="154">
        <v>0</v>
      </c>
      <c r="N842" s="154">
        <v>9896587</v>
      </c>
      <c r="O842" s="154">
        <v>0</v>
      </c>
      <c r="P842" s="154">
        <v>0</v>
      </c>
      <c r="Q842" s="154">
        <v>0</v>
      </c>
      <c r="R842" s="155" t="b">
        <v>1</v>
      </c>
      <c r="S842" s="154">
        <v>0</v>
      </c>
      <c r="T842" s="154">
        <v>0</v>
      </c>
    </row>
    <row r="843" spans="1:20">
      <c r="A843" s="46" t="s">
        <v>313</v>
      </c>
      <c r="B843" s="33">
        <v>824009</v>
      </c>
      <c r="C843" s="156" t="s">
        <v>131</v>
      </c>
      <c r="D843" s="147" t="s">
        <v>72</v>
      </c>
      <c r="E843" s="147" t="s">
        <v>16</v>
      </c>
      <c r="F843" s="154">
        <v>0</v>
      </c>
      <c r="G843" s="154">
        <v>0</v>
      </c>
      <c r="H843" s="154">
        <v>0</v>
      </c>
      <c r="I843" s="154">
        <v>0</v>
      </c>
      <c r="J843" s="154">
        <v>6875000</v>
      </c>
      <c r="K843" s="154">
        <v>0</v>
      </c>
      <c r="L843" s="154">
        <v>6875000</v>
      </c>
      <c r="M843" s="154">
        <v>0</v>
      </c>
      <c r="N843" s="154">
        <v>6875000</v>
      </c>
      <c r="O843" s="154">
        <v>0</v>
      </c>
      <c r="P843" s="154">
        <v>0</v>
      </c>
      <c r="Q843" s="154">
        <v>0</v>
      </c>
      <c r="R843" s="155" t="b">
        <v>1</v>
      </c>
      <c r="S843" s="154">
        <v>0</v>
      </c>
      <c r="T843" s="154">
        <v>0</v>
      </c>
    </row>
    <row r="844" spans="1:20">
      <c r="A844" s="46" t="s">
        <v>313</v>
      </c>
      <c r="B844" s="160">
        <v>824010</v>
      </c>
      <c r="C844" s="158" t="s">
        <v>132</v>
      </c>
      <c r="D844" s="147" t="s">
        <v>72</v>
      </c>
      <c r="E844" s="147" t="s">
        <v>16</v>
      </c>
      <c r="F844" s="154">
        <v>0</v>
      </c>
      <c r="G844" s="154">
        <v>0</v>
      </c>
      <c r="H844" s="154">
        <v>0</v>
      </c>
      <c r="I844" s="154">
        <v>0</v>
      </c>
      <c r="J844" s="154">
        <v>1224383</v>
      </c>
      <c r="K844" s="154">
        <v>0</v>
      </c>
      <c r="L844" s="154">
        <v>1224383</v>
      </c>
      <c r="M844" s="154">
        <v>0</v>
      </c>
      <c r="N844" s="154">
        <v>1224383</v>
      </c>
      <c r="O844" s="154">
        <v>0</v>
      </c>
      <c r="P844" s="154">
        <v>0</v>
      </c>
      <c r="Q844" s="154">
        <v>0</v>
      </c>
      <c r="R844" s="155" t="b">
        <v>1</v>
      </c>
      <c r="S844" s="154">
        <v>0</v>
      </c>
      <c r="T844" s="154">
        <v>0</v>
      </c>
    </row>
    <row r="845" spans="1:20">
      <c r="A845" s="46" t="s">
        <v>313</v>
      </c>
      <c r="B845" s="160">
        <v>824011</v>
      </c>
      <c r="C845" s="158" t="s">
        <v>133</v>
      </c>
      <c r="D845" s="147" t="s">
        <v>72</v>
      </c>
      <c r="E845" s="147" t="s">
        <v>16</v>
      </c>
      <c r="F845" s="154">
        <v>0</v>
      </c>
      <c r="G845" s="154">
        <v>0</v>
      </c>
      <c r="H845" s="154">
        <v>0</v>
      </c>
      <c r="I845" s="154">
        <v>0</v>
      </c>
      <c r="J845" s="154">
        <v>791000</v>
      </c>
      <c r="K845" s="154">
        <v>0</v>
      </c>
      <c r="L845" s="154">
        <v>791000</v>
      </c>
      <c r="M845" s="154">
        <v>0</v>
      </c>
      <c r="N845" s="154">
        <v>791000</v>
      </c>
      <c r="O845" s="154">
        <v>0</v>
      </c>
      <c r="P845" s="154">
        <v>0</v>
      </c>
      <c r="Q845" s="154">
        <v>0</v>
      </c>
      <c r="R845" s="155" t="b">
        <v>1</v>
      </c>
      <c r="S845" s="154">
        <v>0</v>
      </c>
      <c r="T845" s="154">
        <v>0</v>
      </c>
    </row>
    <row r="846" spans="1:20">
      <c r="A846" s="46" t="s">
        <v>313</v>
      </c>
      <c r="B846" s="160">
        <v>824013</v>
      </c>
      <c r="C846" s="158" t="s">
        <v>134</v>
      </c>
      <c r="D846" s="147" t="s">
        <v>72</v>
      </c>
      <c r="E846" s="147" t="s">
        <v>16</v>
      </c>
      <c r="F846" s="154">
        <v>0</v>
      </c>
      <c r="G846" s="154">
        <v>0</v>
      </c>
      <c r="H846" s="154">
        <v>0</v>
      </c>
      <c r="I846" s="154">
        <v>0</v>
      </c>
      <c r="J846" s="154">
        <v>0</v>
      </c>
      <c r="K846" s="154">
        <v>0</v>
      </c>
      <c r="L846" s="154">
        <v>0</v>
      </c>
      <c r="M846" s="154">
        <v>0</v>
      </c>
      <c r="N846" s="154">
        <v>0</v>
      </c>
      <c r="O846" s="154">
        <v>0</v>
      </c>
      <c r="P846" s="154">
        <v>0</v>
      </c>
      <c r="Q846" s="154">
        <v>0</v>
      </c>
      <c r="R846" s="155" t="b">
        <v>0</v>
      </c>
      <c r="S846" s="154">
        <v>0</v>
      </c>
      <c r="T846" s="154">
        <v>0</v>
      </c>
    </row>
    <row r="847" spans="1:20">
      <c r="A847" s="46" t="s">
        <v>313</v>
      </c>
      <c r="B847" s="160">
        <v>824019</v>
      </c>
      <c r="C847" s="158" t="s">
        <v>135</v>
      </c>
      <c r="D847" s="147" t="s">
        <v>72</v>
      </c>
      <c r="E847" s="147" t="s">
        <v>16</v>
      </c>
      <c r="F847" s="154">
        <v>0</v>
      </c>
      <c r="G847" s="154">
        <v>0</v>
      </c>
      <c r="H847" s="154">
        <v>0</v>
      </c>
      <c r="I847" s="154">
        <v>0</v>
      </c>
      <c r="J847" s="154">
        <v>0</v>
      </c>
      <c r="K847" s="154">
        <v>0</v>
      </c>
      <c r="L847" s="154">
        <v>0</v>
      </c>
      <c r="M847" s="154">
        <v>0</v>
      </c>
      <c r="N847" s="154">
        <v>0</v>
      </c>
      <c r="O847" s="154">
        <v>0</v>
      </c>
      <c r="P847" s="154">
        <v>0</v>
      </c>
      <c r="Q847" s="154">
        <v>0</v>
      </c>
      <c r="R847" s="155" t="b">
        <v>0</v>
      </c>
      <c r="S847" s="154">
        <v>0</v>
      </c>
      <c r="T847" s="154">
        <v>0</v>
      </c>
    </row>
    <row r="848" spans="1:20" ht="15" customHeight="1">
      <c r="A848" s="46" t="s">
        <v>313</v>
      </c>
      <c r="B848" s="150">
        <v>824021</v>
      </c>
      <c r="C848" s="29" t="s">
        <v>137</v>
      </c>
      <c r="D848" s="29" t="s">
        <v>72</v>
      </c>
      <c r="E848" s="29" t="s">
        <v>16</v>
      </c>
      <c r="F848" s="154">
        <v>0</v>
      </c>
      <c r="G848" s="154">
        <v>0</v>
      </c>
      <c r="H848" s="154">
        <v>0</v>
      </c>
      <c r="I848" s="154">
        <v>0</v>
      </c>
      <c r="J848" s="154">
        <v>4542600</v>
      </c>
      <c r="K848" s="154">
        <v>0</v>
      </c>
      <c r="L848" s="154">
        <v>4542600</v>
      </c>
      <c r="M848" s="154">
        <v>0</v>
      </c>
      <c r="N848" s="157">
        <v>4542600</v>
      </c>
      <c r="O848" s="157">
        <v>0</v>
      </c>
      <c r="P848" s="157">
        <v>0</v>
      </c>
      <c r="Q848" s="157">
        <v>0</v>
      </c>
      <c r="R848" s="155" t="b">
        <v>1</v>
      </c>
      <c r="S848" s="157">
        <v>0</v>
      </c>
      <c r="T848" s="157">
        <v>0</v>
      </c>
    </row>
    <row r="849" spans="1:20">
      <c r="A849" s="46" t="s">
        <v>313</v>
      </c>
      <c r="B849" s="150">
        <v>824027</v>
      </c>
      <c r="C849" s="34" t="s">
        <v>261</v>
      </c>
      <c r="D849" s="29" t="s">
        <v>72</v>
      </c>
      <c r="E849" s="29" t="s">
        <v>16</v>
      </c>
      <c r="F849" s="157">
        <v>0</v>
      </c>
      <c r="G849" s="157">
        <v>0</v>
      </c>
      <c r="H849" s="157">
        <v>0</v>
      </c>
      <c r="I849" s="157">
        <v>0</v>
      </c>
      <c r="J849" s="157">
        <v>0</v>
      </c>
      <c r="K849" s="157">
        <v>0</v>
      </c>
      <c r="L849" s="157">
        <v>0</v>
      </c>
      <c r="M849" s="157">
        <v>0</v>
      </c>
      <c r="N849" s="157">
        <v>0</v>
      </c>
      <c r="O849" s="157">
        <v>0</v>
      </c>
      <c r="P849" s="157">
        <v>0</v>
      </c>
      <c r="Q849" s="157">
        <v>0</v>
      </c>
      <c r="R849" s="155" t="b">
        <v>0</v>
      </c>
      <c r="S849" s="157">
        <v>0</v>
      </c>
      <c r="T849" s="157">
        <v>0</v>
      </c>
    </row>
    <row r="850" spans="1:20">
      <c r="A850" s="46" t="s">
        <v>313</v>
      </c>
      <c r="B850" s="160">
        <v>824033</v>
      </c>
      <c r="C850" s="158" t="s">
        <v>140</v>
      </c>
      <c r="D850" s="147" t="s">
        <v>72</v>
      </c>
      <c r="E850" s="147" t="s">
        <v>16</v>
      </c>
      <c r="F850" s="154">
        <v>0</v>
      </c>
      <c r="G850" s="154">
        <v>0</v>
      </c>
      <c r="H850" s="154">
        <v>0</v>
      </c>
      <c r="I850" s="154">
        <v>0</v>
      </c>
      <c r="J850" s="154">
        <v>10557668</v>
      </c>
      <c r="K850" s="154">
        <v>0</v>
      </c>
      <c r="L850" s="154">
        <v>10557668</v>
      </c>
      <c r="M850" s="154">
        <v>0</v>
      </c>
      <c r="N850" s="154">
        <v>10557668</v>
      </c>
      <c r="O850" s="154">
        <v>0</v>
      </c>
      <c r="P850" s="154">
        <v>0</v>
      </c>
      <c r="Q850" s="154">
        <v>0</v>
      </c>
      <c r="R850" s="155" t="b">
        <v>1</v>
      </c>
      <c r="S850" s="154">
        <v>0</v>
      </c>
      <c r="T850" s="154">
        <v>0</v>
      </c>
    </row>
    <row r="851" spans="1:20">
      <c r="A851" s="46" t="s">
        <v>313</v>
      </c>
      <c r="B851" s="160">
        <v>824037</v>
      </c>
      <c r="C851" s="158" t="s">
        <v>141</v>
      </c>
      <c r="D851" s="147" t="s">
        <v>72</v>
      </c>
      <c r="E851" s="147" t="s">
        <v>16</v>
      </c>
      <c r="F851" s="154">
        <v>0</v>
      </c>
      <c r="G851" s="154">
        <v>0</v>
      </c>
      <c r="H851" s="154">
        <v>0</v>
      </c>
      <c r="I851" s="154">
        <v>0</v>
      </c>
      <c r="J851" s="154">
        <v>0</v>
      </c>
      <c r="K851" s="154">
        <v>0</v>
      </c>
      <c r="L851" s="154">
        <v>0</v>
      </c>
      <c r="M851" s="154">
        <v>0</v>
      </c>
      <c r="N851" s="154">
        <v>0</v>
      </c>
      <c r="O851" s="154">
        <v>0</v>
      </c>
      <c r="P851" s="154">
        <v>0</v>
      </c>
      <c r="Q851" s="154">
        <v>0</v>
      </c>
      <c r="R851" s="155" t="b">
        <v>0</v>
      </c>
      <c r="S851" s="154">
        <v>0</v>
      </c>
      <c r="T851" s="154">
        <v>0</v>
      </c>
    </row>
    <row r="852" spans="1:20">
      <c r="A852" s="46" t="s">
        <v>313</v>
      </c>
      <c r="B852" s="160">
        <v>824039</v>
      </c>
      <c r="C852" s="158" t="s">
        <v>142</v>
      </c>
      <c r="D852" s="147" t="s">
        <v>72</v>
      </c>
      <c r="E852" s="147" t="s">
        <v>16</v>
      </c>
      <c r="F852" s="154">
        <v>0</v>
      </c>
      <c r="G852" s="154">
        <v>0</v>
      </c>
      <c r="H852" s="154">
        <v>0</v>
      </c>
      <c r="I852" s="154">
        <v>0</v>
      </c>
      <c r="J852" s="154">
        <v>0</v>
      </c>
      <c r="K852" s="154">
        <v>0</v>
      </c>
      <c r="L852" s="154">
        <v>0</v>
      </c>
      <c r="M852" s="154">
        <v>0</v>
      </c>
      <c r="N852" s="154">
        <v>0</v>
      </c>
      <c r="O852" s="154">
        <v>0</v>
      </c>
      <c r="P852" s="154">
        <v>0</v>
      </c>
      <c r="Q852" s="154">
        <v>0</v>
      </c>
      <c r="R852" s="155" t="b">
        <v>0</v>
      </c>
      <c r="S852" s="154">
        <v>0</v>
      </c>
      <c r="T852" s="154">
        <v>0</v>
      </c>
    </row>
    <row r="853" spans="1:20">
      <c r="A853" s="46" t="s">
        <v>313</v>
      </c>
      <c r="B853" s="160">
        <v>824041</v>
      </c>
      <c r="C853" s="158" t="s">
        <v>143</v>
      </c>
      <c r="D853" s="147" t="s">
        <v>72</v>
      </c>
      <c r="E853" s="147" t="s">
        <v>16</v>
      </c>
      <c r="F853" s="154">
        <v>0</v>
      </c>
      <c r="G853" s="154">
        <v>0</v>
      </c>
      <c r="H853" s="154">
        <v>0</v>
      </c>
      <c r="I853" s="154">
        <v>0</v>
      </c>
      <c r="J853" s="154">
        <v>0</v>
      </c>
      <c r="K853" s="154">
        <v>0</v>
      </c>
      <c r="L853" s="154">
        <v>0</v>
      </c>
      <c r="M853" s="154">
        <v>0</v>
      </c>
      <c r="N853" s="154">
        <v>0</v>
      </c>
      <c r="O853" s="154">
        <v>0</v>
      </c>
      <c r="P853" s="154">
        <v>0</v>
      </c>
      <c r="Q853" s="154">
        <v>0</v>
      </c>
      <c r="R853" s="155" t="b">
        <v>0</v>
      </c>
      <c r="S853" s="154">
        <v>0</v>
      </c>
      <c r="T853" s="154">
        <v>0</v>
      </c>
    </row>
    <row r="854" spans="1:20">
      <c r="A854" s="46" t="s">
        <v>313</v>
      </c>
      <c r="B854" s="160">
        <v>824042</v>
      </c>
      <c r="C854" s="158" t="s">
        <v>144</v>
      </c>
      <c r="D854" s="147" t="s">
        <v>72</v>
      </c>
      <c r="E854" s="147" t="s">
        <v>16</v>
      </c>
      <c r="F854" s="154">
        <v>0</v>
      </c>
      <c r="G854" s="154">
        <v>0</v>
      </c>
      <c r="H854" s="154">
        <v>0</v>
      </c>
      <c r="I854" s="154">
        <v>0</v>
      </c>
      <c r="J854" s="154">
        <v>0</v>
      </c>
      <c r="K854" s="154">
        <v>0</v>
      </c>
      <c r="L854" s="154">
        <v>0</v>
      </c>
      <c r="M854" s="154">
        <v>0</v>
      </c>
      <c r="N854" s="154">
        <v>0</v>
      </c>
      <c r="O854" s="154">
        <v>0</v>
      </c>
      <c r="P854" s="154">
        <v>0</v>
      </c>
      <c r="Q854" s="154">
        <v>0</v>
      </c>
      <c r="R854" s="155" t="b">
        <v>0</v>
      </c>
      <c r="S854" s="154">
        <v>0</v>
      </c>
      <c r="T854" s="154">
        <v>0</v>
      </c>
    </row>
    <row r="855" spans="1:20">
      <c r="A855" s="46" t="s">
        <v>313</v>
      </c>
      <c r="B855" s="160">
        <v>825002</v>
      </c>
      <c r="C855" s="158" t="s">
        <v>146</v>
      </c>
      <c r="D855" s="147" t="s">
        <v>72</v>
      </c>
      <c r="E855" s="147" t="s">
        <v>16</v>
      </c>
      <c r="F855" s="154">
        <v>0</v>
      </c>
      <c r="G855" s="154">
        <v>0</v>
      </c>
      <c r="H855" s="154">
        <v>0</v>
      </c>
      <c r="I855" s="154">
        <v>0</v>
      </c>
      <c r="J855" s="154">
        <v>0</v>
      </c>
      <c r="K855" s="154">
        <v>0</v>
      </c>
      <c r="L855" s="154">
        <v>0</v>
      </c>
      <c r="M855" s="154">
        <v>0</v>
      </c>
      <c r="N855" s="154">
        <v>0</v>
      </c>
      <c r="O855" s="154">
        <v>0</v>
      </c>
      <c r="P855" s="154">
        <v>0</v>
      </c>
      <c r="Q855" s="154">
        <v>0</v>
      </c>
      <c r="R855" s="155" t="b">
        <v>0</v>
      </c>
      <c r="S855" s="154">
        <v>0</v>
      </c>
      <c r="T855" s="154">
        <v>0</v>
      </c>
    </row>
    <row r="856" spans="1:20">
      <c r="A856" s="46" t="s">
        <v>313</v>
      </c>
      <c r="B856" s="160">
        <v>825004</v>
      </c>
      <c r="C856" s="158" t="s">
        <v>262</v>
      </c>
      <c r="D856" s="147" t="s">
        <v>72</v>
      </c>
      <c r="E856" s="147" t="s">
        <v>16</v>
      </c>
      <c r="F856" s="154">
        <v>0</v>
      </c>
      <c r="G856" s="154">
        <v>0</v>
      </c>
      <c r="H856" s="154">
        <v>0</v>
      </c>
      <c r="I856" s="154">
        <v>0</v>
      </c>
      <c r="J856" s="154">
        <v>0</v>
      </c>
      <c r="K856" s="154">
        <v>0</v>
      </c>
      <c r="L856" s="154">
        <v>0</v>
      </c>
      <c r="M856" s="154">
        <v>0</v>
      </c>
      <c r="N856" s="154">
        <v>0</v>
      </c>
      <c r="O856" s="154">
        <v>0</v>
      </c>
      <c r="P856" s="154">
        <v>0</v>
      </c>
      <c r="Q856" s="154">
        <v>0</v>
      </c>
      <c r="R856" s="155" t="b">
        <v>0</v>
      </c>
      <c r="S856" s="154">
        <v>0</v>
      </c>
      <c r="T856" s="154">
        <v>0</v>
      </c>
    </row>
    <row r="857" spans="1:20">
      <c r="A857" s="46" t="s">
        <v>313</v>
      </c>
      <c r="B857" s="160">
        <v>825010</v>
      </c>
      <c r="C857" s="158" t="s">
        <v>147</v>
      </c>
      <c r="D857" s="147" t="s">
        <v>72</v>
      </c>
      <c r="E857" s="147" t="s">
        <v>16</v>
      </c>
      <c r="F857" s="154">
        <v>0</v>
      </c>
      <c r="G857" s="154">
        <v>0</v>
      </c>
      <c r="H857" s="154">
        <v>0</v>
      </c>
      <c r="I857" s="154">
        <v>0</v>
      </c>
      <c r="J857" s="154">
        <v>114419920</v>
      </c>
      <c r="K857" s="154">
        <v>2366363.0000000037</v>
      </c>
      <c r="L857" s="154">
        <v>112053557</v>
      </c>
      <c r="M857" s="154">
        <v>0</v>
      </c>
      <c r="N857" s="154">
        <v>112053557</v>
      </c>
      <c r="O857" s="154">
        <v>0</v>
      </c>
      <c r="P857" s="154">
        <v>0</v>
      </c>
      <c r="Q857" s="154">
        <v>0</v>
      </c>
      <c r="R857" s="155" t="b">
        <v>1</v>
      </c>
      <c r="S857" s="154">
        <v>0</v>
      </c>
      <c r="T857" s="154">
        <v>0</v>
      </c>
    </row>
    <row r="858" spans="1:20">
      <c r="A858" s="46" t="s">
        <v>313</v>
      </c>
      <c r="B858" s="160">
        <v>825011</v>
      </c>
      <c r="C858" s="158" t="s">
        <v>148</v>
      </c>
      <c r="D858" s="147" t="s">
        <v>72</v>
      </c>
      <c r="E858" s="147" t="s">
        <v>16</v>
      </c>
      <c r="F858" s="154">
        <v>0</v>
      </c>
      <c r="G858" s="154">
        <v>0</v>
      </c>
      <c r="H858" s="154">
        <v>0</v>
      </c>
      <c r="I858" s="154">
        <v>0</v>
      </c>
      <c r="J858" s="154">
        <v>0</v>
      </c>
      <c r="K858" s="154">
        <v>0</v>
      </c>
      <c r="L858" s="154">
        <v>0</v>
      </c>
      <c r="M858" s="154">
        <v>0</v>
      </c>
      <c r="N858" s="154">
        <v>0</v>
      </c>
      <c r="O858" s="154">
        <v>0</v>
      </c>
      <c r="P858" s="154">
        <v>0</v>
      </c>
      <c r="Q858" s="154">
        <v>0</v>
      </c>
      <c r="R858" s="155" t="b">
        <v>0</v>
      </c>
      <c r="S858" s="154">
        <v>0</v>
      </c>
      <c r="T858" s="154">
        <v>0</v>
      </c>
    </row>
    <row r="859" spans="1:20">
      <c r="A859" s="46" t="s">
        <v>313</v>
      </c>
      <c r="B859" s="160">
        <v>825012</v>
      </c>
      <c r="C859" s="158" t="s">
        <v>149</v>
      </c>
      <c r="D859" s="147" t="s">
        <v>72</v>
      </c>
      <c r="E859" s="147" t="s">
        <v>16</v>
      </c>
      <c r="F859" s="154">
        <v>0</v>
      </c>
      <c r="G859" s="154">
        <v>0</v>
      </c>
      <c r="H859" s="154">
        <v>25500</v>
      </c>
      <c r="I859" s="154">
        <v>0</v>
      </c>
      <c r="J859" s="154">
        <v>0</v>
      </c>
      <c r="K859" s="154">
        <v>0</v>
      </c>
      <c r="L859" s="154">
        <v>25500</v>
      </c>
      <c r="M859" s="154">
        <v>0</v>
      </c>
      <c r="N859" s="154">
        <v>25500</v>
      </c>
      <c r="O859" s="154">
        <v>0</v>
      </c>
      <c r="P859" s="154">
        <v>0</v>
      </c>
      <c r="Q859" s="154">
        <v>0</v>
      </c>
      <c r="R859" s="155" t="b">
        <v>1</v>
      </c>
      <c r="S859" s="154">
        <v>0</v>
      </c>
      <c r="T859" s="154">
        <v>0</v>
      </c>
    </row>
    <row r="860" spans="1:20">
      <c r="A860" s="46" t="s">
        <v>313</v>
      </c>
      <c r="B860" s="160">
        <v>825013</v>
      </c>
      <c r="C860" s="158" t="s">
        <v>150</v>
      </c>
      <c r="D860" s="147" t="s">
        <v>72</v>
      </c>
      <c r="E860" s="147" t="s">
        <v>16</v>
      </c>
      <c r="F860" s="154">
        <v>0</v>
      </c>
      <c r="G860" s="154">
        <v>0</v>
      </c>
      <c r="H860" s="154">
        <v>0</v>
      </c>
      <c r="I860" s="154">
        <v>0</v>
      </c>
      <c r="J860" s="154">
        <v>0</v>
      </c>
      <c r="K860" s="154">
        <v>0</v>
      </c>
      <c r="L860" s="154">
        <v>0</v>
      </c>
      <c r="M860" s="154">
        <v>0</v>
      </c>
      <c r="N860" s="154">
        <v>0</v>
      </c>
      <c r="O860" s="154">
        <v>0</v>
      </c>
      <c r="P860" s="154">
        <v>0</v>
      </c>
      <c r="Q860" s="154">
        <v>0</v>
      </c>
      <c r="R860" s="155" t="b">
        <v>0</v>
      </c>
      <c r="S860" s="154">
        <v>0</v>
      </c>
      <c r="T860" s="154">
        <v>0</v>
      </c>
    </row>
    <row r="861" spans="1:20">
      <c r="A861" s="46" t="s">
        <v>313</v>
      </c>
      <c r="B861" s="160">
        <v>825015</v>
      </c>
      <c r="C861" s="158" t="s">
        <v>151</v>
      </c>
      <c r="D861" s="147" t="s">
        <v>72</v>
      </c>
      <c r="E861" s="147" t="s">
        <v>16</v>
      </c>
      <c r="F861" s="154">
        <v>0</v>
      </c>
      <c r="G861" s="154">
        <v>0</v>
      </c>
      <c r="H861" s="154">
        <v>0</v>
      </c>
      <c r="I861" s="154">
        <v>0</v>
      </c>
      <c r="J861" s="154">
        <v>0</v>
      </c>
      <c r="K861" s="154">
        <v>0</v>
      </c>
      <c r="L861" s="154">
        <v>0</v>
      </c>
      <c r="M861" s="154">
        <v>0</v>
      </c>
      <c r="N861" s="154">
        <v>0</v>
      </c>
      <c r="O861" s="154">
        <v>0</v>
      </c>
      <c r="P861" s="154">
        <v>0</v>
      </c>
      <c r="Q861" s="154">
        <v>0</v>
      </c>
      <c r="R861" s="155" t="b">
        <v>0</v>
      </c>
      <c r="S861" s="154">
        <v>0</v>
      </c>
      <c r="T861" s="154">
        <v>0</v>
      </c>
    </row>
    <row r="862" spans="1:20">
      <c r="A862" s="46" t="s">
        <v>313</v>
      </c>
      <c r="B862" s="160">
        <v>825016</v>
      </c>
      <c r="C862" s="158" t="s">
        <v>266</v>
      </c>
      <c r="D862" s="147" t="s">
        <v>72</v>
      </c>
      <c r="E862" s="147" t="s">
        <v>16</v>
      </c>
      <c r="F862" s="154">
        <v>0</v>
      </c>
      <c r="G862" s="154">
        <v>0</v>
      </c>
      <c r="H862" s="154">
        <v>0</v>
      </c>
      <c r="I862" s="154">
        <v>0</v>
      </c>
      <c r="J862" s="154">
        <v>0</v>
      </c>
      <c r="K862" s="154">
        <v>0</v>
      </c>
      <c r="L862" s="154">
        <v>0</v>
      </c>
      <c r="M862" s="154">
        <v>0</v>
      </c>
      <c r="N862" s="154">
        <v>0</v>
      </c>
      <c r="O862" s="154">
        <v>0</v>
      </c>
      <c r="P862" s="154">
        <v>0</v>
      </c>
      <c r="Q862" s="154">
        <v>0</v>
      </c>
      <c r="R862" s="155" t="b">
        <v>0</v>
      </c>
      <c r="S862" s="154">
        <v>0</v>
      </c>
      <c r="T862" s="154">
        <v>0</v>
      </c>
    </row>
    <row r="863" spans="1:20">
      <c r="A863" s="46" t="s">
        <v>313</v>
      </c>
      <c r="B863" s="160">
        <v>825099</v>
      </c>
      <c r="C863" s="158" t="s">
        <v>153</v>
      </c>
      <c r="D863" s="147" t="s">
        <v>72</v>
      </c>
      <c r="E863" s="147" t="s">
        <v>16</v>
      </c>
      <c r="F863" s="154">
        <v>0</v>
      </c>
      <c r="G863" s="154">
        <v>0</v>
      </c>
      <c r="H863" s="154">
        <v>0</v>
      </c>
      <c r="I863" s="154">
        <v>0</v>
      </c>
      <c r="J863" s="154">
        <v>0</v>
      </c>
      <c r="K863" s="154">
        <v>0</v>
      </c>
      <c r="L863" s="154">
        <v>0</v>
      </c>
      <c r="M863" s="154">
        <v>0</v>
      </c>
      <c r="N863" s="154">
        <v>0</v>
      </c>
      <c r="O863" s="154">
        <v>0</v>
      </c>
      <c r="P863" s="154">
        <v>0</v>
      </c>
      <c r="Q863" s="154">
        <v>0</v>
      </c>
      <c r="R863" s="155" t="b">
        <v>0</v>
      </c>
      <c r="S863" s="154">
        <v>0</v>
      </c>
      <c r="T863" s="154">
        <v>0</v>
      </c>
    </row>
    <row r="864" spans="1:20">
      <c r="A864" s="46" t="s">
        <v>313</v>
      </c>
      <c r="B864" s="160">
        <v>829207</v>
      </c>
      <c r="C864" s="158" t="s">
        <v>180</v>
      </c>
      <c r="D864" s="147" t="s">
        <v>72</v>
      </c>
      <c r="E864" s="147" t="s">
        <v>16</v>
      </c>
      <c r="F864" s="154">
        <v>0</v>
      </c>
      <c r="G864" s="154">
        <v>0</v>
      </c>
      <c r="H864" s="154">
        <v>911750</v>
      </c>
      <c r="I864" s="154">
        <v>0</v>
      </c>
      <c r="J864" s="154">
        <v>0</v>
      </c>
      <c r="K864" s="154">
        <v>911750</v>
      </c>
      <c r="L864" s="154">
        <v>0</v>
      </c>
      <c r="M864" s="154">
        <v>0</v>
      </c>
      <c r="N864" s="154">
        <v>0</v>
      </c>
      <c r="O864" s="154">
        <v>0</v>
      </c>
      <c r="P864" s="154">
        <v>0</v>
      </c>
      <c r="Q864" s="154">
        <v>0</v>
      </c>
      <c r="R864" s="155" t="b">
        <v>1</v>
      </c>
      <c r="S864" s="154">
        <v>0</v>
      </c>
      <c r="T864" s="154">
        <v>0</v>
      </c>
    </row>
    <row r="865" spans="1:20">
      <c r="A865" s="46" t="s">
        <v>313</v>
      </c>
      <c r="B865" s="160">
        <v>829220</v>
      </c>
      <c r="C865" s="158" t="s">
        <v>560</v>
      </c>
      <c r="D865" s="147" t="s">
        <v>72</v>
      </c>
      <c r="E865" s="159" t="s">
        <v>16</v>
      </c>
      <c r="F865" s="154">
        <v>0</v>
      </c>
      <c r="G865" s="154">
        <v>0</v>
      </c>
      <c r="H865" s="154">
        <v>0</v>
      </c>
      <c r="I865" s="154">
        <v>0</v>
      </c>
      <c r="J865" s="154">
        <v>911750</v>
      </c>
      <c r="K865" s="154">
        <v>0</v>
      </c>
      <c r="L865" s="154">
        <v>911750</v>
      </c>
      <c r="M865" s="154">
        <v>0</v>
      </c>
      <c r="N865" s="154">
        <v>911750</v>
      </c>
      <c r="O865" s="154">
        <v>0</v>
      </c>
      <c r="P865" s="154">
        <v>0</v>
      </c>
      <c r="Q865" s="154">
        <v>0</v>
      </c>
      <c r="R865" s="155" t="b">
        <v>1</v>
      </c>
      <c r="S865" s="154">
        <v>0</v>
      </c>
      <c r="T865" s="154">
        <v>0</v>
      </c>
    </row>
    <row r="866" spans="1:20">
      <c r="A866" s="46" t="s">
        <v>313</v>
      </c>
      <c r="B866" s="160">
        <v>910200</v>
      </c>
      <c r="C866" s="158" t="s">
        <v>155</v>
      </c>
      <c r="D866" s="147" t="s">
        <v>72</v>
      </c>
      <c r="E866" s="147" t="s">
        <v>16</v>
      </c>
      <c r="F866" s="154">
        <v>0</v>
      </c>
      <c r="G866" s="154">
        <v>0</v>
      </c>
      <c r="H866" s="154">
        <v>0</v>
      </c>
      <c r="I866" s="154">
        <v>697</v>
      </c>
      <c r="J866" s="154">
        <v>0</v>
      </c>
      <c r="K866" s="154">
        <v>0</v>
      </c>
      <c r="L866" s="154">
        <v>-697</v>
      </c>
      <c r="M866" s="154">
        <v>0</v>
      </c>
      <c r="N866" s="154">
        <v>-697</v>
      </c>
      <c r="O866" s="154">
        <v>0</v>
      </c>
      <c r="P866" s="154">
        <v>0</v>
      </c>
      <c r="Q866" s="154">
        <v>0</v>
      </c>
      <c r="R866" s="155" t="b">
        <v>1</v>
      </c>
      <c r="S866" s="154">
        <v>0</v>
      </c>
      <c r="T866" s="154">
        <v>0</v>
      </c>
    </row>
    <row r="867" spans="1:20">
      <c r="A867" s="46" t="s">
        <v>313</v>
      </c>
      <c r="B867" s="160">
        <v>910300</v>
      </c>
      <c r="C867" s="158" t="s">
        <v>156</v>
      </c>
      <c r="D867" s="147" t="s">
        <v>72</v>
      </c>
      <c r="E867" s="147" t="s">
        <v>16</v>
      </c>
      <c r="F867" s="154">
        <v>0</v>
      </c>
      <c r="G867" s="154">
        <v>0</v>
      </c>
      <c r="H867" s="154">
        <v>0</v>
      </c>
      <c r="I867" s="154">
        <v>0</v>
      </c>
      <c r="J867" s="154">
        <v>0</v>
      </c>
      <c r="K867" s="154">
        <v>0</v>
      </c>
      <c r="L867" s="154">
        <v>0</v>
      </c>
      <c r="M867" s="154">
        <v>0</v>
      </c>
      <c r="N867" s="154">
        <v>0</v>
      </c>
      <c r="O867" s="154">
        <v>0</v>
      </c>
      <c r="P867" s="154">
        <v>0</v>
      </c>
      <c r="Q867" s="154">
        <v>0</v>
      </c>
      <c r="R867" s="155" t="b">
        <v>0</v>
      </c>
      <c r="S867" s="154">
        <v>0</v>
      </c>
      <c r="T867" s="154">
        <v>0</v>
      </c>
    </row>
    <row r="868" spans="1:20">
      <c r="A868" s="46" t="s">
        <v>313</v>
      </c>
      <c r="B868" s="160">
        <v>910800</v>
      </c>
      <c r="C868" s="158" t="s">
        <v>263</v>
      </c>
      <c r="D868" s="147" t="s">
        <v>72</v>
      </c>
      <c r="E868" s="147" t="s">
        <v>16</v>
      </c>
      <c r="F868" s="154">
        <v>0</v>
      </c>
      <c r="G868" s="154">
        <v>0</v>
      </c>
      <c r="H868" s="154">
        <v>0</v>
      </c>
      <c r="I868" s="154">
        <v>0</v>
      </c>
      <c r="J868" s="154">
        <v>0</v>
      </c>
      <c r="K868" s="154">
        <v>0</v>
      </c>
      <c r="L868" s="154">
        <v>0</v>
      </c>
      <c r="M868" s="154">
        <v>0</v>
      </c>
      <c r="N868" s="154">
        <v>0</v>
      </c>
      <c r="O868" s="154">
        <v>0</v>
      </c>
      <c r="P868" s="154">
        <v>0</v>
      </c>
      <c r="Q868" s="154">
        <v>0</v>
      </c>
      <c r="R868" s="155" t="b">
        <v>0</v>
      </c>
      <c r="S868" s="154">
        <v>0</v>
      </c>
      <c r="T868" s="154">
        <v>0</v>
      </c>
    </row>
    <row r="869" spans="1:20">
      <c r="A869" s="46" t="s">
        <v>313</v>
      </c>
      <c r="B869" s="160">
        <v>910900</v>
      </c>
      <c r="C869" s="158" t="s">
        <v>158</v>
      </c>
      <c r="D869" s="147" t="s">
        <v>72</v>
      </c>
      <c r="E869" s="147" t="s">
        <v>16</v>
      </c>
      <c r="F869" s="154">
        <v>0</v>
      </c>
      <c r="G869" s="154">
        <v>0</v>
      </c>
      <c r="H869" s="154">
        <v>0</v>
      </c>
      <c r="I869" s="154">
        <v>0</v>
      </c>
      <c r="J869" s="154">
        <v>0</v>
      </c>
      <c r="K869" s="154">
        <v>0</v>
      </c>
      <c r="L869" s="154">
        <v>0</v>
      </c>
      <c r="M869" s="154">
        <v>0</v>
      </c>
      <c r="N869" s="154">
        <v>0</v>
      </c>
      <c r="O869" s="154">
        <v>0</v>
      </c>
      <c r="P869" s="154">
        <v>0</v>
      </c>
      <c r="Q869" s="154">
        <v>0</v>
      </c>
      <c r="R869" s="155" t="b">
        <v>0</v>
      </c>
      <c r="S869" s="154">
        <v>0</v>
      </c>
      <c r="T869" s="154">
        <v>0</v>
      </c>
    </row>
    <row r="870" spans="1:20">
      <c r="A870" s="46" t="s">
        <v>313</v>
      </c>
      <c r="B870" s="160">
        <v>919900</v>
      </c>
      <c r="C870" s="158" t="s">
        <v>160</v>
      </c>
      <c r="D870" s="147" t="s">
        <v>72</v>
      </c>
      <c r="E870" s="147" t="s">
        <v>16</v>
      </c>
      <c r="F870" s="154">
        <v>0</v>
      </c>
      <c r="G870" s="154">
        <v>0</v>
      </c>
      <c r="H870" s="154">
        <v>0</v>
      </c>
      <c r="I870" s="154">
        <v>149301</v>
      </c>
      <c r="J870" s="154">
        <v>0</v>
      </c>
      <c r="K870" s="154">
        <v>0</v>
      </c>
      <c r="L870" s="154">
        <v>-149301</v>
      </c>
      <c r="M870" s="154">
        <v>0</v>
      </c>
      <c r="N870" s="154">
        <v>-149301</v>
      </c>
      <c r="O870" s="154">
        <v>0</v>
      </c>
      <c r="P870" s="154">
        <v>0</v>
      </c>
      <c r="Q870" s="154">
        <v>0</v>
      </c>
      <c r="R870" s="155" t="b">
        <v>1</v>
      </c>
      <c r="S870" s="154">
        <v>0</v>
      </c>
      <c r="T870" s="154">
        <v>0</v>
      </c>
    </row>
    <row r="871" spans="1:20">
      <c r="A871" s="46" t="s">
        <v>313</v>
      </c>
      <c r="B871" s="150">
        <v>919901</v>
      </c>
      <c r="C871" s="147" t="s">
        <v>161</v>
      </c>
      <c r="D871" s="147" t="s">
        <v>72</v>
      </c>
      <c r="E871" s="147" t="s">
        <v>16</v>
      </c>
      <c r="F871" s="154">
        <v>0</v>
      </c>
      <c r="G871" s="154">
        <v>0</v>
      </c>
      <c r="H871" s="154">
        <v>0</v>
      </c>
      <c r="I871" s="154">
        <v>0</v>
      </c>
      <c r="J871" s="154">
        <v>0</v>
      </c>
      <c r="K871" s="154">
        <v>10394454.545454545</v>
      </c>
      <c r="L871" s="154">
        <v>-10394454.545454545</v>
      </c>
      <c r="M871" s="154">
        <v>0</v>
      </c>
      <c r="N871" s="154">
        <v>-10394454.545454545</v>
      </c>
      <c r="O871" s="154">
        <v>0</v>
      </c>
      <c r="P871" s="154">
        <v>0</v>
      </c>
      <c r="Q871" s="154">
        <v>0</v>
      </c>
      <c r="R871" s="155" t="b">
        <v>1</v>
      </c>
      <c r="S871" s="154">
        <v>0</v>
      </c>
      <c r="T871" s="154">
        <v>0</v>
      </c>
    </row>
    <row r="872" spans="1:20">
      <c r="A872" s="46" t="s">
        <v>313</v>
      </c>
      <c r="B872" s="150">
        <v>920100</v>
      </c>
      <c r="C872" s="147" t="s">
        <v>162</v>
      </c>
      <c r="D872" s="147" t="s">
        <v>72</v>
      </c>
      <c r="E872" s="147" t="s">
        <v>16</v>
      </c>
      <c r="F872" s="154">
        <v>0</v>
      </c>
      <c r="G872" s="154">
        <v>0</v>
      </c>
      <c r="H872" s="154">
        <v>0</v>
      </c>
      <c r="I872" s="154">
        <v>0</v>
      </c>
      <c r="J872" s="154">
        <v>0</v>
      </c>
      <c r="K872" s="154">
        <v>0</v>
      </c>
      <c r="L872" s="154">
        <v>0</v>
      </c>
      <c r="M872" s="154">
        <v>0</v>
      </c>
      <c r="N872" s="154">
        <v>0</v>
      </c>
      <c r="O872" s="154">
        <v>0</v>
      </c>
      <c r="P872" s="154">
        <v>0</v>
      </c>
      <c r="Q872" s="154">
        <v>0</v>
      </c>
      <c r="R872" s="155" t="b">
        <v>0</v>
      </c>
      <c r="S872" s="154">
        <v>0</v>
      </c>
      <c r="T872" s="154">
        <v>0</v>
      </c>
    </row>
    <row r="873" spans="1:20">
      <c r="A873" s="46" t="s">
        <v>313</v>
      </c>
      <c r="B873" s="150">
        <v>920500</v>
      </c>
      <c r="C873" s="147" t="s">
        <v>163</v>
      </c>
      <c r="D873" s="147" t="s">
        <v>72</v>
      </c>
      <c r="E873" s="147" t="s">
        <v>16</v>
      </c>
      <c r="F873" s="154">
        <v>0</v>
      </c>
      <c r="G873" s="154">
        <v>0</v>
      </c>
      <c r="H873" s="154">
        <v>0</v>
      </c>
      <c r="I873" s="154">
        <v>0</v>
      </c>
      <c r="J873" s="154">
        <v>0</v>
      </c>
      <c r="K873" s="154">
        <v>0</v>
      </c>
      <c r="L873" s="154">
        <v>0</v>
      </c>
      <c r="M873" s="154">
        <v>0</v>
      </c>
      <c r="N873" s="154">
        <v>0</v>
      </c>
      <c r="O873" s="154">
        <v>0</v>
      </c>
      <c r="P873" s="154">
        <v>0</v>
      </c>
      <c r="Q873" s="154">
        <v>0</v>
      </c>
      <c r="R873" s="155" t="b">
        <v>0</v>
      </c>
      <c r="S873" s="154">
        <v>0</v>
      </c>
      <c r="T873" s="154">
        <v>0</v>
      </c>
    </row>
    <row r="874" spans="1:20">
      <c r="A874" s="46" t="s">
        <v>313</v>
      </c>
      <c r="B874" s="150">
        <v>929900</v>
      </c>
      <c r="C874" s="147" t="s">
        <v>164</v>
      </c>
      <c r="D874" s="147" t="s">
        <v>72</v>
      </c>
      <c r="E874" s="147" t="s">
        <v>16</v>
      </c>
      <c r="F874" s="154">
        <v>0</v>
      </c>
      <c r="G874" s="154">
        <v>0</v>
      </c>
      <c r="H874" s="154">
        <v>0</v>
      </c>
      <c r="I874" s="154">
        <v>0</v>
      </c>
      <c r="J874" s="154">
        <v>0</v>
      </c>
      <c r="K874" s="154">
        <v>0</v>
      </c>
      <c r="L874" s="154">
        <v>0</v>
      </c>
      <c r="M874" s="154">
        <v>0</v>
      </c>
      <c r="N874" s="154">
        <v>0</v>
      </c>
      <c r="O874" s="154">
        <v>0</v>
      </c>
      <c r="P874" s="154">
        <v>0</v>
      </c>
      <c r="Q874" s="154">
        <v>0</v>
      </c>
      <c r="R874" s="155" t="b">
        <v>0</v>
      </c>
      <c r="S874" s="154">
        <v>0</v>
      </c>
      <c r="T874" s="154">
        <v>0</v>
      </c>
    </row>
    <row r="875" spans="1:20">
      <c r="A875" s="46" t="s">
        <v>313</v>
      </c>
      <c r="B875" s="150" t="s">
        <v>166</v>
      </c>
      <c r="C875" s="147" t="s">
        <v>26</v>
      </c>
      <c r="D875" s="147" t="s">
        <v>15</v>
      </c>
      <c r="E875" s="147" t="s">
        <v>16</v>
      </c>
      <c r="F875" s="154">
        <v>0</v>
      </c>
      <c r="G875" s="154">
        <v>0</v>
      </c>
      <c r="H875" s="154">
        <v>0</v>
      </c>
      <c r="I875" s="154">
        <v>0</v>
      </c>
      <c r="J875" s="154">
        <v>0</v>
      </c>
      <c r="K875" s="154">
        <v>0</v>
      </c>
      <c r="L875" s="154">
        <v>0</v>
      </c>
      <c r="M875" s="154">
        <v>0</v>
      </c>
      <c r="N875" s="154">
        <v>0</v>
      </c>
      <c r="O875" s="154">
        <v>0</v>
      </c>
      <c r="P875" s="154">
        <v>0</v>
      </c>
      <c r="Q875" s="154">
        <v>0</v>
      </c>
      <c r="R875" s="155" t="b">
        <v>0</v>
      </c>
      <c r="S875" s="154">
        <v>0</v>
      </c>
      <c r="T875" s="154">
        <v>0</v>
      </c>
    </row>
    <row r="876" spans="1:20">
      <c r="A876" s="46" t="s">
        <v>314</v>
      </c>
      <c r="B876" s="150">
        <v>110101</v>
      </c>
      <c r="C876" s="147" t="s">
        <v>14</v>
      </c>
      <c r="D876" s="147" t="s">
        <v>15</v>
      </c>
      <c r="E876" s="147" t="s">
        <v>16</v>
      </c>
      <c r="F876" s="154">
        <v>365662778</v>
      </c>
      <c r="G876" s="154">
        <v>0</v>
      </c>
      <c r="H876" s="154">
        <v>4553556484</v>
      </c>
      <c r="I876" s="154">
        <v>4743085063</v>
      </c>
      <c r="J876" s="154">
        <v>0</v>
      </c>
      <c r="K876" s="154">
        <v>0</v>
      </c>
      <c r="L876" s="154">
        <v>176134199</v>
      </c>
      <c r="M876" s="154">
        <v>0</v>
      </c>
      <c r="N876" s="154">
        <v>0</v>
      </c>
      <c r="O876" s="154">
        <v>0</v>
      </c>
      <c r="P876" s="154">
        <v>176134199</v>
      </c>
      <c r="Q876" s="154">
        <v>0</v>
      </c>
      <c r="R876" s="155" t="b">
        <v>1</v>
      </c>
      <c r="S876" s="154">
        <v>176134199</v>
      </c>
      <c r="T876" s="154">
        <v>0</v>
      </c>
    </row>
    <row r="877" spans="1:20">
      <c r="A877" s="46" t="s">
        <v>314</v>
      </c>
      <c r="B877" s="150">
        <v>110102</v>
      </c>
      <c r="C877" s="147" t="s">
        <v>17</v>
      </c>
      <c r="D877" s="147" t="s">
        <v>15</v>
      </c>
      <c r="E877" s="147" t="s">
        <v>16</v>
      </c>
      <c r="F877" s="154">
        <v>2500000</v>
      </c>
      <c r="G877" s="154">
        <v>0</v>
      </c>
      <c r="H877" s="154">
        <v>257031523</v>
      </c>
      <c r="I877" s="154">
        <v>257031523</v>
      </c>
      <c r="J877" s="154">
        <v>0</v>
      </c>
      <c r="K877" s="154">
        <v>0</v>
      </c>
      <c r="L877" s="154">
        <v>2500000</v>
      </c>
      <c r="M877" s="154">
        <v>0</v>
      </c>
      <c r="N877" s="154">
        <v>0</v>
      </c>
      <c r="O877" s="154">
        <v>0</v>
      </c>
      <c r="P877" s="154">
        <v>2500000</v>
      </c>
      <c r="Q877" s="154">
        <v>0</v>
      </c>
      <c r="R877" s="155" t="b">
        <v>1</v>
      </c>
      <c r="S877" s="154">
        <v>2500000</v>
      </c>
      <c r="T877" s="154">
        <v>0</v>
      </c>
    </row>
    <row r="878" spans="1:20">
      <c r="A878" s="46" t="s">
        <v>314</v>
      </c>
      <c r="B878" s="150">
        <v>110200</v>
      </c>
      <c r="C878" s="147" t="s">
        <v>18</v>
      </c>
      <c r="D878" s="147" t="s">
        <v>15</v>
      </c>
      <c r="E878" s="147" t="s">
        <v>16</v>
      </c>
      <c r="F878" s="154">
        <v>0</v>
      </c>
      <c r="G878" s="154">
        <v>0</v>
      </c>
      <c r="H878" s="154">
        <v>0</v>
      </c>
      <c r="I878" s="154">
        <v>0</v>
      </c>
      <c r="J878" s="154">
        <v>0</v>
      </c>
      <c r="K878" s="154">
        <v>0</v>
      </c>
      <c r="L878" s="154">
        <v>0</v>
      </c>
      <c r="M878" s="154">
        <v>0</v>
      </c>
      <c r="N878" s="154">
        <v>0</v>
      </c>
      <c r="O878" s="154">
        <v>0</v>
      </c>
      <c r="P878" s="154">
        <v>0</v>
      </c>
      <c r="Q878" s="154">
        <v>0</v>
      </c>
      <c r="R878" s="155" t="b">
        <v>0</v>
      </c>
      <c r="S878" s="154">
        <v>0</v>
      </c>
      <c r="T878" s="154">
        <v>0</v>
      </c>
    </row>
    <row r="879" spans="1:20">
      <c r="A879" s="46" t="s">
        <v>314</v>
      </c>
      <c r="B879" s="150">
        <v>110201</v>
      </c>
      <c r="C879" s="147" t="s">
        <v>19</v>
      </c>
      <c r="D879" s="147" t="s">
        <v>15</v>
      </c>
      <c r="E879" s="147" t="s">
        <v>16</v>
      </c>
      <c r="F879" s="154">
        <v>187482.25999999046</v>
      </c>
      <c r="G879" s="154">
        <v>0</v>
      </c>
      <c r="H879" s="154">
        <v>1047415766</v>
      </c>
      <c r="I879" s="154">
        <v>1047455000</v>
      </c>
      <c r="J879" s="154">
        <v>0</v>
      </c>
      <c r="K879" s="154">
        <v>0</v>
      </c>
      <c r="L879" s="154">
        <v>148248.25999999046</v>
      </c>
      <c r="M879" s="154">
        <v>0</v>
      </c>
      <c r="N879" s="154">
        <v>0</v>
      </c>
      <c r="O879" s="154">
        <v>0</v>
      </c>
      <c r="P879" s="154">
        <v>148248.25999999046</v>
      </c>
      <c r="Q879" s="154">
        <v>0</v>
      </c>
      <c r="R879" s="155" t="b">
        <v>1</v>
      </c>
      <c r="S879" s="154">
        <v>148248.25999999046</v>
      </c>
      <c r="T879" s="154">
        <v>0</v>
      </c>
    </row>
    <row r="880" spans="1:20">
      <c r="A880" s="46" t="s">
        <v>314</v>
      </c>
      <c r="B880" s="150" t="s">
        <v>20</v>
      </c>
      <c r="C880" s="147" t="s">
        <v>21</v>
      </c>
      <c r="D880" s="147" t="s">
        <v>15</v>
      </c>
      <c r="E880" s="147" t="s">
        <v>16</v>
      </c>
      <c r="F880" s="154">
        <v>2075256</v>
      </c>
      <c r="G880" s="154">
        <v>0</v>
      </c>
      <c r="H880" s="154">
        <v>3844392493</v>
      </c>
      <c r="I880" s="154">
        <v>3846467749</v>
      </c>
      <c r="J880" s="154">
        <v>0</v>
      </c>
      <c r="K880" s="154">
        <v>0</v>
      </c>
      <c r="L880" s="154">
        <v>0</v>
      </c>
      <c r="M880" s="154">
        <v>0</v>
      </c>
      <c r="N880" s="154">
        <v>0</v>
      </c>
      <c r="O880" s="154">
        <v>0</v>
      </c>
      <c r="P880" s="154">
        <v>0</v>
      </c>
      <c r="Q880" s="154">
        <v>0</v>
      </c>
      <c r="R880" s="155" t="b">
        <v>1</v>
      </c>
      <c r="S880" s="154">
        <v>0</v>
      </c>
      <c r="T880" s="154">
        <v>0</v>
      </c>
    </row>
    <row r="881" spans="1:20">
      <c r="A881" s="46" t="s">
        <v>314</v>
      </c>
      <c r="B881" s="150">
        <v>110202</v>
      </c>
      <c r="C881" s="147" t="s">
        <v>22</v>
      </c>
      <c r="D881" s="147" t="s">
        <v>15</v>
      </c>
      <c r="E881" s="147" t="s">
        <v>16</v>
      </c>
      <c r="F881" s="154">
        <v>0</v>
      </c>
      <c r="G881" s="154">
        <v>0</v>
      </c>
      <c r="H881" s="154">
        <v>0</v>
      </c>
      <c r="I881" s="154">
        <v>0</v>
      </c>
      <c r="J881" s="154">
        <v>0</v>
      </c>
      <c r="K881" s="154">
        <v>0</v>
      </c>
      <c r="L881" s="154">
        <v>0</v>
      </c>
      <c r="M881" s="154">
        <v>0</v>
      </c>
      <c r="N881" s="154">
        <v>0</v>
      </c>
      <c r="O881" s="154">
        <v>0</v>
      </c>
      <c r="P881" s="154">
        <v>0</v>
      </c>
      <c r="Q881" s="154">
        <v>0</v>
      </c>
      <c r="R881" s="155" t="b">
        <v>0</v>
      </c>
      <c r="S881" s="154">
        <v>0</v>
      </c>
      <c r="T881" s="154">
        <v>0</v>
      </c>
    </row>
    <row r="882" spans="1:20">
      <c r="A882" s="46" t="s">
        <v>314</v>
      </c>
      <c r="B882" s="150">
        <v>110203</v>
      </c>
      <c r="C882" s="147" t="s">
        <v>23</v>
      </c>
      <c r="D882" s="147" t="s">
        <v>15</v>
      </c>
      <c r="E882" s="147" t="s">
        <v>16</v>
      </c>
      <c r="F882" s="154">
        <v>0</v>
      </c>
      <c r="G882" s="154">
        <v>0</v>
      </c>
      <c r="H882" s="154">
        <v>0</v>
      </c>
      <c r="I882" s="154">
        <v>0</v>
      </c>
      <c r="J882" s="154">
        <v>0</v>
      </c>
      <c r="K882" s="154">
        <v>0</v>
      </c>
      <c r="L882" s="154">
        <v>0</v>
      </c>
      <c r="M882" s="154">
        <v>0</v>
      </c>
      <c r="N882" s="154">
        <v>0</v>
      </c>
      <c r="O882" s="154">
        <v>0</v>
      </c>
      <c r="P882" s="154">
        <v>0</v>
      </c>
      <c r="Q882" s="154">
        <v>0</v>
      </c>
      <c r="R882" s="155" t="b">
        <v>0</v>
      </c>
      <c r="S882" s="154">
        <v>0</v>
      </c>
      <c r="T882" s="154">
        <v>0</v>
      </c>
    </row>
    <row r="883" spans="1:20">
      <c r="A883" s="46" t="s">
        <v>314</v>
      </c>
      <c r="B883" s="150">
        <v>110204</v>
      </c>
      <c r="C883" s="147" t="s">
        <v>24</v>
      </c>
      <c r="D883" s="147" t="s">
        <v>15</v>
      </c>
      <c r="E883" s="147" t="s">
        <v>16</v>
      </c>
      <c r="F883" s="154">
        <v>0</v>
      </c>
      <c r="G883" s="154">
        <v>0</v>
      </c>
      <c r="H883" s="154">
        <v>0</v>
      </c>
      <c r="I883" s="154">
        <v>0</v>
      </c>
      <c r="J883" s="154">
        <v>0</v>
      </c>
      <c r="K883" s="154">
        <v>0</v>
      </c>
      <c r="L883" s="154">
        <v>0</v>
      </c>
      <c r="M883" s="154">
        <v>0</v>
      </c>
      <c r="N883" s="154">
        <v>0</v>
      </c>
      <c r="O883" s="154">
        <v>0</v>
      </c>
      <c r="P883" s="154">
        <v>0</v>
      </c>
      <c r="Q883" s="154">
        <v>0</v>
      </c>
      <c r="R883" s="155" t="b">
        <v>0</v>
      </c>
      <c r="S883" s="154">
        <v>0</v>
      </c>
      <c r="T883" s="154">
        <v>0</v>
      </c>
    </row>
    <row r="884" spans="1:20">
      <c r="A884" s="46" t="s">
        <v>314</v>
      </c>
      <c r="B884" s="150">
        <v>110205</v>
      </c>
      <c r="C884" s="147" t="s">
        <v>25</v>
      </c>
      <c r="D884" s="147" t="s">
        <v>15</v>
      </c>
      <c r="E884" s="147" t="s">
        <v>16</v>
      </c>
      <c r="F884" s="154">
        <v>0</v>
      </c>
      <c r="G884" s="154">
        <v>0</v>
      </c>
      <c r="H884" s="154">
        <v>0</v>
      </c>
      <c r="I884" s="154">
        <v>0</v>
      </c>
      <c r="J884" s="154">
        <v>0</v>
      </c>
      <c r="K884" s="154">
        <v>0</v>
      </c>
      <c r="L884" s="154">
        <v>0</v>
      </c>
      <c r="M884" s="154">
        <v>0</v>
      </c>
      <c r="N884" s="154">
        <v>0</v>
      </c>
      <c r="O884" s="154">
        <v>0</v>
      </c>
      <c r="P884" s="154">
        <v>0</v>
      </c>
      <c r="Q884" s="154">
        <v>0</v>
      </c>
      <c r="R884" s="155" t="b">
        <v>0</v>
      </c>
      <c r="S884" s="154">
        <v>0</v>
      </c>
      <c r="T884" s="154">
        <v>0</v>
      </c>
    </row>
    <row r="885" spans="1:20">
      <c r="A885" s="46" t="s">
        <v>314</v>
      </c>
      <c r="B885" s="150">
        <v>110210</v>
      </c>
      <c r="C885" s="147" t="s">
        <v>29</v>
      </c>
      <c r="D885" s="147" t="s">
        <v>15</v>
      </c>
      <c r="E885" s="147" t="s">
        <v>16</v>
      </c>
      <c r="F885" s="154">
        <v>0</v>
      </c>
      <c r="G885" s="154">
        <v>0</v>
      </c>
      <c r="H885" s="154">
        <v>5841620302</v>
      </c>
      <c r="I885" s="154">
        <v>92105000</v>
      </c>
      <c r="J885" s="154">
        <v>0</v>
      </c>
      <c r="K885" s="154">
        <v>5749515302</v>
      </c>
      <c r="L885" s="154">
        <v>0</v>
      </c>
      <c r="M885" s="154">
        <v>0</v>
      </c>
      <c r="N885" s="154">
        <v>0</v>
      </c>
      <c r="O885" s="154">
        <v>0</v>
      </c>
      <c r="P885" s="154">
        <v>0</v>
      </c>
      <c r="Q885" s="154">
        <v>0</v>
      </c>
      <c r="R885" s="155" t="b">
        <v>1</v>
      </c>
      <c r="S885" s="154">
        <v>0</v>
      </c>
      <c r="T885" s="154">
        <v>0</v>
      </c>
    </row>
    <row r="886" spans="1:20">
      <c r="A886" s="46" t="s">
        <v>314</v>
      </c>
      <c r="B886" s="150">
        <v>110212</v>
      </c>
      <c r="C886" s="147" t="s">
        <v>30</v>
      </c>
      <c r="D886" s="147" t="s">
        <v>15</v>
      </c>
      <c r="E886" s="147" t="s">
        <v>16</v>
      </c>
      <c r="F886" s="154">
        <v>0</v>
      </c>
      <c r="G886" s="154">
        <v>0</v>
      </c>
      <c r="H886" s="154">
        <v>0</v>
      </c>
      <c r="I886" s="154">
        <v>0</v>
      </c>
      <c r="J886" s="154">
        <v>0</v>
      </c>
      <c r="K886" s="154">
        <v>0</v>
      </c>
      <c r="L886" s="154">
        <v>0</v>
      </c>
      <c r="M886" s="154">
        <v>0</v>
      </c>
      <c r="N886" s="154">
        <v>0</v>
      </c>
      <c r="O886" s="154">
        <v>0</v>
      </c>
      <c r="P886" s="154">
        <v>0</v>
      </c>
      <c r="Q886" s="154">
        <v>0</v>
      </c>
      <c r="R886" s="155" t="b">
        <v>0</v>
      </c>
      <c r="S886" s="154">
        <v>0</v>
      </c>
      <c r="T886" s="154">
        <v>0</v>
      </c>
    </row>
    <row r="887" spans="1:20">
      <c r="A887" s="46" t="s">
        <v>314</v>
      </c>
      <c r="B887" s="150">
        <v>110301</v>
      </c>
      <c r="C887" s="147" t="s">
        <v>31</v>
      </c>
      <c r="D887" s="147" t="s">
        <v>15</v>
      </c>
      <c r="E887" s="147" t="s">
        <v>16</v>
      </c>
      <c r="F887" s="154">
        <v>49223411793.32</v>
      </c>
      <c r="G887" s="154">
        <v>0</v>
      </c>
      <c r="H887" s="154">
        <v>0</v>
      </c>
      <c r="I887" s="154">
        <v>0</v>
      </c>
      <c r="J887" s="154">
        <v>5749515302</v>
      </c>
      <c r="K887" s="154">
        <v>0</v>
      </c>
      <c r="L887" s="154">
        <v>54972927095.32</v>
      </c>
      <c r="M887" s="154">
        <v>0</v>
      </c>
      <c r="N887" s="154">
        <v>0</v>
      </c>
      <c r="O887" s="154">
        <v>0</v>
      </c>
      <c r="P887" s="154">
        <v>54972927095.32</v>
      </c>
      <c r="Q887" s="154">
        <v>0</v>
      </c>
      <c r="R887" s="155" t="b">
        <v>1</v>
      </c>
      <c r="S887" s="154">
        <v>54972927095.32</v>
      </c>
      <c r="T887" s="154">
        <v>0</v>
      </c>
    </row>
    <row r="888" spans="1:20">
      <c r="A888" s="46" t="s">
        <v>314</v>
      </c>
      <c r="B888" s="150">
        <v>110902</v>
      </c>
      <c r="C888" s="147" t="s">
        <v>32</v>
      </c>
      <c r="D888" s="147" t="s">
        <v>15</v>
      </c>
      <c r="E888" s="147" t="s">
        <v>16</v>
      </c>
      <c r="F888" s="154">
        <v>0</v>
      </c>
      <c r="G888" s="154">
        <v>0</v>
      </c>
      <c r="H888" s="154">
        <v>9936380829</v>
      </c>
      <c r="I888" s="154">
        <v>9936380829</v>
      </c>
      <c r="J888" s="154">
        <v>0</v>
      </c>
      <c r="K888" s="154">
        <v>0</v>
      </c>
      <c r="L888" s="154">
        <v>0</v>
      </c>
      <c r="M888" s="154">
        <v>0</v>
      </c>
      <c r="N888" s="154">
        <v>0</v>
      </c>
      <c r="O888" s="154">
        <v>0</v>
      </c>
      <c r="P888" s="154">
        <v>0</v>
      </c>
      <c r="Q888" s="154">
        <v>0</v>
      </c>
      <c r="R888" s="155" t="b">
        <v>1</v>
      </c>
      <c r="S888" s="154">
        <v>0</v>
      </c>
      <c r="T888" s="154">
        <v>0</v>
      </c>
    </row>
    <row r="889" spans="1:20">
      <c r="A889" s="46" t="s">
        <v>314</v>
      </c>
      <c r="B889" s="150">
        <v>130120</v>
      </c>
      <c r="C889" s="147" t="s">
        <v>33</v>
      </c>
      <c r="D889" s="147" t="s">
        <v>15</v>
      </c>
      <c r="E889" s="147" t="s">
        <v>16</v>
      </c>
      <c r="F889" s="154">
        <v>1508445949.98</v>
      </c>
      <c r="G889" s="154">
        <v>0</v>
      </c>
      <c r="H889" s="154">
        <v>0</v>
      </c>
      <c r="I889" s="154">
        <v>1818144061</v>
      </c>
      <c r="J889" s="154">
        <v>2125399570.22</v>
      </c>
      <c r="K889" s="154">
        <v>-0.57999968528747559</v>
      </c>
      <c r="L889" s="536">
        <v>1815701459.7799995</v>
      </c>
      <c r="M889" s="154">
        <v>0</v>
      </c>
      <c r="N889" s="154">
        <v>0</v>
      </c>
      <c r="O889" s="154">
        <v>0</v>
      </c>
      <c r="P889" s="154">
        <v>1815701459.7799995</v>
      </c>
      <c r="Q889" s="154">
        <v>0</v>
      </c>
      <c r="R889" s="155" t="b">
        <v>1</v>
      </c>
      <c r="S889" s="154">
        <v>1815701459.7799995</v>
      </c>
      <c r="T889" s="154">
        <v>0</v>
      </c>
    </row>
    <row r="890" spans="1:20">
      <c r="A890" s="46" t="s">
        <v>314</v>
      </c>
      <c r="B890" s="160">
        <v>130121</v>
      </c>
      <c r="C890" s="158" t="s">
        <v>34</v>
      </c>
      <c r="D890" s="147" t="s">
        <v>15</v>
      </c>
      <c r="E890" s="147" t="s">
        <v>16</v>
      </c>
      <c r="F890" s="154">
        <v>0</v>
      </c>
      <c r="G890" s="154">
        <v>0</v>
      </c>
      <c r="H890" s="154">
        <v>12500</v>
      </c>
      <c r="I890" s="154">
        <v>3877044675</v>
      </c>
      <c r="J890" s="154">
        <v>3877032175</v>
      </c>
      <c r="K890" s="154">
        <v>0</v>
      </c>
      <c r="L890" s="154">
        <v>0</v>
      </c>
      <c r="M890" s="154">
        <v>0</v>
      </c>
      <c r="N890" s="154">
        <v>0</v>
      </c>
      <c r="O890" s="154">
        <v>0</v>
      </c>
      <c r="P890" s="154">
        <v>0</v>
      </c>
      <c r="Q890" s="154">
        <v>0</v>
      </c>
      <c r="R890" s="155" t="b">
        <v>1</v>
      </c>
      <c r="S890" s="154">
        <v>0</v>
      </c>
      <c r="T890" s="154">
        <v>0</v>
      </c>
    </row>
    <row r="891" spans="1:20">
      <c r="A891" s="46" t="s">
        <v>314</v>
      </c>
      <c r="B891" s="160">
        <v>311100</v>
      </c>
      <c r="C891" s="158" t="s">
        <v>58</v>
      </c>
      <c r="D891" s="147" t="s">
        <v>15</v>
      </c>
      <c r="E891" s="147" t="s">
        <v>16</v>
      </c>
      <c r="F891" s="154">
        <v>0</v>
      </c>
      <c r="G891" s="154">
        <v>0</v>
      </c>
      <c r="H891" s="154">
        <v>106829503</v>
      </c>
      <c r="I891" s="154">
        <v>16700000</v>
      </c>
      <c r="J891" s="154">
        <v>0</v>
      </c>
      <c r="K891" s="154">
        <v>90129503</v>
      </c>
      <c r="L891" s="154">
        <v>0</v>
      </c>
      <c r="M891" s="154">
        <v>0</v>
      </c>
      <c r="N891" s="154">
        <v>0</v>
      </c>
      <c r="O891" s="154">
        <v>0</v>
      </c>
      <c r="P891" s="154">
        <v>0</v>
      </c>
      <c r="Q891" s="154">
        <v>0</v>
      </c>
      <c r="R891" s="155" t="b">
        <v>1</v>
      </c>
      <c r="S891" s="154">
        <v>0</v>
      </c>
      <c r="T891" s="154">
        <v>0</v>
      </c>
    </row>
    <row r="892" spans="1:20">
      <c r="A892" s="46" t="s">
        <v>314</v>
      </c>
      <c r="B892" s="160">
        <v>130130</v>
      </c>
      <c r="C892" s="158" t="s">
        <v>35</v>
      </c>
      <c r="D892" s="147" t="s">
        <v>15</v>
      </c>
      <c r="E892" s="147" t="s">
        <v>16</v>
      </c>
      <c r="F892" s="154">
        <v>276834448</v>
      </c>
      <c r="G892" s="154">
        <v>0</v>
      </c>
      <c r="H892" s="154">
        <v>555056</v>
      </c>
      <c r="I892" s="154">
        <v>19000000</v>
      </c>
      <c r="J892" s="154">
        <v>102997358</v>
      </c>
      <c r="K892" s="154">
        <v>94437401</v>
      </c>
      <c r="L892" s="154">
        <v>266949461</v>
      </c>
      <c r="M892" s="154">
        <v>0</v>
      </c>
      <c r="N892" s="154">
        <v>0</v>
      </c>
      <c r="O892" s="154">
        <v>0</v>
      </c>
      <c r="P892" s="154">
        <v>266949461</v>
      </c>
      <c r="Q892" s="154">
        <v>0</v>
      </c>
      <c r="R892" s="155" t="b">
        <v>1</v>
      </c>
      <c r="S892" s="154">
        <v>266949461</v>
      </c>
      <c r="T892" s="154">
        <v>0</v>
      </c>
    </row>
    <row r="893" spans="1:20">
      <c r="A893" s="46" t="s">
        <v>314</v>
      </c>
      <c r="B893" s="160">
        <v>130131</v>
      </c>
      <c r="C893" s="158" t="s">
        <v>36</v>
      </c>
      <c r="D893" s="147" t="s">
        <v>15</v>
      </c>
      <c r="E893" s="147" t="s">
        <v>16</v>
      </c>
      <c r="F893" s="154">
        <v>18224804</v>
      </c>
      <c r="G893" s="154">
        <v>0</v>
      </c>
      <c r="H893" s="154">
        <v>62970096</v>
      </c>
      <c r="I893" s="154">
        <v>81194900</v>
      </c>
      <c r="J893" s="154">
        <v>0</v>
      </c>
      <c r="K893" s="154">
        <v>0</v>
      </c>
      <c r="L893" s="154">
        <v>0</v>
      </c>
      <c r="M893" s="154">
        <v>0</v>
      </c>
      <c r="N893" s="154">
        <v>0</v>
      </c>
      <c r="O893" s="154">
        <v>0</v>
      </c>
      <c r="P893" s="154">
        <v>0</v>
      </c>
      <c r="Q893" s="154">
        <v>0</v>
      </c>
      <c r="R893" s="155" t="b">
        <v>1</v>
      </c>
      <c r="S893" s="154">
        <v>0</v>
      </c>
      <c r="T893" s="154">
        <v>0</v>
      </c>
    </row>
    <row r="894" spans="1:20">
      <c r="A894" s="46" t="s">
        <v>314</v>
      </c>
      <c r="B894" s="160">
        <v>130501</v>
      </c>
      <c r="C894" s="158" t="s">
        <v>186</v>
      </c>
      <c r="D894" s="147" t="s">
        <v>15</v>
      </c>
      <c r="E894" s="147" t="s">
        <v>16</v>
      </c>
      <c r="F894" s="154">
        <v>247000</v>
      </c>
      <c r="G894" s="154">
        <v>0</v>
      </c>
      <c r="H894" s="154">
        <v>1610000</v>
      </c>
      <c r="I894" s="154">
        <v>247000</v>
      </c>
      <c r="J894" s="154">
        <v>0</v>
      </c>
      <c r="K894" s="154">
        <v>0</v>
      </c>
      <c r="L894" s="154">
        <v>1610000</v>
      </c>
      <c r="M894" s="154">
        <v>0</v>
      </c>
      <c r="N894" s="154">
        <v>0</v>
      </c>
      <c r="O894" s="154">
        <v>0</v>
      </c>
      <c r="P894" s="154">
        <v>1610000</v>
      </c>
      <c r="Q894" s="154">
        <v>0</v>
      </c>
      <c r="R894" s="155" t="b">
        <v>1</v>
      </c>
      <c r="S894" s="154">
        <v>1610000</v>
      </c>
      <c r="T894" s="154">
        <v>0</v>
      </c>
    </row>
    <row r="895" spans="1:20">
      <c r="A895" s="46" t="s">
        <v>314</v>
      </c>
      <c r="B895" s="160">
        <v>130502</v>
      </c>
      <c r="C895" s="158" t="s">
        <v>38</v>
      </c>
      <c r="D895" s="147" t="s">
        <v>15</v>
      </c>
      <c r="E895" s="147" t="s">
        <v>16</v>
      </c>
      <c r="F895" s="154">
        <v>649200</v>
      </c>
      <c r="G895" s="154">
        <v>0</v>
      </c>
      <c r="H895" s="154">
        <v>0</v>
      </c>
      <c r="I895" s="154">
        <v>0</v>
      </c>
      <c r="J895" s="154">
        <v>0</v>
      </c>
      <c r="K895" s="154">
        <v>0</v>
      </c>
      <c r="L895" s="154">
        <v>649200</v>
      </c>
      <c r="M895" s="154">
        <v>0</v>
      </c>
      <c r="N895" s="154">
        <v>0</v>
      </c>
      <c r="O895" s="154">
        <v>0</v>
      </c>
      <c r="P895" s="154">
        <v>649200</v>
      </c>
      <c r="Q895" s="154">
        <v>0</v>
      </c>
      <c r="R895" s="155" t="b">
        <v>1</v>
      </c>
      <c r="S895" s="154">
        <v>649200</v>
      </c>
      <c r="T895" s="154">
        <v>0</v>
      </c>
    </row>
    <row r="896" spans="1:20">
      <c r="A896" s="46" t="s">
        <v>314</v>
      </c>
      <c r="B896" s="160">
        <v>130504</v>
      </c>
      <c r="C896" s="158" t="s">
        <v>39</v>
      </c>
      <c r="D896" s="147" t="s">
        <v>15</v>
      </c>
      <c r="E896" s="147" t="s">
        <v>16</v>
      </c>
      <c r="F896" s="154">
        <v>94673654</v>
      </c>
      <c r="G896" s="154">
        <v>0</v>
      </c>
      <c r="H896" s="154">
        <v>0</v>
      </c>
      <c r="I896" s="154">
        <v>17625438</v>
      </c>
      <c r="J896" s="154">
        <v>0</v>
      </c>
      <c r="K896" s="154">
        <v>250000</v>
      </c>
      <c r="L896" s="154">
        <v>76798216</v>
      </c>
      <c r="M896" s="154">
        <v>0</v>
      </c>
      <c r="N896" s="154">
        <v>0</v>
      </c>
      <c r="O896" s="154">
        <v>0</v>
      </c>
      <c r="P896" s="154">
        <v>76798216</v>
      </c>
      <c r="Q896" s="154">
        <v>0</v>
      </c>
      <c r="R896" s="155" t="b">
        <v>1</v>
      </c>
      <c r="S896" s="154">
        <v>76798216</v>
      </c>
      <c r="T896" s="154">
        <v>0</v>
      </c>
    </row>
    <row r="897" spans="1:20">
      <c r="A897" s="46" t="s">
        <v>314</v>
      </c>
      <c r="B897" s="150">
        <v>140001</v>
      </c>
      <c r="C897" s="147" t="s">
        <v>240</v>
      </c>
      <c r="D897" s="147" t="s">
        <v>15</v>
      </c>
      <c r="E897" s="147" t="s">
        <v>16</v>
      </c>
      <c r="F897" s="154">
        <v>0</v>
      </c>
      <c r="G897" s="154">
        <v>0</v>
      </c>
      <c r="H897" s="154">
        <v>0</v>
      </c>
      <c r="I897" s="154">
        <v>0</v>
      </c>
      <c r="J897" s="154">
        <v>0</v>
      </c>
      <c r="K897" s="154">
        <v>0</v>
      </c>
      <c r="L897" s="154">
        <v>0</v>
      </c>
      <c r="M897" s="154">
        <v>0</v>
      </c>
      <c r="N897" s="154">
        <v>0</v>
      </c>
      <c r="O897" s="154">
        <v>0</v>
      </c>
      <c r="P897" s="154">
        <v>0</v>
      </c>
      <c r="Q897" s="154">
        <v>0</v>
      </c>
      <c r="R897" s="155" t="b">
        <v>0</v>
      </c>
      <c r="S897" s="154">
        <v>0</v>
      </c>
      <c r="T897" s="154">
        <v>0</v>
      </c>
    </row>
    <row r="898" spans="1:20">
      <c r="A898" s="46" t="s">
        <v>314</v>
      </c>
      <c r="B898" s="150">
        <v>140101</v>
      </c>
      <c r="C898" s="147" t="s">
        <v>265</v>
      </c>
      <c r="D898" s="147" t="s">
        <v>15</v>
      </c>
      <c r="E898" s="147" t="s">
        <v>16</v>
      </c>
      <c r="F898" s="154">
        <v>0</v>
      </c>
      <c r="G898" s="154">
        <v>0</v>
      </c>
      <c r="H898" s="154">
        <v>0</v>
      </c>
      <c r="I898" s="154">
        <v>0</v>
      </c>
      <c r="J898" s="154">
        <v>0</v>
      </c>
      <c r="K898" s="154">
        <v>0</v>
      </c>
      <c r="L898" s="154">
        <v>0</v>
      </c>
      <c r="M898" s="154">
        <v>0</v>
      </c>
      <c r="N898" s="154">
        <v>0</v>
      </c>
      <c r="O898" s="154">
        <v>0</v>
      </c>
      <c r="P898" s="154">
        <v>0</v>
      </c>
      <c r="Q898" s="154">
        <v>0</v>
      </c>
      <c r="R898" s="155" t="b">
        <v>0</v>
      </c>
      <c r="S898" s="154">
        <v>0</v>
      </c>
      <c r="T898" s="154">
        <v>0</v>
      </c>
    </row>
    <row r="899" spans="1:20">
      <c r="A899" s="46" t="s">
        <v>314</v>
      </c>
      <c r="B899" s="150">
        <v>140301</v>
      </c>
      <c r="C899" s="147" t="s">
        <v>300</v>
      </c>
      <c r="D899" s="147" t="s">
        <v>15</v>
      </c>
      <c r="E899" s="147" t="s">
        <v>16</v>
      </c>
      <c r="F899" s="154">
        <v>60042832.333333299</v>
      </c>
      <c r="G899" s="154">
        <v>0</v>
      </c>
      <c r="H899" s="154">
        <v>0</v>
      </c>
      <c r="I899" s="154">
        <v>0</v>
      </c>
      <c r="J899" s="154">
        <v>0</v>
      </c>
      <c r="K899" s="154">
        <v>30021416.166666668</v>
      </c>
      <c r="L899" s="154">
        <v>30021416.166666631</v>
      </c>
      <c r="M899" s="154">
        <v>0</v>
      </c>
      <c r="N899" s="154">
        <v>0</v>
      </c>
      <c r="O899" s="154">
        <v>0</v>
      </c>
      <c r="P899" s="154">
        <v>30021416.166666631</v>
      </c>
      <c r="Q899" s="154">
        <v>0</v>
      </c>
      <c r="R899" s="155" t="b">
        <v>1</v>
      </c>
      <c r="S899" s="154">
        <v>30021416.166666631</v>
      </c>
      <c r="T899" s="154">
        <v>0</v>
      </c>
    </row>
    <row r="900" spans="1:20">
      <c r="A900" s="46" t="s">
        <v>314</v>
      </c>
      <c r="B900" s="150">
        <v>147001</v>
      </c>
      <c r="C900" s="147" t="s">
        <v>197</v>
      </c>
      <c r="D900" s="147" t="s">
        <v>15</v>
      </c>
      <c r="E900" s="147" t="s">
        <v>16</v>
      </c>
      <c r="F900" s="154">
        <v>0</v>
      </c>
      <c r="G900" s="154">
        <v>0</v>
      </c>
      <c r="H900" s="154">
        <v>0</v>
      </c>
      <c r="I900" s="154">
        <v>0</v>
      </c>
      <c r="J900" s="154">
        <v>0</v>
      </c>
      <c r="K900" s="154">
        <v>0</v>
      </c>
      <c r="L900" s="154">
        <v>0</v>
      </c>
      <c r="M900" s="154">
        <v>0</v>
      </c>
      <c r="N900" s="154">
        <v>0</v>
      </c>
      <c r="O900" s="154">
        <v>0</v>
      </c>
      <c r="P900" s="154">
        <v>0</v>
      </c>
      <c r="Q900" s="154">
        <v>0</v>
      </c>
      <c r="R900" s="155" t="b">
        <v>0</v>
      </c>
      <c r="S900" s="154">
        <v>0</v>
      </c>
      <c r="T900" s="154">
        <v>0</v>
      </c>
    </row>
    <row r="901" spans="1:20">
      <c r="A901" s="46" t="s">
        <v>314</v>
      </c>
      <c r="B901" s="150">
        <v>150101</v>
      </c>
      <c r="C901" s="147" t="s">
        <v>42</v>
      </c>
      <c r="D901" s="147" t="s">
        <v>15</v>
      </c>
      <c r="E901" s="147" t="s">
        <v>16</v>
      </c>
      <c r="F901" s="154">
        <v>0</v>
      </c>
      <c r="G901" s="154">
        <v>0</v>
      </c>
      <c r="H901" s="154">
        <v>0</v>
      </c>
      <c r="I901" s="154">
        <v>0</v>
      </c>
      <c r="J901" s="154">
        <v>562164675.44800544</v>
      </c>
      <c r="K901" s="154">
        <v>562164675.44800544</v>
      </c>
      <c r="L901" s="154">
        <v>0</v>
      </c>
      <c r="M901" s="154">
        <v>0</v>
      </c>
      <c r="N901" s="154">
        <v>0</v>
      </c>
      <c r="O901" s="154">
        <v>0</v>
      </c>
      <c r="P901" s="154">
        <v>0</v>
      </c>
      <c r="Q901" s="154">
        <v>0</v>
      </c>
      <c r="R901" s="155" t="b">
        <v>1</v>
      </c>
      <c r="S901" s="154">
        <v>0</v>
      </c>
      <c r="T901" s="154">
        <v>0</v>
      </c>
    </row>
    <row r="902" spans="1:20">
      <c r="A902" s="46" t="s">
        <v>314</v>
      </c>
      <c r="B902" s="150">
        <v>160101</v>
      </c>
      <c r="C902" s="147" t="s">
        <v>189</v>
      </c>
      <c r="D902" s="147" t="s">
        <v>15</v>
      </c>
      <c r="E902" s="147" t="s">
        <v>16</v>
      </c>
      <c r="F902" s="154">
        <v>1942729792.8030319</v>
      </c>
      <c r="G902" s="154">
        <v>0</v>
      </c>
      <c r="H902" s="154">
        <v>0</v>
      </c>
      <c r="I902" s="154">
        <v>0</v>
      </c>
      <c r="J902" s="154">
        <v>2366400392.121212</v>
      </c>
      <c r="K902" s="154">
        <v>1942729792.8030305</v>
      </c>
      <c r="L902" s="154">
        <v>2366400392.1212134</v>
      </c>
      <c r="M902" s="154">
        <v>0</v>
      </c>
      <c r="N902" s="154">
        <v>0</v>
      </c>
      <c r="O902" s="154">
        <v>0</v>
      </c>
      <c r="P902" s="154">
        <v>2366400392.1212134</v>
      </c>
      <c r="Q902" s="154">
        <v>0</v>
      </c>
      <c r="R902" s="155" t="b">
        <v>1</v>
      </c>
      <c r="S902" s="154">
        <v>2366400392.1212134</v>
      </c>
      <c r="T902" s="154">
        <v>0</v>
      </c>
    </row>
    <row r="903" spans="1:20">
      <c r="A903" s="46" t="s">
        <v>314</v>
      </c>
      <c r="B903" s="150">
        <v>161101</v>
      </c>
      <c r="C903" s="147" t="s">
        <v>170</v>
      </c>
      <c r="D903" s="147" t="s">
        <v>15</v>
      </c>
      <c r="E903" s="147" t="s">
        <v>16</v>
      </c>
      <c r="F903" s="154">
        <v>7.152557373046875E-7</v>
      </c>
      <c r="G903" s="154">
        <v>0</v>
      </c>
      <c r="H903" s="154">
        <v>0</v>
      </c>
      <c r="I903" s="154">
        <v>0</v>
      </c>
      <c r="J903" s="154">
        <v>1024963906.3636361</v>
      </c>
      <c r="K903" s="154">
        <v>1024963906.3636358</v>
      </c>
      <c r="L903" s="154">
        <v>1.0728836059570313E-6</v>
      </c>
      <c r="M903" s="154">
        <v>0</v>
      </c>
      <c r="N903" s="154">
        <v>0</v>
      </c>
      <c r="O903" s="154">
        <v>0</v>
      </c>
      <c r="P903" s="154">
        <v>1.0728836059570313E-6</v>
      </c>
      <c r="Q903" s="154">
        <v>0</v>
      </c>
      <c r="R903" s="155" t="b">
        <v>1</v>
      </c>
      <c r="S903" s="154">
        <v>1.0728836059570313E-6</v>
      </c>
      <c r="T903" s="154">
        <v>0</v>
      </c>
    </row>
    <row r="904" spans="1:20">
      <c r="A904" s="46" t="s">
        <v>314</v>
      </c>
      <c r="B904" s="150">
        <v>211001</v>
      </c>
      <c r="C904" s="147" t="s">
        <v>241</v>
      </c>
      <c r="D904" s="147" t="s">
        <v>15</v>
      </c>
      <c r="E904" s="147" t="s">
        <v>47</v>
      </c>
      <c r="F904" s="154">
        <v>0</v>
      </c>
      <c r="G904" s="154">
        <v>50744923525.733757</v>
      </c>
      <c r="H904" s="154">
        <v>19000000</v>
      </c>
      <c r="I904" s="154">
        <v>0</v>
      </c>
      <c r="J904" s="154">
        <v>148837752.50000006</v>
      </c>
      <c r="K904" s="154">
        <v>6410362079.9280586</v>
      </c>
      <c r="L904" s="154">
        <v>0</v>
      </c>
      <c r="M904" s="154">
        <v>56987447853.161819</v>
      </c>
      <c r="N904" s="154">
        <v>0</v>
      </c>
      <c r="O904" s="154">
        <v>0</v>
      </c>
      <c r="P904" s="154">
        <v>0</v>
      </c>
      <c r="Q904" s="154">
        <v>56987447853.161819</v>
      </c>
      <c r="R904" s="155" t="b">
        <v>1</v>
      </c>
      <c r="S904" s="154">
        <v>0</v>
      </c>
      <c r="T904" s="154">
        <v>56987447853.161819</v>
      </c>
    </row>
    <row r="905" spans="1:20">
      <c r="A905" s="46" t="s">
        <v>314</v>
      </c>
      <c r="B905" s="150">
        <v>211002</v>
      </c>
      <c r="C905" s="147" t="s">
        <v>242</v>
      </c>
      <c r="D905" s="147" t="s">
        <v>15</v>
      </c>
      <c r="E905" s="147" t="s">
        <v>47</v>
      </c>
      <c r="F905" s="154">
        <v>0</v>
      </c>
      <c r="G905" s="154">
        <v>-18368215492.606056</v>
      </c>
      <c r="H905" s="154">
        <v>0</v>
      </c>
      <c r="I905" s="154">
        <v>0</v>
      </c>
      <c r="J905" s="154">
        <v>2216937177.2727265</v>
      </c>
      <c r="K905" s="154">
        <v>1025113769.9999998</v>
      </c>
      <c r="L905" s="154">
        <v>0</v>
      </c>
      <c r="M905" s="154">
        <v>-19560038899.878784</v>
      </c>
      <c r="N905" s="154">
        <v>0</v>
      </c>
      <c r="O905" s="154">
        <v>0</v>
      </c>
      <c r="P905" s="154">
        <v>0</v>
      </c>
      <c r="Q905" s="154">
        <v>-19560038899.878784</v>
      </c>
      <c r="R905" s="155" t="b">
        <v>1</v>
      </c>
      <c r="S905" s="154">
        <v>0</v>
      </c>
      <c r="T905" s="154">
        <v>-19560038899.878784</v>
      </c>
    </row>
    <row r="906" spans="1:20">
      <c r="A906" s="46" t="s">
        <v>314</v>
      </c>
      <c r="B906" s="150">
        <v>211011</v>
      </c>
      <c r="C906" s="147" t="s">
        <v>304</v>
      </c>
      <c r="D906" s="147" t="s">
        <v>15</v>
      </c>
      <c r="E906" s="147" t="s">
        <v>47</v>
      </c>
      <c r="F906" s="154">
        <v>0</v>
      </c>
      <c r="G906" s="154">
        <v>290914871.30533004</v>
      </c>
      <c r="H906" s="154">
        <v>0</v>
      </c>
      <c r="I906" s="154">
        <v>0</v>
      </c>
      <c r="J906" s="154">
        <v>0</v>
      </c>
      <c r="K906" s="536">
        <v>60395268.840000004</v>
      </c>
      <c r="L906" s="154">
        <v>0</v>
      </c>
      <c r="M906" s="154">
        <v>351310140.14533007</v>
      </c>
      <c r="N906" s="154">
        <v>0</v>
      </c>
      <c r="O906" s="154">
        <v>0</v>
      </c>
      <c r="P906" s="154">
        <v>0</v>
      </c>
      <c r="Q906" s="154">
        <v>351310140.14533007</v>
      </c>
      <c r="R906" s="155" t="b">
        <v>1</v>
      </c>
      <c r="S906" s="154">
        <v>0</v>
      </c>
      <c r="T906" s="154">
        <v>351310140.14533007</v>
      </c>
    </row>
    <row r="907" spans="1:20">
      <c r="A907" s="46" t="s">
        <v>314</v>
      </c>
      <c r="B907" s="150">
        <v>211012</v>
      </c>
      <c r="C907" s="147" t="s">
        <v>305</v>
      </c>
      <c r="D907" s="147" t="s">
        <v>15</v>
      </c>
      <c r="E907" s="147" t="s">
        <v>47</v>
      </c>
      <c r="F907" s="154">
        <v>0</v>
      </c>
      <c r="G907" s="154">
        <v>107415182.71070351</v>
      </c>
      <c r="H907" s="154">
        <v>0</v>
      </c>
      <c r="I907" s="154">
        <v>0</v>
      </c>
      <c r="J907" s="154">
        <v>0</v>
      </c>
      <c r="K907" s="368">
        <v>21472507.000000004</v>
      </c>
      <c r="L907" s="154">
        <v>0</v>
      </c>
      <c r="M907" s="154">
        <v>128887689.71070351</v>
      </c>
      <c r="N907" s="154">
        <v>0</v>
      </c>
      <c r="O907" s="154">
        <v>0</v>
      </c>
      <c r="P907" s="154">
        <v>0</v>
      </c>
      <c r="Q907" s="154">
        <v>128887689.71070351</v>
      </c>
      <c r="R907" s="155" t="b">
        <v>1</v>
      </c>
      <c r="S907" s="154">
        <v>0</v>
      </c>
      <c r="T907" s="154">
        <v>128887689.71070351</v>
      </c>
    </row>
    <row r="908" spans="1:20">
      <c r="A908" s="46" t="s">
        <v>314</v>
      </c>
      <c r="B908" s="33">
        <v>211013</v>
      </c>
      <c r="C908" s="34" t="s">
        <v>306</v>
      </c>
      <c r="D908" s="147" t="s">
        <v>15</v>
      </c>
      <c r="E908" s="147" t="s">
        <v>47</v>
      </c>
      <c r="F908" s="154">
        <v>0</v>
      </c>
      <c r="G908" s="154">
        <v>63086679.235944711</v>
      </c>
      <c r="H908" s="154">
        <v>0</v>
      </c>
      <c r="I908" s="154">
        <v>0</v>
      </c>
      <c r="J908" s="154">
        <v>0</v>
      </c>
      <c r="K908" s="154">
        <v>12625916</v>
      </c>
      <c r="L908" s="154">
        <v>0</v>
      </c>
      <c r="M908" s="154">
        <v>75712595.235944718</v>
      </c>
      <c r="N908" s="154">
        <v>0</v>
      </c>
      <c r="O908" s="154">
        <v>0</v>
      </c>
      <c r="P908" s="154">
        <v>0</v>
      </c>
      <c r="Q908" s="154">
        <v>75712595.235944718</v>
      </c>
      <c r="R908" s="155" t="b">
        <v>1</v>
      </c>
      <c r="S908" s="154">
        <v>0</v>
      </c>
      <c r="T908" s="154">
        <v>75712595.235944718</v>
      </c>
    </row>
    <row r="909" spans="1:20">
      <c r="A909" s="46" t="s">
        <v>314</v>
      </c>
      <c r="B909" s="33">
        <v>211014</v>
      </c>
      <c r="C909" s="34" t="s">
        <v>307</v>
      </c>
      <c r="D909" s="147" t="s">
        <v>15</v>
      </c>
      <c r="E909" s="147" t="s">
        <v>47</v>
      </c>
      <c r="F909" s="154">
        <v>0</v>
      </c>
      <c r="G909" s="154">
        <v>127782064.05</v>
      </c>
      <c r="H909" s="154">
        <v>0</v>
      </c>
      <c r="I909" s="154">
        <v>0</v>
      </c>
      <c r="J909" s="154">
        <v>0</v>
      </c>
      <c r="K909" s="154">
        <v>25556413</v>
      </c>
      <c r="L909" s="154">
        <v>0</v>
      </c>
      <c r="M909" s="154">
        <v>153338477.05000001</v>
      </c>
      <c r="N909" s="154">
        <v>0</v>
      </c>
      <c r="O909" s="154">
        <v>0</v>
      </c>
      <c r="P909" s="154">
        <v>0</v>
      </c>
      <c r="Q909" s="154">
        <v>153338477.05000001</v>
      </c>
      <c r="R909" s="155" t="b">
        <v>1</v>
      </c>
      <c r="S909" s="154">
        <v>0</v>
      </c>
      <c r="T909" s="154">
        <v>153338477.05000001</v>
      </c>
    </row>
    <row r="910" spans="1:20">
      <c r="A910" s="46" t="s">
        <v>314</v>
      </c>
      <c r="B910" s="33">
        <v>211101</v>
      </c>
      <c r="C910" s="34" t="s">
        <v>244</v>
      </c>
      <c r="D910" s="147" t="s">
        <v>15</v>
      </c>
      <c r="E910" s="147" t="s">
        <v>47</v>
      </c>
      <c r="F910" s="154">
        <v>0</v>
      </c>
      <c r="G910" s="154">
        <v>3149377726.7605772</v>
      </c>
      <c r="H910" s="154">
        <v>0</v>
      </c>
      <c r="I910" s="154">
        <v>0</v>
      </c>
      <c r="J910" s="154">
        <v>0</v>
      </c>
      <c r="K910" s="536">
        <v>270321400</v>
      </c>
      <c r="L910" s="154">
        <v>0</v>
      </c>
      <c r="M910" s="154">
        <v>3419699126.7605772</v>
      </c>
      <c r="N910" s="154">
        <v>0</v>
      </c>
      <c r="O910" s="154">
        <v>0</v>
      </c>
      <c r="P910" s="154">
        <v>0</v>
      </c>
      <c r="Q910" s="154">
        <v>3419699126.7605772</v>
      </c>
      <c r="R910" s="155" t="b">
        <v>1</v>
      </c>
      <c r="S910" s="154">
        <v>0</v>
      </c>
      <c r="T910" s="154">
        <v>3419699126.7605772</v>
      </c>
    </row>
    <row r="911" spans="1:20">
      <c r="A911" s="46" t="s">
        <v>314</v>
      </c>
      <c r="B911" s="33">
        <v>211102</v>
      </c>
      <c r="C911" s="34" t="s">
        <v>264</v>
      </c>
      <c r="D911" s="147" t="s">
        <v>15</v>
      </c>
      <c r="E911" s="147" t="s">
        <v>47</v>
      </c>
      <c r="F911" s="154">
        <v>0</v>
      </c>
      <c r="G911" s="154">
        <v>32006479</v>
      </c>
      <c r="H911" s="154">
        <v>54763714</v>
      </c>
      <c r="I911" s="154">
        <v>46978466</v>
      </c>
      <c r="J911" s="154">
        <v>0</v>
      </c>
      <c r="K911" s="154">
        <v>0</v>
      </c>
      <c r="L911" s="154">
        <v>0</v>
      </c>
      <c r="M911" s="154">
        <v>24221231</v>
      </c>
      <c r="N911" s="154">
        <v>0</v>
      </c>
      <c r="O911" s="154">
        <v>0</v>
      </c>
      <c r="P911" s="154">
        <v>0</v>
      </c>
      <c r="Q911" s="154">
        <v>24221231</v>
      </c>
      <c r="R911" s="155" t="b">
        <v>1</v>
      </c>
      <c r="S911" s="154">
        <v>0</v>
      </c>
      <c r="T911" s="154">
        <v>24221231</v>
      </c>
    </row>
    <row r="912" spans="1:20">
      <c r="A912" s="46" t="s">
        <v>314</v>
      </c>
      <c r="B912" s="33">
        <v>211103</v>
      </c>
      <c r="C912" s="34" t="s">
        <v>246</v>
      </c>
      <c r="D912" s="147" t="s">
        <v>15</v>
      </c>
      <c r="E912" s="147" t="s">
        <v>47</v>
      </c>
      <c r="F912" s="154">
        <v>0</v>
      </c>
      <c r="G912" s="154">
        <v>150549035</v>
      </c>
      <c r="H912" s="154">
        <v>0</v>
      </c>
      <c r="I912" s="154">
        <v>0</v>
      </c>
      <c r="J912" s="154">
        <v>0</v>
      </c>
      <c r="K912" s="154">
        <v>13620889</v>
      </c>
      <c r="L912" s="154">
        <v>0</v>
      </c>
      <c r="M912" s="154">
        <v>164169924</v>
      </c>
      <c r="N912" s="154">
        <v>0</v>
      </c>
      <c r="O912" s="154">
        <v>0</v>
      </c>
      <c r="P912" s="154">
        <v>0</v>
      </c>
      <c r="Q912" s="154">
        <v>164169924</v>
      </c>
      <c r="R912" s="155" t="b">
        <v>1</v>
      </c>
      <c r="S912" s="154">
        <v>0</v>
      </c>
      <c r="T912" s="154">
        <v>164169924</v>
      </c>
    </row>
    <row r="913" spans="1:20">
      <c r="A913" s="46" t="s">
        <v>314</v>
      </c>
      <c r="B913" s="33">
        <v>211104</v>
      </c>
      <c r="C913" s="34" t="s">
        <v>243</v>
      </c>
      <c r="D913" s="147" t="s">
        <v>15</v>
      </c>
      <c r="E913" s="147" t="s">
        <v>47</v>
      </c>
      <c r="F913" s="154">
        <v>0</v>
      </c>
      <c r="G913" s="154">
        <v>3966996275.9595385</v>
      </c>
      <c r="H913" s="154">
        <v>0</v>
      </c>
      <c r="I913" s="154">
        <v>0</v>
      </c>
      <c r="J913" s="154">
        <v>0</v>
      </c>
      <c r="K913" s="154">
        <v>389368400</v>
      </c>
      <c r="L913" s="154">
        <v>0</v>
      </c>
      <c r="M913" s="154">
        <v>4356364675.9595385</v>
      </c>
      <c r="N913" s="154">
        <v>0</v>
      </c>
      <c r="O913" s="154">
        <v>0</v>
      </c>
      <c r="P913" s="154">
        <v>0</v>
      </c>
      <c r="Q913" s="154">
        <v>4356364675.9595385</v>
      </c>
      <c r="R913" s="155" t="b">
        <v>1</v>
      </c>
      <c r="S913" s="154">
        <v>0</v>
      </c>
      <c r="T913" s="154">
        <v>4356364675.9595385</v>
      </c>
    </row>
    <row r="914" spans="1:20">
      <c r="A914" s="46" t="s">
        <v>314</v>
      </c>
      <c r="B914" s="150">
        <v>211201</v>
      </c>
      <c r="C914" s="147" t="s">
        <v>52</v>
      </c>
      <c r="D914" s="147" t="s">
        <v>15</v>
      </c>
      <c r="E914" s="147" t="s">
        <v>47</v>
      </c>
      <c r="F914" s="154">
        <v>0</v>
      </c>
      <c r="G914" s="154">
        <v>1532962457.2285714</v>
      </c>
      <c r="H914" s="154">
        <v>0</v>
      </c>
      <c r="I914" s="154">
        <v>0</v>
      </c>
      <c r="J914" s="154">
        <v>0</v>
      </c>
      <c r="K914" s="536">
        <v>188394000</v>
      </c>
      <c r="L914" s="154">
        <v>0</v>
      </c>
      <c r="M914" s="154">
        <v>1721356457.2285714</v>
      </c>
      <c r="N914" s="154">
        <v>0</v>
      </c>
      <c r="O914" s="154">
        <v>0</v>
      </c>
      <c r="P914" s="154">
        <v>0</v>
      </c>
      <c r="Q914" s="154">
        <v>1721356457.2285714</v>
      </c>
      <c r="R914" s="155" t="b">
        <v>1</v>
      </c>
      <c r="S914" s="154">
        <v>0</v>
      </c>
      <c r="T914" s="154">
        <v>1721356457.2285714</v>
      </c>
    </row>
    <row r="915" spans="1:20">
      <c r="A915" s="46" t="s">
        <v>314</v>
      </c>
      <c r="B915" s="150">
        <v>211202</v>
      </c>
      <c r="C915" s="147" t="s">
        <v>202</v>
      </c>
      <c r="D915" s="147" t="s">
        <v>15</v>
      </c>
      <c r="E915" s="147" t="s">
        <v>47</v>
      </c>
      <c r="F915" s="154">
        <v>0</v>
      </c>
      <c r="G915" s="154">
        <v>255245510.0692001</v>
      </c>
      <c r="H915" s="154">
        <v>0</v>
      </c>
      <c r="I915" s="154">
        <v>0</v>
      </c>
      <c r="J915" s="154">
        <v>0</v>
      </c>
      <c r="K915" s="154">
        <v>39626902.813600063</v>
      </c>
      <c r="L915" s="154">
        <v>0</v>
      </c>
      <c r="M915" s="154">
        <v>294872412.88280016</v>
      </c>
      <c r="N915" s="154">
        <v>0</v>
      </c>
      <c r="O915" s="154">
        <v>0</v>
      </c>
      <c r="P915" s="154">
        <v>0</v>
      </c>
      <c r="Q915" s="154">
        <v>294872412.88280016</v>
      </c>
      <c r="R915" s="155" t="b">
        <v>1</v>
      </c>
      <c r="S915" s="154">
        <v>0</v>
      </c>
      <c r="T915" s="154">
        <v>294872412.88280016</v>
      </c>
    </row>
    <row r="916" spans="1:20">
      <c r="A916" s="46" t="s">
        <v>314</v>
      </c>
      <c r="B916" s="150">
        <v>211203</v>
      </c>
      <c r="C916" s="147" t="s">
        <v>53</v>
      </c>
      <c r="D916" s="147" t="s">
        <v>15</v>
      </c>
      <c r="E916" s="147" t="s">
        <v>47</v>
      </c>
      <c r="F916" s="154">
        <v>0</v>
      </c>
      <c r="G916" s="154">
        <v>0</v>
      </c>
      <c r="H916" s="154">
        <v>0</v>
      </c>
      <c r="I916" s="154">
        <v>0</v>
      </c>
      <c r="J916" s="154">
        <v>0</v>
      </c>
      <c r="K916" s="154">
        <v>0</v>
      </c>
      <c r="L916" s="154">
        <v>0</v>
      </c>
      <c r="M916" s="154">
        <v>0</v>
      </c>
      <c r="N916" s="154">
        <v>0</v>
      </c>
      <c r="O916" s="154">
        <v>0</v>
      </c>
      <c r="P916" s="154">
        <v>0</v>
      </c>
      <c r="Q916" s="154">
        <v>0</v>
      </c>
      <c r="R916" s="155" t="b">
        <v>0</v>
      </c>
      <c r="S916" s="154">
        <v>0</v>
      </c>
      <c r="T916" s="154">
        <v>0</v>
      </c>
    </row>
    <row r="917" spans="1:20">
      <c r="A917" s="46" t="s">
        <v>314</v>
      </c>
      <c r="B917" s="150">
        <v>211301</v>
      </c>
      <c r="C917" s="147" t="s">
        <v>248</v>
      </c>
      <c r="D917" s="147" t="s">
        <v>15</v>
      </c>
      <c r="E917" s="147" t="s">
        <v>47</v>
      </c>
      <c r="F917" s="154">
        <v>0</v>
      </c>
      <c r="G917" s="154">
        <v>0</v>
      </c>
      <c r="H917" s="154">
        <v>0</v>
      </c>
      <c r="I917" s="154">
        <v>0</v>
      </c>
      <c r="J917" s="154">
        <v>0</v>
      </c>
      <c r="K917" s="154">
        <v>0</v>
      </c>
      <c r="L917" s="154">
        <v>0</v>
      </c>
      <c r="M917" s="154">
        <v>0</v>
      </c>
      <c r="N917" s="154">
        <v>0</v>
      </c>
      <c r="O917" s="154">
        <v>0</v>
      </c>
      <c r="P917" s="154">
        <v>0</v>
      </c>
      <c r="Q917" s="154">
        <v>0</v>
      </c>
      <c r="R917" s="155" t="b">
        <v>0</v>
      </c>
      <c r="S917" s="154">
        <v>0</v>
      </c>
      <c r="T917" s="154">
        <v>0</v>
      </c>
    </row>
    <row r="918" spans="1:20">
      <c r="A918" s="46" t="s">
        <v>314</v>
      </c>
      <c r="B918" s="150">
        <v>212001</v>
      </c>
      <c r="C918" s="147" t="s">
        <v>249</v>
      </c>
      <c r="D918" s="147" t="s">
        <v>15</v>
      </c>
      <c r="E918" s="147" t="s">
        <v>47</v>
      </c>
      <c r="F918" s="154">
        <v>0</v>
      </c>
      <c r="G918" s="154">
        <v>4616373516.7295456</v>
      </c>
      <c r="H918" s="154">
        <v>0</v>
      </c>
      <c r="I918" s="154">
        <v>0</v>
      </c>
      <c r="J918" s="154">
        <v>0</v>
      </c>
      <c r="K918" s="154">
        <v>-21993302.700732708</v>
      </c>
      <c r="L918" s="154">
        <v>0</v>
      </c>
      <c r="M918" s="154">
        <v>4594380214.0288124</v>
      </c>
      <c r="N918" s="154">
        <v>0</v>
      </c>
      <c r="O918" s="154">
        <v>0</v>
      </c>
      <c r="P918" s="154">
        <v>0</v>
      </c>
      <c r="Q918" s="154">
        <v>4594380214.0288124</v>
      </c>
      <c r="R918" s="155" t="b">
        <v>1</v>
      </c>
      <c r="S918" s="154">
        <v>0</v>
      </c>
      <c r="T918" s="154">
        <v>4594380214.0288124</v>
      </c>
    </row>
    <row r="919" spans="1:20">
      <c r="A919" s="46" t="s">
        <v>314</v>
      </c>
      <c r="B919" s="150">
        <v>213001</v>
      </c>
      <c r="C919" s="147" t="s">
        <v>56</v>
      </c>
      <c r="D919" s="147" t="s">
        <v>15</v>
      </c>
      <c r="E919" s="147" t="s">
        <v>47</v>
      </c>
      <c r="F919" s="154">
        <v>0</v>
      </c>
      <c r="G919" s="154">
        <v>0</v>
      </c>
      <c r="H919" s="154">
        <v>0</v>
      </c>
      <c r="I919" s="154">
        <v>0</v>
      </c>
      <c r="J919" s="154">
        <v>540174509.1109091</v>
      </c>
      <c r="K919" s="154">
        <v>540174509.1109091</v>
      </c>
      <c r="L919" s="154">
        <v>0</v>
      </c>
      <c r="M919" s="154">
        <v>0</v>
      </c>
      <c r="N919" s="154">
        <v>0</v>
      </c>
      <c r="O919" s="154">
        <v>0</v>
      </c>
      <c r="P919" s="154">
        <v>0</v>
      </c>
      <c r="Q919" s="154">
        <v>0</v>
      </c>
      <c r="R919" s="155" t="b">
        <v>1</v>
      </c>
      <c r="S919" s="154">
        <v>0</v>
      </c>
      <c r="T919" s="154">
        <v>0</v>
      </c>
    </row>
    <row r="920" spans="1:20">
      <c r="A920" s="46" t="s">
        <v>314</v>
      </c>
      <c r="B920" s="33">
        <v>214001</v>
      </c>
      <c r="C920" s="34" t="s">
        <v>250</v>
      </c>
      <c r="D920" s="147" t="s">
        <v>15</v>
      </c>
      <c r="E920" s="147" t="s">
        <v>47</v>
      </c>
      <c r="F920" s="154">
        <v>0</v>
      </c>
      <c r="G920" s="154">
        <v>0</v>
      </c>
      <c r="H920" s="154">
        <v>0</v>
      </c>
      <c r="I920" s="154">
        <v>0</v>
      </c>
      <c r="J920" s="154">
        <v>0</v>
      </c>
      <c r="K920" s="154">
        <v>0</v>
      </c>
      <c r="L920" s="154">
        <v>0</v>
      </c>
      <c r="M920" s="154">
        <v>0</v>
      </c>
      <c r="N920" s="154">
        <v>0</v>
      </c>
      <c r="O920" s="154">
        <v>0</v>
      </c>
      <c r="P920" s="154">
        <v>0</v>
      </c>
      <c r="Q920" s="154">
        <v>0</v>
      </c>
      <c r="R920" s="155" t="b">
        <v>0</v>
      </c>
      <c r="S920" s="154">
        <v>0</v>
      </c>
      <c r="T920" s="154">
        <v>0</v>
      </c>
    </row>
    <row r="921" spans="1:20">
      <c r="A921" s="46" t="s">
        <v>314</v>
      </c>
      <c r="B921" s="33">
        <v>214002</v>
      </c>
      <c r="C921" s="34" t="s">
        <v>349</v>
      </c>
      <c r="D921" s="147" t="s">
        <v>15</v>
      </c>
      <c r="E921" s="147" t="s">
        <v>47</v>
      </c>
      <c r="F921" s="154">
        <v>0</v>
      </c>
      <c r="G921" s="154">
        <v>194566.698</v>
      </c>
      <c r="H921" s="154">
        <v>0</v>
      </c>
      <c r="I921" s="154">
        <v>0</v>
      </c>
      <c r="J921" s="154">
        <v>0</v>
      </c>
      <c r="K921" s="154">
        <v>50756.400000000016</v>
      </c>
      <c r="L921" s="154">
        <v>0</v>
      </c>
      <c r="M921" s="154">
        <v>245323.09800000003</v>
      </c>
      <c r="N921" s="154">
        <v>0</v>
      </c>
      <c r="O921" s="154">
        <v>0</v>
      </c>
      <c r="P921" s="154">
        <v>0</v>
      </c>
      <c r="Q921" s="154">
        <v>245323.09800000003</v>
      </c>
      <c r="R921" s="155" t="b">
        <v>1</v>
      </c>
      <c r="S921" s="154">
        <v>0</v>
      </c>
      <c r="T921" s="154">
        <v>245323.09800000003</v>
      </c>
    </row>
    <row r="922" spans="1:20">
      <c r="A922" s="46" t="s">
        <v>314</v>
      </c>
      <c r="B922" s="33">
        <v>311110</v>
      </c>
      <c r="C922" s="34" t="s">
        <v>60</v>
      </c>
      <c r="D922" s="147" t="s">
        <v>15</v>
      </c>
      <c r="E922" s="147" t="s">
        <v>47</v>
      </c>
      <c r="F922" s="154">
        <v>0</v>
      </c>
      <c r="G922" s="154">
        <v>7819400</v>
      </c>
      <c r="H922" s="154">
        <v>53193938</v>
      </c>
      <c r="I922" s="154">
        <v>54799941</v>
      </c>
      <c r="J922" s="154">
        <v>0</v>
      </c>
      <c r="K922" s="154">
        <v>0</v>
      </c>
      <c r="L922" s="154">
        <v>0</v>
      </c>
      <c r="M922" s="154">
        <v>9425403</v>
      </c>
      <c r="N922" s="154">
        <v>0</v>
      </c>
      <c r="O922" s="154">
        <v>0</v>
      </c>
      <c r="P922" s="154">
        <v>0</v>
      </c>
      <c r="Q922" s="154">
        <v>9425403</v>
      </c>
      <c r="R922" s="155" t="b">
        <v>1</v>
      </c>
      <c r="S922" s="154">
        <v>0</v>
      </c>
      <c r="T922" s="154">
        <v>9425403</v>
      </c>
    </row>
    <row r="923" spans="1:20">
      <c r="A923" s="46" t="s">
        <v>314</v>
      </c>
      <c r="B923" s="33">
        <v>311111</v>
      </c>
      <c r="C923" s="34" t="s">
        <v>61</v>
      </c>
      <c r="D923" s="147" t="s">
        <v>15</v>
      </c>
      <c r="E923" s="147" t="s">
        <v>47</v>
      </c>
      <c r="F923" s="154">
        <v>0</v>
      </c>
      <c r="G923" s="154">
        <v>81483</v>
      </c>
      <c r="H923" s="154">
        <v>0</v>
      </c>
      <c r="I923" s="154">
        <v>0</v>
      </c>
      <c r="J923" s="154">
        <v>0</v>
      </c>
      <c r="K923" s="154">
        <v>127690.04903846154</v>
      </c>
      <c r="L923" s="154">
        <v>0</v>
      </c>
      <c r="M923" s="154">
        <v>209173.04903846153</v>
      </c>
      <c r="N923" s="154">
        <v>0</v>
      </c>
      <c r="O923" s="154">
        <v>0</v>
      </c>
      <c r="P923" s="154">
        <v>0</v>
      </c>
      <c r="Q923" s="154">
        <v>209173.04903846153</v>
      </c>
      <c r="R923" s="155" t="b">
        <v>1</v>
      </c>
      <c r="S923" s="154">
        <v>0</v>
      </c>
      <c r="T923" s="154">
        <v>209173.04903846153</v>
      </c>
    </row>
    <row r="924" spans="1:20">
      <c r="A924" s="46" t="s">
        <v>314</v>
      </c>
      <c r="B924" s="33">
        <v>311112</v>
      </c>
      <c r="C924" s="34" t="s">
        <v>62</v>
      </c>
      <c r="D924" s="147" t="s">
        <v>15</v>
      </c>
      <c r="E924" s="147" t="s">
        <v>47</v>
      </c>
      <c r="F924" s="154">
        <v>0</v>
      </c>
      <c r="G924" s="154">
        <v>2974914</v>
      </c>
      <c r="H924" s="154">
        <v>0</v>
      </c>
      <c r="I924" s="154">
        <v>0</v>
      </c>
      <c r="J924" s="154">
        <v>0</v>
      </c>
      <c r="K924" s="154">
        <v>1980103</v>
      </c>
      <c r="L924" s="154">
        <v>0</v>
      </c>
      <c r="M924" s="154">
        <v>4955017</v>
      </c>
      <c r="N924" s="154">
        <v>0</v>
      </c>
      <c r="O924" s="154">
        <v>0</v>
      </c>
      <c r="P924" s="154">
        <v>0</v>
      </c>
      <c r="Q924" s="154">
        <v>4955017</v>
      </c>
      <c r="R924" s="155" t="b">
        <v>1</v>
      </c>
      <c r="S924" s="154">
        <v>0</v>
      </c>
      <c r="T924" s="154">
        <v>4955017</v>
      </c>
    </row>
    <row r="925" spans="1:20">
      <c r="A925" s="46" t="s">
        <v>314</v>
      </c>
      <c r="B925" s="33">
        <v>311113</v>
      </c>
      <c r="C925" s="34" t="s">
        <v>63</v>
      </c>
      <c r="D925" s="147" t="s">
        <v>15</v>
      </c>
      <c r="E925" s="147" t="s">
        <v>47</v>
      </c>
      <c r="F925" s="154">
        <v>0</v>
      </c>
      <c r="G925" s="154">
        <v>165105492</v>
      </c>
      <c r="H925" s="154">
        <v>0</v>
      </c>
      <c r="I925" s="154">
        <v>0</v>
      </c>
      <c r="J925" s="154">
        <v>0</v>
      </c>
      <c r="K925" s="154">
        <v>31347172</v>
      </c>
      <c r="L925" s="154">
        <v>0</v>
      </c>
      <c r="M925" s="154">
        <v>196452664</v>
      </c>
      <c r="N925" s="154">
        <v>0</v>
      </c>
      <c r="O925" s="154">
        <v>0</v>
      </c>
      <c r="P925" s="154">
        <v>0</v>
      </c>
      <c r="Q925" s="154">
        <v>196452664</v>
      </c>
      <c r="R925" s="155" t="b">
        <v>1</v>
      </c>
      <c r="S925" s="154">
        <v>0</v>
      </c>
      <c r="T925" s="154">
        <v>196452664</v>
      </c>
    </row>
    <row r="926" spans="1:20">
      <c r="A926" s="46" t="s">
        <v>314</v>
      </c>
      <c r="B926" s="150">
        <v>311114</v>
      </c>
      <c r="C926" s="147" t="s">
        <v>64</v>
      </c>
      <c r="D926" s="147" t="s">
        <v>15</v>
      </c>
      <c r="E926" s="147" t="s">
        <v>47</v>
      </c>
      <c r="F926" s="154">
        <v>0</v>
      </c>
      <c r="G926" s="154">
        <v>11946584.239999998</v>
      </c>
      <c r="H926" s="154">
        <v>0</v>
      </c>
      <c r="I926" s="154">
        <v>0</v>
      </c>
      <c r="J926" s="154">
        <v>11326603.920000004</v>
      </c>
      <c r="K926" s="154">
        <v>11326603.920000004</v>
      </c>
      <c r="L926" s="154">
        <v>0</v>
      </c>
      <c r="M926" s="154">
        <v>11946584.24</v>
      </c>
      <c r="N926" s="154">
        <v>0</v>
      </c>
      <c r="O926" s="154">
        <v>0</v>
      </c>
      <c r="P926" s="154">
        <v>0</v>
      </c>
      <c r="Q926" s="154">
        <v>11946584.24</v>
      </c>
      <c r="R926" s="155" t="b">
        <v>1</v>
      </c>
      <c r="S926" s="154">
        <v>0</v>
      </c>
      <c r="T926" s="154">
        <v>11946584.24</v>
      </c>
    </row>
    <row r="927" spans="1:20">
      <c r="A927" s="46" t="s">
        <v>314</v>
      </c>
      <c r="B927" s="150">
        <v>311115</v>
      </c>
      <c r="C927" s="147" t="s">
        <v>65</v>
      </c>
      <c r="D927" s="147" t="s">
        <v>15</v>
      </c>
      <c r="E927" s="147" t="s">
        <v>47</v>
      </c>
      <c r="F927" s="154">
        <v>0</v>
      </c>
      <c r="G927" s="154">
        <v>0</v>
      </c>
      <c r="H927" s="154">
        <v>0</v>
      </c>
      <c r="I927" s="154">
        <v>0</v>
      </c>
      <c r="J927" s="154">
        <v>0</v>
      </c>
      <c r="K927" s="154">
        <v>0</v>
      </c>
      <c r="L927" s="154">
        <v>0</v>
      </c>
      <c r="M927" s="154">
        <v>0</v>
      </c>
      <c r="N927" s="154">
        <v>0</v>
      </c>
      <c r="O927" s="154">
        <v>0</v>
      </c>
      <c r="P927" s="154">
        <v>0</v>
      </c>
      <c r="Q927" s="154">
        <v>0</v>
      </c>
      <c r="R927" s="155" t="b">
        <v>0</v>
      </c>
      <c r="S927" s="154">
        <v>0</v>
      </c>
      <c r="T927" s="154">
        <v>0</v>
      </c>
    </row>
    <row r="928" spans="1:20">
      <c r="A928" s="46" t="s">
        <v>314</v>
      </c>
      <c r="B928" s="150">
        <v>311117</v>
      </c>
      <c r="C928" s="147" t="s">
        <v>67</v>
      </c>
      <c r="D928" s="147" t="s">
        <v>15</v>
      </c>
      <c r="E928" s="147" t="s">
        <v>47</v>
      </c>
      <c r="F928" s="154">
        <v>0</v>
      </c>
      <c r="G928" s="154">
        <v>0</v>
      </c>
      <c r="H928" s="154">
        <v>0</v>
      </c>
      <c r="I928" s="154">
        <v>0</v>
      </c>
      <c r="J928" s="154">
        <v>0</v>
      </c>
      <c r="K928" s="154">
        <v>0</v>
      </c>
      <c r="L928" s="154">
        <v>0</v>
      </c>
      <c r="M928" s="154">
        <v>0</v>
      </c>
      <c r="N928" s="154">
        <v>0</v>
      </c>
      <c r="O928" s="154">
        <v>0</v>
      </c>
      <c r="P928" s="154">
        <v>0</v>
      </c>
      <c r="Q928" s="154">
        <v>0</v>
      </c>
      <c r="R928" s="155" t="b">
        <v>0</v>
      </c>
      <c r="S928" s="154">
        <v>0</v>
      </c>
      <c r="T928" s="154">
        <v>0</v>
      </c>
    </row>
    <row r="929" spans="1:20">
      <c r="A929" s="46" t="s">
        <v>314</v>
      </c>
      <c r="B929" s="150">
        <v>311118</v>
      </c>
      <c r="C929" s="147" t="s">
        <v>331</v>
      </c>
      <c r="D929" s="147" t="s">
        <v>15</v>
      </c>
      <c r="E929" s="147" t="s">
        <v>47</v>
      </c>
      <c r="F929" s="154">
        <v>0</v>
      </c>
      <c r="G929" s="154">
        <v>4864550</v>
      </c>
      <c r="H929" s="154">
        <v>0</v>
      </c>
      <c r="I929" s="154">
        <v>0</v>
      </c>
      <c r="J929" s="154">
        <v>0</v>
      </c>
      <c r="K929" s="154">
        <v>1592350</v>
      </c>
      <c r="L929" s="154">
        <v>0</v>
      </c>
      <c r="M929" s="154">
        <v>6456900</v>
      </c>
      <c r="N929" s="154">
        <v>0</v>
      </c>
      <c r="O929" s="154">
        <v>0</v>
      </c>
      <c r="P929" s="154">
        <v>0</v>
      </c>
      <c r="Q929" s="154">
        <v>6456900</v>
      </c>
      <c r="R929" s="155" t="b">
        <v>1</v>
      </c>
      <c r="S929" s="154">
        <v>0</v>
      </c>
      <c r="T929" s="154">
        <v>6456900</v>
      </c>
    </row>
    <row r="930" spans="1:20">
      <c r="A930" s="46" t="s">
        <v>314</v>
      </c>
      <c r="B930" s="160">
        <v>311001</v>
      </c>
      <c r="C930" s="158" t="s">
        <v>57</v>
      </c>
      <c r="D930" s="147" t="s">
        <v>15</v>
      </c>
      <c r="E930" s="147" t="s">
        <v>47</v>
      </c>
      <c r="F930" s="154">
        <v>0</v>
      </c>
      <c r="G930" s="154">
        <v>0</v>
      </c>
      <c r="H930" s="154">
        <v>0</v>
      </c>
      <c r="I930" s="154">
        <v>0</v>
      </c>
      <c r="J930" s="154">
        <v>0</v>
      </c>
      <c r="K930" s="154">
        <v>0</v>
      </c>
      <c r="L930" s="154">
        <v>0</v>
      </c>
      <c r="M930" s="154">
        <v>0</v>
      </c>
      <c r="N930" s="154">
        <v>0</v>
      </c>
      <c r="O930" s="154">
        <v>0</v>
      </c>
      <c r="P930" s="154">
        <v>0</v>
      </c>
      <c r="Q930" s="154">
        <v>0</v>
      </c>
      <c r="R930" s="155" t="b">
        <v>0</v>
      </c>
      <c r="S930" s="154">
        <v>0</v>
      </c>
      <c r="T930" s="154">
        <v>0</v>
      </c>
    </row>
    <row r="931" spans="1:20">
      <c r="A931" s="46" t="s">
        <v>314</v>
      </c>
      <c r="B931" s="160">
        <v>311101</v>
      </c>
      <c r="C931" s="158" t="s">
        <v>59</v>
      </c>
      <c r="D931" s="147" t="s">
        <v>15</v>
      </c>
      <c r="E931" s="147" t="s">
        <v>47</v>
      </c>
      <c r="F931" s="154">
        <v>0</v>
      </c>
      <c r="G931" s="154">
        <v>6401153879.4612541</v>
      </c>
      <c r="H931" s="154">
        <v>0</v>
      </c>
      <c r="I931" s="154">
        <v>0</v>
      </c>
      <c r="J931" s="154">
        <v>0</v>
      </c>
      <c r="K931" s="154">
        <v>232126290.61994553</v>
      </c>
      <c r="L931" s="154">
        <v>0</v>
      </c>
      <c r="M931" s="154">
        <v>6633280170.0811996</v>
      </c>
      <c r="N931" s="154">
        <v>0</v>
      </c>
      <c r="O931" s="154">
        <v>0</v>
      </c>
      <c r="P931" s="154">
        <v>0</v>
      </c>
      <c r="Q931" s="154">
        <v>6633280170.0811996</v>
      </c>
      <c r="R931" s="155" t="b">
        <v>1</v>
      </c>
      <c r="S931" s="154">
        <v>0</v>
      </c>
      <c r="T931" s="154">
        <v>6633280170.0811996</v>
      </c>
    </row>
    <row r="932" spans="1:20">
      <c r="A932" s="46" t="s">
        <v>314</v>
      </c>
      <c r="B932" s="160">
        <v>311201</v>
      </c>
      <c r="C932" s="158" t="s">
        <v>209</v>
      </c>
      <c r="D932" s="147" t="s">
        <v>15</v>
      </c>
      <c r="E932" s="147" t="s">
        <v>47</v>
      </c>
      <c r="F932" s="154">
        <v>0</v>
      </c>
      <c r="G932" s="154">
        <v>0</v>
      </c>
      <c r="H932" s="154">
        <v>0</v>
      </c>
      <c r="I932" s="154">
        <v>0</v>
      </c>
      <c r="J932" s="154">
        <v>0</v>
      </c>
      <c r="K932" s="154">
        <v>0</v>
      </c>
      <c r="L932" s="154">
        <v>0</v>
      </c>
      <c r="M932" s="154">
        <v>0</v>
      </c>
      <c r="N932" s="154">
        <v>0</v>
      </c>
      <c r="O932" s="154">
        <v>0</v>
      </c>
      <c r="P932" s="154">
        <v>0</v>
      </c>
      <c r="Q932" s="154">
        <v>0</v>
      </c>
      <c r="R932" s="155" t="b">
        <v>0</v>
      </c>
      <c r="S932" s="154">
        <v>0</v>
      </c>
      <c r="T932" s="154">
        <v>0</v>
      </c>
    </row>
    <row r="933" spans="1:20">
      <c r="A933" s="46" t="s">
        <v>314</v>
      </c>
      <c r="B933" s="160">
        <v>312002</v>
      </c>
      <c r="C933" s="158" t="s">
        <v>69</v>
      </c>
      <c r="D933" s="147" t="s">
        <v>15</v>
      </c>
      <c r="E933" s="147" t="s">
        <v>47</v>
      </c>
      <c r="F933" s="154">
        <v>0</v>
      </c>
      <c r="G933" s="154">
        <v>0</v>
      </c>
      <c r="H933" s="154">
        <v>0</v>
      </c>
      <c r="I933" s="154">
        <v>0</v>
      </c>
      <c r="J933" s="154">
        <v>0</v>
      </c>
      <c r="K933" s="154">
        <v>0</v>
      </c>
      <c r="L933" s="154">
        <v>0</v>
      </c>
      <c r="M933" s="154">
        <v>0</v>
      </c>
      <c r="N933" s="154">
        <v>0</v>
      </c>
      <c r="O933" s="154">
        <v>0</v>
      </c>
      <c r="P933" s="154">
        <v>0</v>
      </c>
      <c r="Q933" s="154">
        <v>0</v>
      </c>
      <c r="R933" s="155" t="b">
        <v>0</v>
      </c>
      <c r="S933" s="154">
        <v>0</v>
      </c>
      <c r="T933" s="154">
        <v>0</v>
      </c>
    </row>
    <row r="934" spans="1:20">
      <c r="A934" s="46" t="s">
        <v>314</v>
      </c>
      <c r="B934" s="160">
        <v>312003</v>
      </c>
      <c r="C934" s="158" t="s">
        <v>70</v>
      </c>
      <c r="D934" s="147" t="s">
        <v>15</v>
      </c>
      <c r="E934" s="147" t="s">
        <v>47</v>
      </c>
      <c r="F934" s="154">
        <v>0</v>
      </c>
      <c r="G934" s="154">
        <v>232126290.61994553</v>
      </c>
      <c r="H934" s="154">
        <v>0</v>
      </c>
      <c r="I934" s="154">
        <v>0</v>
      </c>
      <c r="J934" s="154">
        <v>232126290.61994553</v>
      </c>
      <c r="K934" s="154">
        <v>0</v>
      </c>
      <c r="L934" s="154">
        <v>0</v>
      </c>
      <c r="M934" s="154">
        <v>0</v>
      </c>
      <c r="N934" s="154">
        <v>0</v>
      </c>
      <c r="O934" s="154">
        <v>0</v>
      </c>
      <c r="P934" s="154">
        <v>0</v>
      </c>
      <c r="Q934" s="154">
        <v>135146556.39427567</v>
      </c>
      <c r="R934" s="155" t="b">
        <v>1</v>
      </c>
      <c r="S934" s="154">
        <v>0</v>
      </c>
      <c r="T934" s="154">
        <v>135146556.39427567</v>
      </c>
    </row>
    <row r="935" spans="1:20">
      <c r="A935" s="46" t="s">
        <v>314</v>
      </c>
      <c r="B935" s="160">
        <v>411001</v>
      </c>
      <c r="C935" s="158" t="s">
        <v>73</v>
      </c>
      <c r="D935" s="147" t="s">
        <v>72</v>
      </c>
      <c r="E935" s="147" t="s">
        <v>47</v>
      </c>
      <c r="F935" s="154">
        <v>0</v>
      </c>
      <c r="G935" s="154">
        <v>0</v>
      </c>
      <c r="H935" s="154">
        <v>0</v>
      </c>
      <c r="I935" s="154">
        <v>0</v>
      </c>
      <c r="J935" s="154">
        <v>31363.63636363636</v>
      </c>
      <c r="K935" s="154">
        <v>3524027166.363636</v>
      </c>
      <c r="L935" s="154">
        <v>0</v>
      </c>
      <c r="M935" s="154">
        <v>3523995802.7272725</v>
      </c>
      <c r="N935" s="154">
        <v>0</v>
      </c>
      <c r="O935" s="154">
        <v>3523995802.7272725</v>
      </c>
      <c r="P935" s="154">
        <v>0</v>
      </c>
      <c r="Q935" s="154">
        <v>0</v>
      </c>
      <c r="R935" s="155" t="b">
        <v>1</v>
      </c>
      <c r="S935" s="154">
        <v>0</v>
      </c>
      <c r="T935" s="154">
        <v>0</v>
      </c>
    </row>
    <row r="936" spans="1:20">
      <c r="A936" s="46" t="s">
        <v>314</v>
      </c>
      <c r="B936" s="160">
        <v>411002</v>
      </c>
      <c r="C936" s="158" t="s">
        <v>74</v>
      </c>
      <c r="D936" s="147" t="s">
        <v>72</v>
      </c>
      <c r="E936" s="147" t="s">
        <v>47</v>
      </c>
      <c r="F936" s="154">
        <v>0</v>
      </c>
      <c r="G936" s="154">
        <v>0</v>
      </c>
      <c r="H936" s="154">
        <v>0</v>
      </c>
      <c r="I936" s="154">
        <v>0</v>
      </c>
      <c r="J936" s="154">
        <v>0</v>
      </c>
      <c r="K936" s="154">
        <v>1920000</v>
      </c>
      <c r="L936" s="154">
        <v>0</v>
      </c>
      <c r="M936" s="154">
        <v>1920000</v>
      </c>
      <c r="N936" s="154">
        <v>0</v>
      </c>
      <c r="O936" s="154">
        <v>1920000</v>
      </c>
      <c r="P936" s="154">
        <v>0</v>
      </c>
      <c r="Q936" s="154">
        <v>0</v>
      </c>
      <c r="R936" s="155" t="b">
        <v>1</v>
      </c>
      <c r="S936" s="154">
        <v>0</v>
      </c>
      <c r="T936" s="154">
        <v>0</v>
      </c>
    </row>
    <row r="937" spans="1:20">
      <c r="A937" s="46" t="s">
        <v>314</v>
      </c>
      <c r="B937" s="160">
        <v>411003</v>
      </c>
      <c r="C937" s="158" t="s">
        <v>75</v>
      </c>
      <c r="D937" s="147" t="s">
        <v>72</v>
      </c>
      <c r="E937" s="147" t="s">
        <v>47</v>
      </c>
      <c r="F937" s="154">
        <v>0</v>
      </c>
      <c r="G937" s="154">
        <v>0</v>
      </c>
      <c r="H937" s="154">
        <v>0</v>
      </c>
      <c r="I937" s="154">
        <v>0</v>
      </c>
      <c r="J937" s="154">
        <v>0</v>
      </c>
      <c r="K937" s="154">
        <v>0</v>
      </c>
      <c r="L937" s="154">
        <v>0</v>
      </c>
      <c r="M937" s="154">
        <v>0</v>
      </c>
      <c r="N937" s="154">
        <v>0</v>
      </c>
      <c r="O937" s="154">
        <v>0</v>
      </c>
      <c r="P937" s="154">
        <v>0</v>
      </c>
      <c r="Q937" s="154">
        <v>0</v>
      </c>
      <c r="R937" s="155" t="b">
        <v>0</v>
      </c>
      <c r="S937" s="154">
        <v>0</v>
      </c>
      <c r="T937" s="154">
        <v>0</v>
      </c>
    </row>
    <row r="938" spans="1:20">
      <c r="A938" s="46" t="s">
        <v>314</v>
      </c>
      <c r="B938" s="160">
        <v>411011</v>
      </c>
      <c r="C938" s="158" t="s">
        <v>251</v>
      </c>
      <c r="D938" s="147" t="s">
        <v>72</v>
      </c>
      <c r="E938" s="147" t="s">
        <v>16</v>
      </c>
      <c r="F938" s="154">
        <v>0</v>
      </c>
      <c r="G938" s="154">
        <v>0</v>
      </c>
      <c r="H938" s="154">
        <v>0</v>
      </c>
      <c r="I938" s="154">
        <v>0</v>
      </c>
      <c r="J938" s="154">
        <v>58562478.18181818</v>
      </c>
      <c r="K938" s="154">
        <v>0</v>
      </c>
      <c r="L938" s="154">
        <v>58562478.18181818</v>
      </c>
      <c r="M938" s="154">
        <v>0</v>
      </c>
      <c r="N938" s="154">
        <v>58562478.18181818</v>
      </c>
      <c r="O938" s="154">
        <v>0</v>
      </c>
      <c r="P938" s="154">
        <v>0</v>
      </c>
      <c r="Q938" s="154">
        <v>0</v>
      </c>
      <c r="R938" s="155" t="b">
        <v>1</v>
      </c>
      <c r="S938" s="154">
        <v>0</v>
      </c>
      <c r="T938" s="154">
        <v>0</v>
      </c>
    </row>
    <row r="939" spans="1:20">
      <c r="A939" s="46" t="s">
        <v>314</v>
      </c>
      <c r="B939" s="160">
        <v>411012</v>
      </c>
      <c r="C939" s="158" t="s">
        <v>252</v>
      </c>
      <c r="D939" s="147" t="s">
        <v>72</v>
      </c>
      <c r="E939" s="147" t="s">
        <v>16</v>
      </c>
      <c r="F939" s="154">
        <v>0</v>
      </c>
      <c r="G939" s="154">
        <v>0</v>
      </c>
      <c r="H939" s="154">
        <v>0</v>
      </c>
      <c r="I939" s="154">
        <v>0</v>
      </c>
      <c r="J939" s="154">
        <v>6811659.0909090908</v>
      </c>
      <c r="K939" s="154">
        <v>0</v>
      </c>
      <c r="L939" s="154">
        <v>6811659.0909090908</v>
      </c>
      <c r="M939" s="154">
        <v>0</v>
      </c>
      <c r="N939" s="154">
        <v>6811659.0909090908</v>
      </c>
      <c r="O939" s="154">
        <v>0</v>
      </c>
      <c r="P939" s="154">
        <v>0</v>
      </c>
      <c r="Q939" s="154">
        <v>0</v>
      </c>
      <c r="R939" s="155" t="b">
        <v>1</v>
      </c>
      <c r="S939" s="154">
        <v>0</v>
      </c>
      <c r="T939" s="154">
        <v>0</v>
      </c>
    </row>
    <row r="940" spans="1:20">
      <c r="A940" s="46" t="s">
        <v>314</v>
      </c>
      <c r="B940" s="160">
        <v>411013</v>
      </c>
      <c r="C940" s="158" t="s">
        <v>253</v>
      </c>
      <c r="D940" s="147" t="s">
        <v>72</v>
      </c>
      <c r="E940" s="147" t="s">
        <v>16</v>
      </c>
      <c r="F940" s="154">
        <v>0</v>
      </c>
      <c r="G940" s="154">
        <v>0</v>
      </c>
      <c r="H940" s="154">
        <v>0</v>
      </c>
      <c r="I940" s="154">
        <v>0</v>
      </c>
      <c r="J940" s="154">
        <v>17759690.909090906</v>
      </c>
      <c r="K940" s="154">
        <v>0</v>
      </c>
      <c r="L940" s="154">
        <v>17759690.909090906</v>
      </c>
      <c r="M940" s="154">
        <v>0</v>
      </c>
      <c r="N940" s="154">
        <v>17759690.909090906</v>
      </c>
      <c r="O940" s="154">
        <v>0</v>
      </c>
      <c r="P940" s="154">
        <v>0</v>
      </c>
      <c r="Q940" s="154">
        <v>0</v>
      </c>
      <c r="R940" s="155" t="b">
        <v>1</v>
      </c>
      <c r="S940" s="154">
        <v>0</v>
      </c>
      <c r="T940" s="154">
        <v>0</v>
      </c>
    </row>
    <row r="941" spans="1:20">
      <c r="A941" s="46" t="s">
        <v>314</v>
      </c>
      <c r="B941" s="160">
        <v>411014</v>
      </c>
      <c r="C941" s="158" t="s">
        <v>254</v>
      </c>
      <c r="D941" s="147" t="s">
        <v>72</v>
      </c>
      <c r="E941" s="147" t="s">
        <v>16</v>
      </c>
      <c r="F941" s="154">
        <v>0</v>
      </c>
      <c r="G941" s="154">
        <v>0</v>
      </c>
      <c r="H941" s="154">
        <v>0</v>
      </c>
      <c r="I941" s="154">
        <v>0</v>
      </c>
      <c r="J941" s="154">
        <v>0</v>
      </c>
      <c r="K941" s="154">
        <v>0</v>
      </c>
      <c r="L941" s="154">
        <v>0</v>
      </c>
      <c r="M941" s="154">
        <v>0</v>
      </c>
      <c r="N941" s="154">
        <v>0</v>
      </c>
      <c r="O941" s="154">
        <v>0</v>
      </c>
      <c r="P941" s="154">
        <v>0</v>
      </c>
      <c r="Q941" s="154">
        <v>0</v>
      </c>
      <c r="R941" s="155" t="b">
        <v>0</v>
      </c>
      <c r="S941" s="154">
        <v>0</v>
      </c>
      <c r="T941" s="154">
        <v>0</v>
      </c>
    </row>
    <row r="942" spans="1:20">
      <c r="A942" s="46" t="s">
        <v>314</v>
      </c>
      <c r="B942" s="160">
        <v>411015</v>
      </c>
      <c r="C942" s="158" t="s">
        <v>80</v>
      </c>
      <c r="D942" s="147" t="s">
        <v>72</v>
      </c>
      <c r="E942" s="147" t="s">
        <v>16</v>
      </c>
      <c r="F942" s="154">
        <v>0</v>
      </c>
      <c r="G942" s="154">
        <v>0</v>
      </c>
      <c r="H942" s="154">
        <v>0</v>
      </c>
      <c r="I942" s="154">
        <v>0</v>
      </c>
      <c r="J942" s="154">
        <v>0</v>
      </c>
      <c r="K942" s="154">
        <v>0</v>
      </c>
      <c r="L942" s="154">
        <v>0</v>
      </c>
      <c r="M942" s="154">
        <v>0</v>
      </c>
      <c r="N942" s="154">
        <v>0</v>
      </c>
      <c r="O942" s="154">
        <v>0</v>
      </c>
      <c r="P942" s="154">
        <v>0</v>
      </c>
      <c r="Q942" s="154">
        <v>0</v>
      </c>
      <c r="R942" s="155" t="b">
        <v>0</v>
      </c>
      <c r="S942" s="154">
        <v>0</v>
      </c>
      <c r="T942" s="154">
        <v>0</v>
      </c>
    </row>
    <row r="943" spans="1:20">
      <c r="A943" s="46" t="s">
        <v>314</v>
      </c>
      <c r="B943" s="160">
        <v>411016</v>
      </c>
      <c r="C943" s="158" t="s">
        <v>81</v>
      </c>
      <c r="D943" s="147" t="s">
        <v>72</v>
      </c>
      <c r="E943" s="147" t="s">
        <v>16</v>
      </c>
      <c r="F943" s="154">
        <v>0</v>
      </c>
      <c r="G943" s="154">
        <v>0</v>
      </c>
      <c r="H943" s="154">
        <v>0</v>
      </c>
      <c r="I943" s="154">
        <v>0</v>
      </c>
      <c r="J943" s="154">
        <v>0</v>
      </c>
      <c r="K943" s="154">
        <v>0</v>
      </c>
      <c r="L943" s="154">
        <v>0</v>
      </c>
      <c r="M943" s="154">
        <v>0</v>
      </c>
      <c r="N943" s="154">
        <v>0</v>
      </c>
      <c r="O943" s="154">
        <v>0</v>
      </c>
      <c r="P943" s="154">
        <v>0</v>
      </c>
      <c r="Q943" s="154">
        <v>0</v>
      </c>
      <c r="R943" s="155" t="b">
        <v>0</v>
      </c>
      <c r="S943" s="154">
        <v>0</v>
      </c>
      <c r="T943" s="154">
        <v>0</v>
      </c>
    </row>
    <row r="944" spans="1:20">
      <c r="A944" s="46" t="s">
        <v>314</v>
      </c>
      <c r="B944" s="160">
        <v>411017</v>
      </c>
      <c r="C944" s="158" t="s">
        <v>82</v>
      </c>
      <c r="D944" s="147" t="s">
        <v>72</v>
      </c>
      <c r="E944" s="147" t="s">
        <v>16</v>
      </c>
      <c r="F944" s="154">
        <v>0</v>
      </c>
      <c r="G944" s="154">
        <v>0</v>
      </c>
      <c r="H944" s="154">
        <v>0</v>
      </c>
      <c r="I944" s="154">
        <v>0</v>
      </c>
      <c r="J944" s="154">
        <v>0</v>
      </c>
      <c r="K944" s="154">
        <v>0</v>
      </c>
      <c r="L944" s="154">
        <v>0</v>
      </c>
      <c r="M944" s="154">
        <v>0</v>
      </c>
      <c r="N944" s="154">
        <v>0</v>
      </c>
      <c r="O944" s="154">
        <v>0</v>
      </c>
      <c r="P944" s="154">
        <v>0</v>
      </c>
      <c r="Q944" s="154">
        <v>0</v>
      </c>
      <c r="R944" s="155" t="b">
        <v>0</v>
      </c>
      <c r="S944" s="154">
        <v>0</v>
      </c>
      <c r="T944" s="154">
        <v>0</v>
      </c>
    </row>
    <row r="945" spans="1:20">
      <c r="A945" s="46" t="s">
        <v>314</v>
      </c>
      <c r="B945" s="160">
        <v>411018</v>
      </c>
      <c r="C945" s="158" t="s">
        <v>83</v>
      </c>
      <c r="D945" s="147" t="s">
        <v>72</v>
      </c>
      <c r="E945" s="147" t="s">
        <v>16</v>
      </c>
      <c r="F945" s="154">
        <v>0</v>
      </c>
      <c r="G945" s="154">
        <v>0</v>
      </c>
      <c r="H945" s="154">
        <v>0</v>
      </c>
      <c r="I945" s="154">
        <v>0</v>
      </c>
      <c r="J945" s="154">
        <v>0</v>
      </c>
      <c r="K945" s="154">
        <v>0</v>
      </c>
      <c r="L945" s="154">
        <v>0</v>
      </c>
      <c r="M945" s="154">
        <v>0</v>
      </c>
      <c r="N945" s="154">
        <v>0</v>
      </c>
      <c r="O945" s="154">
        <v>0</v>
      </c>
      <c r="P945" s="154">
        <v>0</v>
      </c>
      <c r="Q945" s="154">
        <v>0</v>
      </c>
      <c r="R945" s="155" t="b">
        <v>0</v>
      </c>
      <c r="S945" s="154">
        <v>0</v>
      </c>
      <c r="T945" s="154">
        <v>0</v>
      </c>
    </row>
    <row r="946" spans="1:20">
      <c r="A946" s="46" t="s">
        <v>314</v>
      </c>
      <c r="B946" s="160">
        <v>411019</v>
      </c>
      <c r="C946" s="158" t="s">
        <v>171</v>
      </c>
      <c r="D946" s="147" t="s">
        <v>72</v>
      </c>
      <c r="E946" s="147" t="s">
        <v>16</v>
      </c>
      <c r="F946" s="154">
        <v>0</v>
      </c>
      <c r="G946" s="154">
        <v>0</v>
      </c>
      <c r="H946" s="154">
        <v>0</v>
      </c>
      <c r="I946" s="154">
        <v>0</v>
      </c>
      <c r="J946" s="154">
        <v>0</v>
      </c>
      <c r="K946" s="154">
        <v>0</v>
      </c>
      <c r="L946" s="154">
        <v>0</v>
      </c>
      <c r="M946" s="154">
        <v>0</v>
      </c>
      <c r="N946" s="154">
        <v>0</v>
      </c>
      <c r="O946" s="154">
        <v>0</v>
      </c>
      <c r="P946" s="154">
        <v>0</v>
      </c>
      <c r="Q946" s="154">
        <v>0</v>
      </c>
      <c r="R946" s="155" t="b">
        <v>0</v>
      </c>
      <c r="S946" s="154">
        <v>0</v>
      </c>
      <c r="T946" s="154">
        <v>0</v>
      </c>
    </row>
    <row r="947" spans="1:20">
      <c r="A947" s="46" t="s">
        <v>314</v>
      </c>
      <c r="B947" s="160">
        <v>411101</v>
      </c>
      <c r="C947" s="158" t="s">
        <v>84</v>
      </c>
      <c r="D947" s="147" t="s">
        <v>72</v>
      </c>
      <c r="E947" s="147" t="s">
        <v>47</v>
      </c>
      <c r="F947" s="154">
        <v>0</v>
      </c>
      <c r="G947" s="154">
        <v>0</v>
      </c>
      <c r="H947" s="154">
        <v>0</v>
      </c>
      <c r="I947" s="154">
        <v>0</v>
      </c>
      <c r="J947" s="154">
        <v>0</v>
      </c>
      <c r="K947" s="154">
        <v>1951754823.6363635</v>
      </c>
      <c r="L947" s="154">
        <v>0</v>
      </c>
      <c r="M947" s="154">
        <v>1951754823.6363635</v>
      </c>
      <c r="N947" s="154">
        <v>0</v>
      </c>
      <c r="O947" s="154">
        <v>1951754823.6363635</v>
      </c>
      <c r="P947" s="154">
        <v>0</v>
      </c>
      <c r="Q947" s="154">
        <v>0</v>
      </c>
      <c r="R947" s="155" t="b">
        <v>1</v>
      </c>
      <c r="S947" s="154">
        <v>0</v>
      </c>
      <c r="T947" s="154">
        <v>0</v>
      </c>
    </row>
    <row r="948" spans="1:20">
      <c r="A948" s="46" t="s">
        <v>314</v>
      </c>
      <c r="B948" s="160">
        <v>411102</v>
      </c>
      <c r="C948" s="158" t="s">
        <v>85</v>
      </c>
      <c r="D948" s="147" t="s">
        <v>72</v>
      </c>
      <c r="E948" s="147" t="s">
        <v>47</v>
      </c>
      <c r="F948" s="154">
        <v>0</v>
      </c>
      <c r="G948" s="154">
        <v>0</v>
      </c>
      <c r="H948" s="154">
        <v>0</v>
      </c>
      <c r="I948" s="154">
        <v>0</v>
      </c>
      <c r="J948" s="154">
        <v>0</v>
      </c>
      <c r="K948" s="154">
        <v>71460000</v>
      </c>
      <c r="L948" s="154">
        <v>0</v>
      </c>
      <c r="M948" s="154">
        <v>71460000</v>
      </c>
      <c r="N948" s="154">
        <v>0</v>
      </c>
      <c r="O948" s="154">
        <v>71460000</v>
      </c>
      <c r="P948" s="154">
        <v>0</v>
      </c>
      <c r="Q948" s="154">
        <v>0</v>
      </c>
      <c r="R948" s="155" t="b">
        <v>1</v>
      </c>
      <c r="S948" s="154">
        <v>0</v>
      </c>
      <c r="T948" s="154">
        <v>0</v>
      </c>
    </row>
    <row r="949" spans="1:20">
      <c r="A949" s="46" t="s">
        <v>314</v>
      </c>
      <c r="B949" s="160">
        <v>411103</v>
      </c>
      <c r="C949" s="158" t="s">
        <v>86</v>
      </c>
      <c r="D949" s="147" t="s">
        <v>72</v>
      </c>
      <c r="E949" s="147" t="s">
        <v>47</v>
      </c>
      <c r="F949" s="154">
        <v>0</v>
      </c>
      <c r="G949" s="154">
        <v>0</v>
      </c>
      <c r="H949" s="154">
        <v>0</v>
      </c>
      <c r="I949" s="154">
        <v>0</v>
      </c>
      <c r="J949" s="154">
        <v>0</v>
      </c>
      <c r="K949" s="154">
        <v>0</v>
      </c>
      <c r="L949" s="154">
        <v>0</v>
      </c>
      <c r="M949" s="154">
        <v>0</v>
      </c>
      <c r="N949" s="154">
        <v>0</v>
      </c>
      <c r="O949" s="154">
        <v>0</v>
      </c>
      <c r="P949" s="154">
        <v>0</v>
      </c>
      <c r="Q949" s="154">
        <v>0</v>
      </c>
      <c r="R949" s="155" t="b">
        <v>0</v>
      </c>
      <c r="S949" s="154">
        <v>0</v>
      </c>
      <c r="T949" s="154">
        <v>0</v>
      </c>
    </row>
    <row r="950" spans="1:20">
      <c r="A950" s="46" t="s">
        <v>314</v>
      </c>
      <c r="B950" s="160">
        <v>411111</v>
      </c>
      <c r="C950" s="158" t="s">
        <v>255</v>
      </c>
      <c r="D950" s="147" t="s">
        <v>72</v>
      </c>
      <c r="E950" s="147" t="s">
        <v>16</v>
      </c>
      <c r="F950" s="154">
        <v>0</v>
      </c>
      <c r="G950" s="154">
        <v>0</v>
      </c>
      <c r="H950" s="154">
        <v>0</v>
      </c>
      <c r="I950" s="154">
        <v>0</v>
      </c>
      <c r="J950" s="154">
        <v>35071483.636363633</v>
      </c>
      <c r="K950" s="154">
        <v>0</v>
      </c>
      <c r="L950" s="154">
        <v>35071483.636363633</v>
      </c>
      <c r="M950" s="154">
        <v>0</v>
      </c>
      <c r="N950" s="154">
        <v>35071483.636363633</v>
      </c>
      <c r="O950" s="154">
        <v>0</v>
      </c>
      <c r="P950" s="154">
        <v>0</v>
      </c>
      <c r="Q950" s="154">
        <v>0</v>
      </c>
      <c r="R950" s="155" t="b">
        <v>1</v>
      </c>
      <c r="S950" s="154">
        <v>0</v>
      </c>
      <c r="T950" s="154">
        <v>0</v>
      </c>
    </row>
    <row r="951" spans="1:20">
      <c r="A951" s="46" t="s">
        <v>314</v>
      </c>
      <c r="B951" s="160">
        <v>411112</v>
      </c>
      <c r="C951" s="158" t="s">
        <v>256</v>
      </c>
      <c r="D951" s="147" t="s">
        <v>72</v>
      </c>
      <c r="E951" s="147" t="s">
        <v>16</v>
      </c>
      <c r="F951" s="154">
        <v>0</v>
      </c>
      <c r="G951" s="154">
        <v>0</v>
      </c>
      <c r="H951" s="154">
        <v>0</v>
      </c>
      <c r="I951" s="154">
        <v>0</v>
      </c>
      <c r="J951" s="154">
        <v>39192367.07272727</v>
      </c>
      <c r="K951" s="154">
        <v>0</v>
      </c>
      <c r="L951" s="154">
        <v>39192367.07272727</v>
      </c>
      <c r="M951" s="154">
        <v>0</v>
      </c>
      <c r="N951" s="154">
        <v>39192367.07272727</v>
      </c>
      <c r="O951" s="154">
        <v>0</v>
      </c>
      <c r="P951" s="154">
        <v>0</v>
      </c>
      <c r="Q951" s="154">
        <v>0</v>
      </c>
      <c r="R951" s="155" t="b">
        <v>1</v>
      </c>
      <c r="S951" s="154">
        <v>0</v>
      </c>
      <c r="T951" s="154">
        <v>0</v>
      </c>
    </row>
    <row r="952" spans="1:20">
      <c r="A952" s="46" t="s">
        <v>314</v>
      </c>
      <c r="B952" s="160">
        <v>411113</v>
      </c>
      <c r="C952" s="158" t="s">
        <v>257</v>
      </c>
      <c r="D952" s="147" t="s">
        <v>72</v>
      </c>
      <c r="E952" s="147" t="s">
        <v>16</v>
      </c>
      <c r="F952" s="154">
        <v>0</v>
      </c>
      <c r="G952" s="154">
        <v>0</v>
      </c>
      <c r="H952" s="154">
        <v>0</v>
      </c>
      <c r="I952" s="154">
        <v>0</v>
      </c>
      <c r="J952" s="154">
        <v>10273181.818181816</v>
      </c>
      <c r="K952" s="154">
        <v>0</v>
      </c>
      <c r="L952" s="154">
        <v>10273181.818181816</v>
      </c>
      <c r="M952" s="154">
        <v>0</v>
      </c>
      <c r="N952" s="154">
        <v>10273181.818181816</v>
      </c>
      <c r="O952" s="154">
        <v>0</v>
      </c>
      <c r="P952" s="154">
        <v>0</v>
      </c>
      <c r="Q952" s="154">
        <v>0</v>
      </c>
      <c r="R952" s="155" t="b">
        <v>1</v>
      </c>
      <c r="S952" s="154">
        <v>0</v>
      </c>
      <c r="T952" s="154">
        <v>0</v>
      </c>
    </row>
    <row r="953" spans="1:20">
      <c r="A953" s="46" t="s">
        <v>314</v>
      </c>
      <c r="B953" s="160">
        <v>411114</v>
      </c>
      <c r="C953" s="158" t="s">
        <v>258</v>
      </c>
      <c r="D953" s="147" t="s">
        <v>72</v>
      </c>
      <c r="E953" s="147" t="s">
        <v>16</v>
      </c>
      <c r="F953" s="154">
        <v>0</v>
      </c>
      <c r="G953" s="154">
        <v>0</v>
      </c>
      <c r="H953" s="154">
        <v>0</v>
      </c>
      <c r="I953" s="154">
        <v>0</v>
      </c>
      <c r="J953" s="154">
        <v>0</v>
      </c>
      <c r="K953" s="154">
        <v>0</v>
      </c>
      <c r="L953" s="154">
        <v>0</v>
      </c>
      <c r="M953" s="154">
        <v>0</v>
      </c>
      <c r="N953" s="154">
        <v>0</v>
      </c>
      <c r="O953" s="154">
        <v>0</v>
      </c>
      <c r="P953" s="154">
        <v>0</v>
      </c>
      <c r="Q953" s="154">
        <v>0</v>
      </c>
      <c r="R953" s="155" t="b">
        <v>0</v>
      </c>
      <c r="S953" s="154">
        <v>0</v>
      </c>
      <c r="T953" s="154">
        <v>0</v>
      </c>
    </row>
    <row r="954" spans="1:20">
      <c r="A954" s="46" t="s">
        <v>314</v>
      </c>
      <c r="B954" s="160">
        <v>411115</v>
      </c>
      <c r="C954" s="158" t="s">
        <v>91</v>
      </c>
      <c r="D954" s="147" t="s">
        <v>72</v>
      </c>
      <c r="E954" s="147" t="s">
        <v>16</v>
      </c>
      <c r="F954" s="154">
        <v>0</v>
      </c>
      <c r="G954" s="154">
        <v>0</v>
      </c>
      <c r="H954" s="154">
        <v>0</v>
      </c>
      <c r="I954" s="154">
        <v>0</v>
      </c>
      <c r="J954" s="154">
        <v>0</v>
      </c>
      <c r="K954" s="154">
        <v>0</v>
      </c>
      <c r="L954" s="154">
        <v>0</v>
      </c>
      <c r="M954" s="154">
        <v>0</v>
      </c>
      <c r="N954" s="154">
        <v>0</v>
      </c>
      <c r="O954" s="154">
        <v>0</v>
      </c>
      <c r="P954" s="154">
        <v>0</v>
      </c>
      <c r="Q954" s="154">
        <v>0</v>
      </c>
      <c r="R954" s="155" t="b">
        <v>0</v>
      </c>
      <c r="S954" s="154">
        <v>0</v>
      </c>
      <c r="T954" s="154">
        <v>0</v>
      </c>
    </row>
    <row r="955" spans="1:20">
      <c r="A955" s="46" t="s">
        <v>314</v>
      </c>
      <c r="B955" s="160">
        <v>411116</v>
      </c>
      <c r="C955" s="158" t="s">
        <v>92</v>
      </c>
      <c r="D955" s="147" t="s">
        <v>72</v>
      </c>
      <c r="E955" s="147" t="s">
        <v>16</v>
      </c>
      <c r="F955" s="154">
        <v>0</v>
      </c>
      <c r="G955" s="154">
        <v>0</v>
      </c>
      <c r="H955" s="154">
        <v>0</v>
      </c>
      <c r="I955" s="154">
        <v>0</v>
      </c>
      <c r="J955" s="154">
        <v>0</v>
      </c>
      <c r="K955" s="154">
        <v>0</v>
      </c>
      <c r="L955" s="154">
        <v>0</v>
      </c>
      <c r="M955" s="154">
        <v>0</v>
      </c>
      <c r="N955" s="154">
        <v>0</v>
      </c>
      <c r="O955" s="154">
        <v>0</v>
      </c>
      <c r="P955" s="154">
        <v>0</v>
      </c>
      <c r="Q955" s="154">
        <v>0</v>
      </c>
      <c r="R955" s="155" t="b">
        <v>0</v>
      </c>
      <c r="S955" s="154">
        <v>0</v>
      </c>
      <c r="T955" s="154">
        <v>0</v>
      </c>
    </row>
    <row r="956" spans="1:20">
      <c r="A956" s="46" t="s">
        <v>314</v>
      </c>
      <c r="B956" s="160">
        <v>411117</v>
      </c>
      <c r="C956" s="158" t="s">
        <v>93</v>
      </c>
      <c r="D956" s="147" t="s">
        <v>72</v>
      </c>
      <c r="E956" s="147" t="s">
        <v>16</v>
      </c>
      <c r="F956" s="154">
        <v>0</v>
      </c>
      <c r="G956" s="154">
        <v>0</v>
      </c>
      <c r="H956" s="154">
        <v>0</v>
      </c>
      <c r="I956" s="154">
        <v>0</v>
      </c>
      <c r="J956" s="154">
        <v>0</v>
      </c>
      <c r="K956" s="154">
        <v>0</v>
      </c>
      <c r="L956" s="154">
        <v>0</v>
      </c>
      <c r="M956" s="154">
        <v>0</v>
      </c>
      <c r="N956" s="154">
        <v>0</v>
      </c>
      <c r="O956" s="154">
        <v>0</v>
      </c>
      <c r="P956" s="154">
        <v>0</v>
      </c>
      <c r="Q956" s="154">
        <v>0</v>
      </c>
      <c r="R956" s="155" t="b">
        <v>0</v>
      </c>
      <c r="S956" s="154">
        <v>0</v>
      </c>
      <c r="T956" s="154">
        <v>0</v>
      </c>
    </row>
    <row r="957" spans="1:20">
      <c r="A957" s="46" t="s">
        <v>314</v>
      </c>
      <c r="B957" s="160">
        <v>411118</v>
      </c>
      <c r="C957" s="158" t="s">
        <v>94</v>
      </c>
      <c r="D957" s="147" t="s">
        <v>72</v>
      </c>
      <c r="E957" s="147" t="s">
        <v>16</v>
      </c>
      <c r="F957" s="154">
        <v>0</v>
      </c>
      <c r="G957" s="154">
        <v>0</v>
      </c>
      <c r="H957" s="154">
        <v>0</v>
      </c>
      <c r="I957" s="154">
        <v>0</v>
      </c>
      <c r="J957" s="154">
        <v>0</v>
      </c>
      <c r="K957" s="154">
        <v>0</v>
      </c>
      <c r="L957" s="154">
        <v>0</v>
      </c>
      <c r="M957" s="154">
        <v>0</v>
      </c>
      <c r="N957" s="154">
        <v>0</v>
      </c>
      <c r="O957" s="154">
        <v>0</v>
      </c>
      <c r="P957" s="154">
        <v>0</v>
      </c>
      <c r="Q957" s="154">
        <v>0</v>
      </c>
      <c r="R957" s="155" t="b">
        <v>0</v>
      </c>
      <c r="S957" s="154">
        <v>0</v>
      </c>
      <c r="T957" s="154">
        <v>0</v>
      </c>
    </row>
    <row r="958" spans="1:20">
      <c r="A958" s="46" t="s">
        <v>314</v>
      </c>
      <c r="B958" s="160">
        <v>411119</v>
      </c>
      <c r="C958" s="158" t="s">
        <v>172</v>
      </c>
      <c r="D958" s="147" t="s">
        <v>72</v>
      </c>
      <c r="E958" s="147" t="s">
        <v>16</v>
      </c>
      <c r="F958" s="154">
        <v>0</v>
      </c>
      <c r="G958" s="154">
        <v>0</v>
      </c>
      <c r="H958" s="154">
        <v>0</v>
      </c>
      <c r="I958" s="154">
        <v>0</v>
      </c>
      <c r="J958" s="154">
        <v>0</v>
      </c>
      <c r="K958" s="154">
        <v>0</v>
      </c>
      <c r="L958" s="154">
        <v>0</v>
      </c>
      <c r="M958" s="154">
        <v>0</v>
      </c>
      <c r="N958" s="154">
        <v>0</v>
      </c>
      <c r="O958" s="154">
        <v>0</v>
      </c>
      <c r="P958" s="154">
        <v>0</v>
      </c>
      <c r="Q958" s="154">
        <v>0</v>
      </c>
      <c r="R958" s="155" t="b">
        <v>0</v>
      </c>
      <c r="S958" s="154">
        <v>0</v>
      </c>
      <c r="T958" s="154">
        <v>0</v>
      </c>
    </row>
    <row r="959" spans="1:20">
      <c r="A959" s="46" t="s">
        <v>314</v>
      </c>
      <c r="B959" s="160">
        <v>510001</v>
      </c>
      <c r="C959" s="158" t="s">
        <v>95</v>
      </c>
      <c r="D959" s="147" t="s">
        <v>72</v>
      </c>
      <c r="E959" s="147" t="s">
        <v>16</v>
      </c>
      <c r="F959" s="154">
        <v>0</v>
      </c>
      <c r="G959" s="154">
        <v>0</v>
      </c>
      <c r="H959" s="154">
        <v>0</v>
      </c>
      <c r="I959" s="154">
        <v>0</v>
      </c>
      <c r="J959" s="154">
        <v>6580144953.712122</v>
      </c>
      <c r="K959" s="154">
        <v>2366400392.121212</v>
      </c>
      <c r="L959" s="154">
        <v>4213744561.59091</v>
      </c>
      <c r="M959" s="154">
        <v>0</v>
      </c>
      <c r="N959" s="154">
        <v>4213744561.59091</v>
      </c>
      <c r="O959" s="154">
        <v>0</v>
      </c>
      <c r="P959" s="154">
        <v>0</v>
      </c>
      <c r="Q959" s="154">
        <v>0</v>
      </c>
      <c r="R959" s="155" t="b">
        <v>1</v>
      </c>
      <c r="S959" s="154">
        <v>0</v>
      </c>
      <c r="T959" s="154">
        <v>0</v>
      </c>
    </row>
    <row r="960" spans="1:20">
      <c r="A960" s="46" t="s">
        <v>314</v>
      </c>
      <c r="B960" s="160">
        <v>511001</v>
      </c>
      <c r="C960" s="158" t="s">
        <v>96</v>
      </c>
      <c r="D960" s="147" t="s">
        <v>72</v>
      </c>
      <c r="E960" s="147" t="s">
        <v>16</v>
      </c>
      <c r="F960" s="154">
        <v>0</v>
      </c>
      <c r="G960" s="154">
        <v>0</v>
      </c>
      <c r="H960" s="154">
        <v>0</v>
      </c>
      <c r="I960" s="154">
        <v>0</v>
      </c>
      <c r="J960" s="154">
        <v>5602837781.8181829</v>
      </c>
      <c r="K960" s="154">
        <v>5602837781.8181829</v>
      </c>
      <c r="L960" s="154">
        <v>0</v>
      </c>
      <c r="M960" s="154">
        <v>0</v>
      </c>
      <c r="N960" s="154">
        <v>0</v>
      </c>
      <c r="O960" s="154">
        <v>0</v>
      </c>
      <c r="P960" s="154">
        <v>0</v>
      </c>
      <c r="Q960" s="154">
        <v>0</v>
      </c>
      <c r="R960" s="155" t="b">
        <v>1</v>
      </c>
      <c r="S960" s="154">
        <v>0</v>
      </c>
      <c r="T960" s="154">
        <v>0</v>
      </c>
    </row>
    <row r="961" spans="1:20">
      <c r="A961" s="46" t="s">
        <v>314</v>
      </c>
      <c r="B961" s="160">
        <v>511002</v>
      </c>
      <c r="C961" s="158" t="s">
        <v>97</v>
      </c>
      <c r="D961" s="147" t="s">
        <v>72</v>
      </c>
      <c r="E961" s="147" t="s">
        <v>16</v>
      </c>
      <c r="F961" s="154">
        <v>0</v>
      </c>
      <c r="G961" s="154">
        <v>0</v>
      </c>
      <c r="H961" s="154">
        <v>0</v>
      </c>
      <c r="I961" s="154">
        <v>0</v>
      </c>
      <c r="J961" s="154">
        <v>219870000</v>
      </c>
      <c r="K961" s="154">
        <v>219870000</v>
      </c>
      <c r="L961" s="154">
        <v>0</v>
      </c>
      <c r="M961" s="154">
        <v>0</v>
      </c>
      <c r="N961" s="154">
        <v>0</v>
      </c>
      <c r="O961" s="154">
        <v>0</v>
      </c>
      <c r="P961" s="154">
        <v>0</v>
      </c>
      <c r="Q961" s="154">
        <v>0</v>
      </c>
      <c r="R961" s="155" t="b">
        <v>1</v>
      </c>
      <c r="S961" s="154">
        <v>0</v>
      </c>
      <c r="T961" s="154">
        <v>0</v>
      </c>
    </row>
    <row r="962" spans="1:20">
      <c r="A962" s="46" t="s">
        <v>314</v>
      </c>
      <c r="B962" s="160">
        <v>511003</v>
      </c>
      <c r="C962" s="158" t="s">
        <v>98</v>
      </c>
      <c r="D962" s="147" t="s">
        <v>72</v>
      </c>
      <c r="E962" s="147" t="s">
        <v>16</v>
      </c>
      <c r="F962" s="154">
        <v>0</v>
      </c>
      <c r="G962" s="154">
        <v>0</v>
      </c>
      <c r="H962" s="154">
        <v>0</v>
      </c>
      <c r="I962" s="154">
        <v>0</v>
      </c>
      <c r="J962" s="154">
        <v>6000000</v>
      </c>
      <c r="K962" s="154">
        <v>6000000</v>
      </c>
      <c r="L962" s="154">
        <v>0</v>
      </c>
      <c r="M962" s="154">
        <v>0</v>
      </c>
      <c r="N962" s="154">
        <v>0</v>
      </c>
      <c r="O962" s="154">
        <v>0</v>
      </c>
      <c r="P962" s="154">
        <v>0</v>
      </c>
      <c r="Q962" s="154">
        <v>0</v>
      </c>
      <c r="R962" s="155" t="b">
        <v>1</v>
      </c>
      <c r="S962" s="154">
        <v>0</v>
      </c>
      <c r="T962" s="154">
        <v>0</v>
      </c>
    </row>
    <row r="963" spans="1:20">
      <c r="A963" s="46" t="s">
        <v>314</v>
      </c>
      <c r="B963" s="160">
        <v>811001</v>
      </c>
      <c r="C963" s="158" t="s">
        <v>100</v>
      </c>
      <c r="D963" s="147" t="s">
        <v>72</v>
      </c>
      <c r="E963" s="147" t="s">
        <v>16</v>
      </c>
      <c r="F963" s="154">
        <v>0</v>
      </c>
      <c r="G963" s="154">
        <v>0</v>
      </c>
      <c r="H963" s="154">
        <v>0</v>
      </c>
      <c r="I963" s="154">
        <v>0</v>
      </c>
      <c r="J963" s="154">
        <v>0</v>
      </c>
      <c r="K963" s="154">
        <v>0</v>
      </c>
      <c r="L963" s="154">
        <v>0</v>
      </c>
      <c r="M963" s="154">
        <v>0</v>
      </c>
      <c r="N963" s="154">
        <v>0</v>
      </c>
      <c r="O963" s="154">
        <v>0</v>
      </c>
      <c r="P963" s="154">
        <v>0</v>
      </c>
      <c r="Q963" s="154">
        <v>0</v>
      </c>
      <c r="R963" s="155" t="b">
        <v>0</v>
      </c>
      <c r="S963" s="154">
        <v>0</v>
      </c>
      <c r="T963" s="154">
        <v>0</v>
      </c>
    </row>
    <row r="964" spans="1:20">
      <c r="A964" s="46" t="s">
        <v>314</v>
      </c>
      <c r="B964" s="160">
        <v>811002</v>
      </c>
      <c r="C964" s="158" t="s">
        <v>101</v>
      </c>
      <c r="D964" s="147" t="s">
        <v>72</v>
      </c>
      <c r="E964" s="147" t="s">
        <v>16</v>
      </c>
      <c r="F964" s="154">
        <v>0</v>
      </c>
      <c r="G964" s="154">
        <v>0</v>
      </c>
      <c r="H964" s="154">
        <v>0</v>
      </c>
      <c r="I964" s="154">
        <v>0</v>
      </c>
      <c r="J964" s="154">
        <v>13620889</v>
      </c>
      <c r="K964" s="154">
        <v>0</v>
      </c>
      <c r="L964" s="154">
        <v>13620889</v>
      </c>
      <c r="M964" s="154">
        <v>0</v>
      </c>
      <c r="N964" s="154">
        <v>13620889</v>
      </c>
      <c r="O964" s="154">
        <v>0</v>
      </c>
      <c r="P964" s="154">
        <v>0</v>
      </c>
      <c r="Q964" s="154">
        <v>0</v>
      </c>
      <c r="R964" s="155" t="b">
        <v>1</v>
      </c>
      <c r="S964" s="154">
        <v>0</v>
      </c>
      <c r="T964" s="154">
        <v>0</v>
      </c>
    </row>
    <row r="965" spans="1:20">
      <c r="A965" s="46" t="s">
        <v>314</v>
      </c>
      <c r="B965" s="160">
        <v>811003</v>
      </c>
      <c r="C965" s="158" t="s">
        <v>102</v>
      </c>
      <c r="D965" s="147" t="s">
        <v>72</v>
      </c>
      <c r="E965" s="147" t="s">
        <v>16</v>
      </c>
      <c r="F965" s="154">
        <v>0</v>
      </c>
      <c r="G965" s="154">
        <v>0</v>
      </c>
      <c r="H965" s="154">
        <v>50766466</v>
      </c>
      <c r="I965" s="154">
        <v>0</v>
      </c>
      <c r="J965" s="154">
        <v>5700000</v>
      </c>
      <c r="K965" s="154">
        <v>0</v>
      </c>
      <c r="L965" s="154">
        <v>56466466</v>
      </c>
      <c r="M965" s="154">
        <v>0</v>
      </c>
      <c r="N965" s="154">
        <v>56466466</v>
      </c>
      <c r="O965" s="154">
        <v>0</v>
      </c>
      <c r="P965" s="154">
        <v>0</v>
      </c>
      <c r="Q965" s="154">
        <v>0</v>
      </c>
      <c r="R965" s="155" t="b">
        <v>1</v>
      </c>
      <c r="S965" s="154">
        <v>0</v>
      </c>
      <c r="T965" s="154">
        <v>0</v>
      </c>
    </row>
    <row r="966" spans="1:20">
      <c r="A966" s="46" t="s">
        <v>314</v>
      </c>
      <c r="B966" s="160">
        <v>811004</v>
      </c>
      <c r="C966" s="158" t="s">
        <v>103</v>
      </c>
      <c r="D966" s="147" t="s">
        <v>72</v>
      </c>
      <c r="E966" s="147" t="s">
        <v>16</v>
      </c>
      <c r="F966" s="154">
        <v>0</v>
      </c>
      <c r="G966" s="154">
        <v>0</v>
      </c>
      <c r="H966" s="154">
        <v>1055000</v>
      </c>
      <c r="I966" s="154">
        <v>0</v>
      </c>
      <c r="J966" s="154">
        <v>55672525</v>
      </c>
      <c r="K966" s="154">
        <v>0</v>
      </c>
      <c r="L966" s="154">
        <v>56727525</v>
      </c>
      <c r="M966" s="154">
        <v>0</v>
      </c>
      <c r="N966" s="154">
        <v>56727525</v>
      </c>
      <c r="O966" s="154">
        <v>0</v>
      </c>
      <c r="P966" s="154">
        <v>0</v>
      </c>
      <c r="Q966" s="154">
        <v>0</v>
      </c>
      <c r="R966" s="155" t="b">
        <v>1</v>
      </c>
      <c r="S966" s="154">
        <v>0</v>
      </c>
      <c r="T966" s="154">
        <v>0</v>
      </c>
    </row>
    <row r="967" spans="1:20">
      <c r="A967" s="46" t="s">
        <v>314</v>
      </c>
      <c r="B967" s="160">
        <v>811005</v>
      </c>
      <c r="C967" s="158" t="s">
        <v>104</v>
      </c>
      <c r="D967" s="147" t="s">
        <v>72</v>
      </c>
      <c r="E967" s="147" t="s">
        <v>16</v>
      </c>
      <c r="F967" s="154">
        <v>0</v>
      </c>
      <c r="G967" s="154">
        <v>0</v>
      </c>
      <c r="H967" s="154">
        <v>1494000</v>
      </c>
      <c r="I967" s="154">
        <v>0</v>
      </c>
      <c r="J967" s="154">
        <v>0</v>
      </c>
      <c r="K967" s="154">
        <v>0</v>
      </c>
      <c r="L967" s="154">
        <v>1494000</v>
      </c>
      <c r="M967" s="154">
        <v>0</v>
      </c>
      <c r="N967" s="154">
        <v>1494000</v>
      </c>
      <c r="O967" s="154">
        <v>0</v>
      </c>
      <c r="P967" s="154">
        <v>0</v>
      </c>
      <c r="Q967" s="154">
        <v>0</v>
      </c>
      <c r="R967" s="155" t="b">
        <v>1</v>
      </c>
      <c r="S967" s="154">
        <v>0</v>
      </c>
      <c r="T967" s="154">
        <v>0</v>
      </c>
    </row>
    <row r="968" spans="1:20">
      <c r="A968" s="46" t="s">
        <v>314</v>
      </c>
      <c r="B968" s="160">
        <v>811006</v>
      </c>
      <c r="C968" s="158" t="s">
        <v>105</v>
      </c>
      <c r="D968" s="147" t="s">
        <v>72</v>
      </c>
      <c r="E968" s="147" t="s">
        <v>16</v>
      </c>
      <c r="F968" s="154">
        <v>0</v>
      </c>
      <c r="G968" s="154">
        <v>0</v>
      </c>
      <c r="H968" s="154">
        <v>0</v>
      </c>
      <c r="I968" s="154">
        <v>0</v>
      </c>
      <c r="J968" s="154">
        <v>0</v>
      </c>
      <c r="K968" s="154">
        <v>0</v>
      </c>
      <c r="L968" s="154">
        <v>0</v>
      </c>
      <c r="M968" s="154">
        <v>0</v>
      </c>
      <c r="N968" s="154">
        <v>0</v>
      </c>
      <c r="O968" s="154">
        <v>0</v>
      </c>
      <c r="P968" s="154">
        <v>0</v>
      </c>
      <c r="Q968" s="154">
        <v>0</v>
      </c>
      <c r="R968" s="155" t="b">
        <v>0</v>
      </c>
      <c r="S968" s="154">
        <v>0</v>
      </c>
      <c r="T968" s="154">
        <v>0</v>
      </c>
    </row>
    <row r="969" spans="1:20">
      <c r="A969" s="46" t="s">
        <v>314</v>
      </c>
      <c r="B969" s="160">
        <v>811007</v>
      </c>
      <c r="C969" s="158" t="s">
        <v>106</v>
      </c>
      <c r="D969" s="147" t="s">
        <v>72</v>
      </c>
      <c r="E969" s="147" t="s">
        <v>16</v>
      </c>
      <c r="F969" s="154">
        <v>0</v>
      </c>
      <c r="G969" s="154">
        <v>0</v>
      </c>
      <c r="H969" s="154">
        <v>0</v>
      </c>
      <c r="I969" s="154">
        <v>0</v>
      </c>
      <c r="J969" s="154">
        <v>0</v>
      </c>
      <c r="K969" s="154">
        <v>0</v>
      </c>
      <c r="L969" s="154">
        <v>0</v>
      </c>
      <c r="M969" s="154">
        <v>0</v>
      </c>
      <c r="N969" s="154">
        <v>0</v>
      </c>
      <c r="O969" s="154">
        <v>0</v>
      </c>
      <c r="P969" s="154">
        <v>0</v>
      </c>
      <c r="Q969" s="154">
        <v>0</v>
      </c>
      <c r="R969" s="155" t="b">
        <v>0</v>
      </c>
      <c r="S969" s="154">
        <v>0</v>
      </c>
      <c r="T969" s="154">
        <v>0</v>
      </c>
    </row>
    <row r="970" spans="1:20">
      <c r="A970" s="46" t="s">
        <v>314</v>
      </c>
      <c r="B970" s="160">
        <v>811010</v>
      </c>
      <c r="C970" s="158" t="s">
        <v>109</v>
      </c>
      <c r="D970" s="147" t="s">
        <v>72</v>
      </c>
      <c r="E970" s="147" t="s">
        <v>16</v>
      </c>
      <c r="F970" s="154">
        <v>0</v>
      </c>
      <c r="G970" s="154">
        <v>0</v>
      </c>
      <c r="H970" s="154">
        <v>0</v>
      </c>
      <c r="I970" s="154">
        <v>0</v>
      </c>
      <c r="J970" s="154">
        <v>0</v>
      </c>
      <c r="K970" s="154">
        <v>0</v>
      </c>
      <c r="L970" s="154">
        <v>0</v>
      </c>
      <c r="M970" s="154">
        <v>0</v>
      </c>
      <c r="N970" s="154">
        <v>0</v>
      </c>
      <c r="O970" s="154">
        <v>0</v>
      </c>
      <c r="P970" s="154">
        <v>0</v>
      </c>
      <c r="Q970" s="154">
        <v>0</v>
      </c>
      <c r="R970" s="155" t="b">
        <v>0</v>
      </c>
      <c r="S970" s="154">
        <v>0</v>
      </c>
      <c r="T970" s="154">
        <v>0</v>
      </c>
    </row>
    <row r="971" spans="1:20">
      <c r="A971" s="46" t="s">
        <v>314</v>
      </c>
      <c r="B971" s="160">
        <v>821000</v>
      </c>
      <c r="C971" s="158" t="s">
        <v>110</v>
      </c>
      <c r="D971" s="147" t="s">
        <v>72</v>
      </c>
      <c r="E971" s="147" t="s">
        <v>16</v>
      </c>
      <c r="F971" s="154">
        <v>0</v>
      </c>
      <c r="G971" s="154">
        <v>0</v>
      </c>
      <c r="H971" s="154">
        <v>0</v>
      </c>
      <c r="I971" s="154">
        <v>0</v>
      </c>
      <c r="J971" s="154">
        <v>0</v>
      </c>
      <c r="K971" s="154">
        <v>0</v>
      </c>
      <c r="L971" s="154">
        <v>0</v>
      </c>
      <c r="M971" s="154">
        <v>0</v>
      </c>
      <c r="N971" s="154">
        <v>0</v>
      </c>
      <c r="O971" s="154">
        <v>0</v>
      </c>
      <c r="P971" s="154">
        <v>0</v>
      </c>
      <c r="Q971" s="154">
        <v>0</v>
      </c>
      <c r="R971" s="155" t="b">
        <v>0</v>
      </c>
      <c r="S971" s="154">
        <v>0</v>
      </c>
      <c r="T971" s="154">
        <v>0</v>
      </c>
    </row>
    <row r="972" spans="1:20">
      <c r="A972" s="46" t="s">
        <v>314</v>
      </c>
      <c r="B972" s="160">
        <v>821001</v>
      </c>
      <c r="C972" s="158" t="s">
        <v>111</v>
      </c>
      <c r="D972" s="147" t="s">
        <v>72</v>
      </c>
      <c r="E972" s="147" t="s">
        <v>16</v>
      </c>
      <c r="F972" s="154">
        <v>0</v>
      </c>
      <c r="G972" s="154">
        <v>0</v>
      </c>
      <c r="H972" s="154">
        <v>0</v>
      </c>
      <c r="I972" s="154">
        <v>0</v>
      </c>
      <c r="J972" s="154">
        <v>398613851.2090385</v>
      </c>
      <c r="K972" s="154">
        <v>0</v>
      </c>
      <c r="L972" s="154">
        <v>398613851.2090385</v>
      </c>
      <c r="M972" s="154">
        <v>0</v>
      </c>
      <c r="N972" s="154">
        <v>398613851.2090385</v>
      </c>
      <c r="O972" s="154">
        <v>0</v>
      </c>
      <c r="P972" s="154">
        <v>0</v>
      </c>
      <c r="Q972" s="154">
        <v>0</v>
      </c>
      <c r="R972" s="155" t="b">
        <v>1</v>
      </c>
      <c r="S972" s="154">
        <v>0</v>
      </c>
      <c r="T972" s="154">
        <v>0</v>
      </c>
    </row>
    <row r="973" spans="1:20">
      <c r="A973" s="46" t="s">
        <v>314</v>
      </c>
      <c r="B973" s="160">
        <v>821002</v>
      </c>
      <c r="C973" s="158" t="s">
        <v>112</v>
      </c>
      <c r="D973" s="147" t="s">
        <v>72</v>
      </c>
      <c r="E973" s="147" t="s">
        <v>16</v>
      </c>
      <c r="F973" s="154">
        <v>0</v>
      </c>
      <c r="G973" s="154">
        <v>0</v>
      </c>
      <c r="H973" s="154">
        <v>0</v>
      </c>
      <c r="I973" s="154">
        <v>0</v>
      </c>
      <c r="J973" s="154">
        <v>28300298.893600058</v>
      </c>
      <c r="K973" s="154">
        <v>0</v>
      </c>
      <c r="L973" s="154">
        <v>28300298.893600058</v>
      </c>
      <c r="M973" s="154">
        <v>0</v>
      </c>
      <c r="N973" s="154">
        <v>28300298.893600058</v>
      </c>
      <c r="O973" s="154">
        <v>0</v>
      </c>
      <c r="P973" s="154">
        <v>0</v>
      </c>
      <c r="Q973" s="154">
        <v>0</v>
      </c>
      <c r="R973" s="155" t="b">
        <v>1</v>
      </c>
      <c r="S973" s="154">
        <v>0</v>
      </c>
      <c r="T973" s="154">
        <v>0</v>
      </c>
    </row>
    <row r="974" spans="1:20">
      <c r="A974" s="46" t="s">
        <v>314</v>
      </c>
      <c r="B974" s="150">
        <v>821004</v>
      </c>
      <c r="C974" s="147" t="s">
        <v>114</v>
      </c>
      <c r="D974" s="147" t="s">
        <v>72</v>
      </c>
      <c r="E974" s="147" t="s">
        <v>16</v>
      </c>
      <c r="F974" s="154">
        <v>0</v>
      </c>
      <c r="G974" s="154">
        <v>0</v>
      </c>
      <c r="H974" s="154">
        <v>332667</v>
      </c>
      <c r="I974" s="154">
        <v>0</v>
      </c>
      <c r="J974" s="154">
        <v>0</v>
      </c>
      <c r="K974" s="154">
        <v>0</v>
      </c>
      <c r="L974" s="154">
        <v>332667</v>
      </c>
      <c r="M974" s="154">
        <v>0</v>
      </c>
      <c r="N974" s="154">
        <v>332667</v>
      </c>
      <c r="O974" s="154">
        <v>0</v>
      </c>
      <c r="P974" s="154">
        <v>0</v>
      </c>
      <c r="Q974" s="154">
        <v>0</v>
      </c>
      <c r="R974" s="155" t="b">
        <v>1</v>
      </c>
      <c r="S974" s="154">
        <v>0</v>
      </c>
      <c r="T974" s="154">
        <v>0</v>
      </c>
    </row>
    <row r="975" spans="1:20">
      <c r="A975" s="46" t="s">
        <v>314</v>
      </c>
      <c r="B975" s="160">
        <v>821005</v>
      </c>
      <c r="C975" s="158" t="s">
        <v>115</v>
      </c>
      <c r="D975" s="147" t="s">
        <v>72</v>
      </c>
      <c r="E975" s="147" t="s">
        <v>16</v>
      </c>
      <c r="F975" s="154">
        <v>0</v>
      </c>
      <c r="G975" s="154">
        <v>0</v>
      </c>
      <c r="H975" s="154">
        <v>0</v>
      </c>
      <c r="I975" s="154">
        <v>0</v>
      </c>
      <c r="J975" s="154">
        <v>0</v>
      </c>
      <c r="K975" s="154">
        <v>0</v>
      </c>
      <c r="L975" s="154">
        <v>0</v>
      </c>
      <c r="M975" s="154">
        <v>0</v>
      </c>
      <c r="N975" s="154">
        <v>0</v>
      </c>
      <c r="O975" s="154">
        <v>0</v>
      </c>
      <c r="P975" s="154">
        <v>0</v>
      </c>
      <c r="Q975" s="154">
        <v>0</v>
      </c>
      <c r="R975" s="155" t="b">
        <v>0</v>
      </c>
      <c r="S975" s="154">
        <v>0</v>
      </c>
      <c r="T975" s="154">
        <v>0</v>
      </c>
    </row>
    <row r="976" spans="1:20">
      <c r="A976" s="46" t="s">
        <v>314</v>
      </c>
      <c r="B976" s="160">
        <v>821006</v>
      </c>
      <c r="C976" s="158" t="s">
        <v>116</v>
      </c>
      <c r="D976" s="147" t="s">
        <v>72</v>
      </c>
      <c r="E976" s="147" t="s">
        <v>16</v>
      </c>
      <c r="F976" s="154">
        <v>0</v>
      </c>
      <c r="G976" s="154">
        <v>0</v>
      </c>
      <c r="H976" s="154">
        <v>0</v>
      </c>
      <c r="I976" s="154">
        <v>0</v>
      </c>
      <c r="J976" s="154">
        <v>30021416.166666668</v>
      </c>
      <c r="K976" s="154">
        <v>0</v>
      </c>
      <c r="L976" s="154">
        <v>30021416.166666668</v>
      </c>
      <c r="M976" s="154">
        <v>0</v>
      </c>
      <c r="N976" s="154">
        <v>30021416.166666668</v>
      </c>
      <c r="O976" s="154">
        <v>0</v>
      </c>
      <c r="P976" s="154">
        <v>0</v>
      </c>
      <c r="Q976" s="154">
        <v>0</v>
      </c>
      <c r="R976" s="155" t="b">
        <v>1</v>
      </c>
      <c r="S976" s="154">
        <v>0</v>
      </c>
      <c r="T976" s="154">
        <v>0</v>
      </c>
    </row>
    <row r="977" spans="1:20">
      <c r="A977" s="46" t="s">
        <v>314</v>
      </c>
      <c r="B977" s="160">
        <v>821007</v>
      </c>
      <c r="C977" s="158" t="s">
        <v>117</v>
      </c>
      <c r="D977" s="147" t="s">
        <v>72</v>
      </c>
      <c r="E977" s="147" t="s">
        <v>16</v>
      </c>
      <c r="F977" s="154">
        <v>0</v>
      </c>
      <c r="G977" s="154">
        <v>0</v>
      </c>
      <c r="H977" s="154">
        <v>0</v>
      </c>
      <c r="I977" s="154">
        <v>0</v>
      </c>
      <c r="J977" s="154">
        <v>0</v>
      </c>
      <c r="K977" s="154">
        <v>0</v>
      </c>
      <c r="L977" s="154">
        <v>0</v>
      </c>
      <c r="M977" s="154">
        <v>0</v>
      </c>
      <c r="N977" s="154">
        <v>0</v>
      </c>
      <c r="O977" s="154">
        <v>0</v>
      </c>
      <c r="P977" s="154">
        <v>0</v>
      </c>
      <c r="Q977" s="154">
        <v>0</v>
      </c>
      <c r="R977" s="155" t="b">
        <v>0</v>
      </c>
      <c r="S977" s="154">
        <v>0</v>
      </c>
      <c r="T977" s="154">
        <v>0</v>
      </c>
    </row>
    <row r="978" spans="1:20">
      <c r="A978" s="46" t="s">
        <v>314</v>
      </c>
      <c r="B978" s="160">
        <v>821008</v>
      </c>
      <c r="C978" s="158" t="s">
        <v>259</v>
      </c>
      <c r="D978" s="147" t="s">
        <v>72</v>
      </c>
      <c r="E978" s="147" t="s">
        <v>16</v>
      </c>
      <c r="F978" s="154">
        <v>0</v>
      </c>
      <c r="G978" s="154">
        <v>0</v>
      </c>
      <c r="H978" s="154">
        <v>0</v>
      </c>
      <c r="I978" s="154">
        <v>0</v>
      </c>
      <c r="J978" s="154">
        <v>0</v>
      </c>
      <c r="K978" s="154">
        <v>0</v>
      </c>
      <c r="L978" s="154">
        <v>0</v>
      </c>
      <c r="M978" s="154">
        <v>0</v>
      </c>
      <c r="N978" s="154">
        <v>0</v>
      </c>
      <c r="O978" s="154">
        <v>0</v>
      </c>
      <c r="P978" s="154">
        <v>0</v>
      </c>
      <c r="Q978" s="154">
        <v>0</v>
      </c>
      <c r="R978" s="155" t="b">
        <v>0</v>
      </c>
      <c r="S978" s="154">
        <v>0</v>
      </c>
      <c r="T978" s="154">
        <v>0</v>
      </c>
    </row>
    <row r="979" spans="1:20">
      <c r="A979" s="46" t="s">
        <v>314</v>
      </c>
      <c r="B979" s="160">
        <v>822001</v>
      </c>
      <c r="C979" s="158" t="s">
        <v>120</v>
      </c>
      <c r="D979" s="147" t="s">
        <v>72</v>
      </c>
      <c r="E979" s="147" t="s">
        <v>16</v>
      </c>
      <c r="F979" s="154">
        <v>0</v>
      </c>
      <c r="G979" s="154">
        <v>0</v>
      </c>
      <c r="H979" s="154">
        <v>0</v>
      </c>
      <c r="I979" s="154">
        <v>0</v>
      </c>
      <c r="J979" s="154">
        <v>0</v>
      </c>
      <c r="K979" s="154">
        <v>0</v>
      </c>
      <c r="L979" s="154">
        <v>0</v>
      </c>
      <c r="M979" s="154">
        <v>0</v>
      </c>
      <c r="N979" s="154">
        <v>0</v>
      </c>
      <c r="O979" s="154">
        <v>0</v>
      </c>
      <c r="P979" s="154">
        <v>0</v>
      </c>
      <c r="Q979" s="154">
        <v>0</v>
      </c>
      <c r="R979" s="155" t="b">
        <v>0</v>
      </c>
      <c r="S979" s="154">
        <v>0</v>
      </c>
      <c r="T979" s="154">
        <v>0</v>
      </c>
    </row>
    <row r="980" spans="1:20">
      <c r="A980" s="46" t="s">
        <v>314</v>
      </c>
      <c r="B980" s="160">
        <v>822005</v>
      </c>
      <c r="C980" s="158" t="s">
        <v>217</v>
      </c>
      <c r="D980" s="147" t="s">
        <v>72</v>
      </c>
      <c r="E980" s="147" t="s">
        <v>16</v>
      </c>
      <c r="F980" s="154">
        <v>0</v>
      </c>
      <c r="G980" s="154">
        <v>0</v>
      </c>
      <c r="H980" s="154">
        <v>0</v>
      </c>
      <c r="I980" s="154">
        <v>0</v>
      </c>
      <c r="J980" s="154">
        <v>1190000</v>
      </c>
      <c r="K980" s="154">
        <v>0</v>
      </c>
      <c r="L980" s="154">
        <v>1190000</v>
      </c>
      <c r="M980" s="154">
        <v>0</v>
      </c>
      <c r="N980" s="154">
        <v>1190000</v>
      </c>
      <c r="O980" s="154">
        <v>0</v>
      </c>
      <c r="P980" s="154">
        <v>0</v>
      </c>
      <c r="Q980" s="154">
        <v>0</v>
      </c>
      <c r="R980" s="155" t="b">
        <v>1</v>
      </c>
      <c r="S980" s="154">
        <v>0</v>
      </c>
      <c r="T980" s="154">
        <v>0</v>
      </c>
    </row>
    <row r="981" spans="1:20">
      <c r="A981" s="46" t="s">
        <v>314</v>
      </c>
      <c r="B981" s="160">
        <v>822015</v>
      </c>
      <c r="C981" s="158" t="s">
        <v>122</v>
      </c>
      <c r="D981" s="147" t="s">
        <v>72</v>
      </c>
      <c r="E981" s="147" t="s">
        <v>16</v>
      </c>
      <c r="F981" s="154">
        <v>0</v>
      </c>
      <c r="G981" s="154">
        <v>0</v>
      </c>
      <c r="H981" s="154">
        <v>0</v>
      </c>
      <c r="I981" s="154">
        <v>0</v>
      </c>
      <c r="J981" s="154">
        <v>0</v>
      </c>
      <c r="K981" s="154">
        <v>0</v>
      </c>
      <c r="L981" s="154">
        <v>0</v>
      </c>
      <c r="M981" s="154">
        <v>0</v>
      </c>
      <c r="N981" s="154">
        <v>0</v>
      </c>
      <c r="O981" s="154">
        <v>0</v>
      </c>
      <c r="P981" s="154">
        <v>0</v>
      </c>
      <c r="Q981" s="154">
        <v>0</v>
      </c>
      <c r="R981" s="155" t="b">
        <v>0</v>
      </c>
      <c r="S981" s="154">
        <v>0</v>
      </c>
      <c r="T981" s="154">
        <v>0</v>
      </c>
    </row>
    <row r="982" spans="1:20">
      <c r="A982" s="46" t="s">
        <v>314</v>
      </c>
      <c r="B982" s="160">
        <v>824001</v>
      </c>
      <c r="C982" s="158" t="s">
        <v>123</v>
      </c>
      <c r="D982" s="147" t="s">
        <v>72</v>
      </c>
      <c r="E982" s="147" t="s">
        <v>16</v>
      </c>
      <c r="F982" s="154">
        <v>0</v>
      </c>
      <c r="G982" s="154">
        <v>0</v>
      </c>
      <c r="H982" s="154">
        <v>0</v>
      </c>
      <c r="I982" s="154">
        <v>0</v>
      </c>
      <c r="J982" s="154">
        <v>6075715</v>
      </c>
      <c r="K982" s="154">
        <v>0</v>
      </c>
      <c r="L982" s="154">
        <v>6075715</v>
      </c>
      <c r="M982" s="154">
        <v>0</v>
      </c>
      <c r="N982" s="154">
        <v>6075715</v>
      </c>
      <c r="O982" s="154">
        <v>0</v>
      </c>
      <c r="P982" s="154">
        <v>0</v>
      </c>
      <c r="Q982" s="154">
        <v>0</v>
      </c>
      <c r="R982" s="155" t="b">
        <v>1</v>
      </c>
      <c r="S982" s="154">
        <v>0</v>
      </c>
      <c r="T982" s="154">
        <v>0</v>
      </c>
    </row>
    <row r="983" spans="1:20">
      <c r="A983" s="46" t="s">
        <v>314</v>
      </c>
      <c r="B983" s="160">
        <v>824002</v>
      </c>
      <c r="C983" s="158" t="s">
        <v>124</v>
      </c>
      <c r="D983" s="147" t="s">
        <v>72</v>
      </c>
      <c r="E983" s="147" t="s">
        <v>16</v>
      </c>
      <c r="F983" s="154">
        <v>0</v>
      </c>
      <c r="G983" s="154">
        <v>0</v>
      </c>
      <c r="H983" s="154">
        <v>49500</v>
      </c>
      <c r="I983" s="154">
        <v>0</v>
      </c>
      <c r="J983" s="154">
        <v>4011400</v>
      </c>
      <c r="K983" s="154">
        <v>0</v>
      </c>
      <c r="L983" s="154">
        <v>4060900</v>
      </c>
      <c r="M983" s="154">
        <v>0</v>
      </c>
      <c r="N983" s="154">
        <v>4060900</v>
      </c>
      <c r="O983" s="154">
        <v>0</v>
      </c>
      <c r="P983" s="154">
        <v>0</v>
      </c>
      <c r="Q983" s="154">
        <v>0</v>
      </c>
      <c r="R983" s="155" t="b">
        <v>1</v>
      </c>
      <c r="S983" s="154">
        <v>0</v>
      </c>
      <c r="T983" s="154">
        <v>0</v>
      </c>
    </row>
    <row r="984" spans="1:20">
      <c r="A984" s="46" t="s">
        <v>314</v>
      </c>
      <c r="B984" s="160">
        <v>824003</v>
      </c>
      <c r="C984" s="158" t="s">
        <v>125</v>
      </c>
      <c r="D984" s="147" t="s">
        <v>72</v>
      </c>
      <c r="E984" s="147" t="s">
        <v>16</v>
      </c>
      <c r="F984" s="154">
        <v>0</v>
      </c>
      <c r="G984" s="154">
        <v>0</v>
      </c>
      <c r="H984" s="154">
        <v>1080000</v>
      </c>
      <c r="I984" s="154">
        <v>0</v>
      </c>
      <c r="J984" s="154">
        <v>765803</v>
      </c>
      <c r="K984" s="154">
        <v>0</v>
      </c>
      <c r="L984" s="154">
        <v>1845803</v>
      </c>
      <c r="M984" s="154">
        <v>0</v>
      </c>
      <c r="N984" s="154">
        <v>1845803</v>
      </c>
      <c r="O984" s="154">
        <v>0</v>
      </c>
      <c r="P984" s="154">
        <v>0</v>
      </c>
      <c r="Q984" s="154">
        <v>0</v>
      </c>
      <c r="R984" s="155" t="b">
        <v>1</v>
      </c>
      <c r="S984" s="154">
        <v>0</v>
      </c>
      <c r="T984" s="154">
        <v>0</v>
      </c>
    </row>
    <row r="985" spans="1:20">
      <c r="A985" s="46" t="s">
        <v>314</v>
      </c>
      <c r="B985" s="160">
        <v>824004</v>
      </c>
      <c r="C985" s="158" t="s">
        <v>126</v>
      </c>
      <c r="D985" s="147" t="s">
        <v>72</v>
      </c>
      <c r="E985" s="147" t="s">
        <v>16</v>
      </c>
      <c r="F985" s="154">
        <v>0</v>
      </c>
      <c r="G985" s="154">
        <v>0</v>
      </c>
      <c r="H985" s="154">
        <v>0</v>
      </c>
      <c r="I985" s="154">
        <v>0</v>
      </c>
      <c r="J985" s="154">
        <v>0</v>
      </c>
      <c r="K985" s="154">
        <v>0</v>
      </c>
      <c r="L985" s="154">
        <v>0</v>
      </c>
      <c r="M985" s="154">
        <v>0</v>
      </c>
      <c r="N985" s="154">
        <v>0</v>
      </c>
      <c r="O985" s="154">
        <v>0</v>
      </c>
      <c r="P985" s="154">
        <v>0</v>
      </c>
      <c r="Q985" s="154">
        <v>0</v>
      </c>
      <c r="R985" s="155" t="b">
        <v>0</v>
      </c>
      <c r="S985" s="154">
        <v>0</v>
      </c>
      <c r="T985" s="154">
        <v>0</v>
      </c>
    </row>
    <row r="986" spans="1:20">
      <c r="A986" s="46" t="s">
        <v>314</v>
      </c>
      <c r="B986" s="160">
        <v>824005</v>
      </c>
      <c r="C986" s="158" t="s">
        <v>127</v>
      </c>
      <c r="D986" s="147" t="s">
        <v>72</v>
      </c>
      <c r="E986" s="147" t="s">
        <v>16</v>
      </c>
      <c r="F986" s="154">
        <v>0</v>
      </c>
      <c r="G986" s="154">
        <v>0</v>
      </c>
      <c r="H986" s="154">
        <v>310000</v>
      </c>
      <c r="I986" s="154">
        <v>0</v>
      </c>
      <c r="J986" s="154">
        <v>0</v>
      </c>
      <c r="K986" s="154">
        <v>0</v>
      </c>
      <c r="L986" s="154">
        <v>310000</v>
      </c>
      <c r="M986" s="154">
        <v>0</v>
      </c>
      <c r="N986" s="154">
        <v>310000</v>
      </c>
      <c r="O986" s="154">
        <v>0</v>
      </c>
      <c r="P986" s="154">
        <v>0</v>
      </c>
      <c r="Q986" s="154">
        <v>0</v>
      </c>
      <c r="R986" s="155" t="b">
        <v>1</v>
      </c>
      <c r="S986" s="154">
        <v>0</v>
      </c>
      <c r="T986" s="154">
        <v>0</v>
      </c>
    </row>
    <row r="987" spans="1:20">
      <c r="A987" s="46" t="s">
        <v>314</v>
      </c>
      <c r="B987" s="160">
        <v>824006</v>
      </c>
      <c r="C987" s="158" t="s">
        <v>128</v>
      </c>
      <c r="D987" s="147" t="s">
        <v>72</v>
      </c>
      <c r="E987" s="147" t="s">
        <v>16</v>
      </c>
      <c r="F987" s="154">
        <v>0</v>
      </c>
      <c r="G987" s="154">
        <v>0</v>
      </c>
      <c r="H987" s="154">
        <v>0</v>
      </c>
      <c r="I987" s="154">
        <v>0</v>
      </c>
      <c r="J987" s="154">
        <v>0</v>
      </c>
      <c r="K987" s="154">
        <v>0</v>
      </c>
      <c r="L987" s="154">
        <v>0</v>
      </c>
      <c r="M987" s="154">
        <v>0</v>
      </c>
      <c r="N987" s="154">
        <v>0</v>
      </c>
      <c r="O987" s="154">
        <v>0</v>
      </c>
      <c r="P987" s="154">
        <v>0</v>
      </c>
      <c r="Q987" s="154">
        <v>0</v>
      </c>
      <c r="R987" s="155" t="b">
        <v>0</v>
      </c>
      <c r="S987" s="154">
        <v>0</v>
      </c>
      <c r="T987" s="154">
        <v>0</v>
      </c>
    </row>
    <row r="988" spans="1:20">
      <c r="A988" s="46" t="s">
        <v>314</v>
      </c>
      <c r="B988" s="33">
        <v>824007</v>
      </c>
      <c r="C988" s="156" t="s">
        <v>129</v>
      </c>
      <c r="D988" s="147" t="s">
        <v>72</v>
      </c>
      <c r="E988" s="147" t="s">
        <v>16</v>
      </c>
      <c r="F988" s="154">
        <v>0</v>
      </c>
      <c r="G988" s="154">
        <v>0</v>
      </c>
      <c r="H988" s="154">
        <v>2602900</v>
      </c>
      <c r="I988" s="154">
        <v>0</v>
      </c>
      <c r="J988" s="154">
        <v>39000</v>
      </c>
      <c r="K988" s="154">
        <v>0</v>
      </c>
      <c r="L988" s="154">
        <v>2641900</v>
      </c>
      <c r="M988" s="154">
        <v>0</v>
      </c>
      <c r="N988" s="154">
        <v>2641900</v>
      </c>
      <c r="O988" s="154">
        <v>0</v>
      </c>
      <c r="P988" s="154">
        <v>0</v>
      </c>
      <c r="Q988" s="154">
        <v>0</v>
      </c>
      <c r="R988" s="155" t="b">
        <v>1</v>
      </c>
      <c r="S988" s="154">
        <v>0</v>
      </c>
      <c r="T988" s="154">
        <v>0</v>
      </c>
    </row>
    <row r="989" spans="1:20">
      <c r="A989" s="46" t="s">
        <v>314</v>
      </c>
      <c r="B989" s="160">
        <v>824008</v>
      </c>
      <c r="C989" s="158" t="s">
        <v>130</v>
      </c>
      <c r="D989" s="147" t="s">
        <v>72</v>
      </c>
      <c r="E989" s="147" t="s">
        <v>16</v>
      </c>
      <c r="F989" s="154">
        <v>0</v>
      </c>
      <c r="G989" s="154">
        <v>0</v>
      </c>
      <c r="H989" s="154">
        <v>0</v>
      </c>
      <c r="I989" s="154">
        <v>0</v>
      </c>
      <c r="J989" s="154">
        <v>61059868</v>
      </c>
      <c r="K989" s="154">
        <v>0</v>
      </c>
      <c r="L989" s="154">
        <v>61059868</v>
      </c>
      <c r="M989" s="154">
        <v>0</v>
      </c>
      <c r="N989" s="154">
        <v>61059868</v>
      </c>
      <c r="O989" s="154">
        <v>0</v>
      </c>
      <c r="P989" s="154">
        <v>0</v>
      </c>
      <c r="Q989" s="154">
        <v>0</v>
      </c>
      <c r="R989" s="155" t="b">
        <v>1</v>
      </c>
      <c r="S989" s="154">
        <v>0</v>
      </c>
      <c r="T989" s="154">
        <v>0</v>
      </c>
    </row>
    <row r="990" spans="1:20">
      <c r="A990" s="46" t="s">
        <v>314</v>
      </c>
      <c r="B990" s="160">
        <v>824009</v>
      </c>
      <c r="C990" s="158" t="s">
        <v>131</v>
      </c>
      <c r="D990" s="147" t="s">
        <v>72</v>
      </c>
      <c r="E990" s="147" t="s">
        <v>16</v>
      </c>
      <c r="F990" s="154">
        <v>0</v>
      </c>
      <c r="G990" s="154">
        <v>0</v>
      </c>
      <c r="H990" s="154">
        <v>0</v>
      </c>
      <c r="I990" s="154">
        <v>0</v>
      </c>
      <c r="J990" s="154">
        <v>41666667</v>
      </c>
      <c r="K990" s="154">
        <v>0</v>
      </c>
      <c r="L990" s="154">
        <v>41666667</v>
      </c>
      <c r="M990" s="154">
        <v>0</v>
      </c>
      <c r="N990" s="154">
        <v>41666667</v>
      </c>
      <c r="O990" s="154">
        <v>0</v>
      </c>
      <c r="P990" s="154">
        <v>0</v>
      </c>
      <c r="Q990" s="154">
        <v>0</v>
      </c>
      <c r="R990" s="155" t="b">
        <v>1</v>
      </c>
      <c r="S990" s="154">
        <v>0</v>
      </c>
      <c r="T990" s="154">
        <v>0</v>
      </c>
    </row>
    <row r="991" spans="1:20">
      <c r="A991" s="46" t="s">
        <v>314</v>
      </c>
      <c r="B991" s="160">
        <v>824010</v>
      </c>
      <c r="C991" s="158" t="s">
        <v>132</v>
      </c>
      <c r="D991" s="147" t="s">
        <v>72</v>
      </c>
      <c r="E991" s="147" t="s">
        <v>16</v>
      </c>
      <c r="F991" s="154">
        <v>0</v>
      </c>
      <c r="G991" s="154">
        <v>0</v>
      </c>
      <c r="H991" s="154">
        <v>0</v>
      </c>
      <c r="I991" s="154">
        <v>0</v>
      </c>
      <c r="J991" s="154">
        <v>9138822</v>
      </c>
      <c r="K991" s="154">
        <v>0</v>
      </c>
      <c r="L991" s="154">
        <v>9138822</v>
      </c>
      <c r="M991" s="154">
        <v>0</v>
      </c>
      <c r="N991" s="154">
        <v>9138822</v>
      </c>
      <c r="O991" s="154">
        <v>0</v>
      </c>
      <c r="P991" s="154">
        <v>0</v>
      </c>
      <c r="Q991" s="154">
        <v>0</v>
      </c>
      <c r="R991" s="155" t="b">
        <v>1</v>
      </c>
      <c r="S991" s="154">
        <v>0</v>
      </c>
      <c r="T991" s="154">
        <v>0</v>
      </c>
    </row>
    <row r="992" spans="1:20">
      <c r="A992" s="46" t="s">
        <v>314</v>
      </c>
      <c r="B992" s="160">
        <v>824011</v>
      </c>
      <c r="C992" s="158" t="s">
        <v>133</v>
      </c>
      <c r="D992" s="147" t="s">
        <v>72</v>
      </c>
      <c r="E992" s="147" t="s">
        <v>16</v>
      </c>
      <c r="F992" s="154">
        <v>0</v>
      </c>
      <c r="G992" s="154">
        <v>0</v>
      </c>
      <c r="H992" s="154">
        <v>0</v>
      </c>
      <c r="I992" s="154">
        <v>0</v>
      </c>
      <c r="J992" s="154">
        <v>1029200</v>
      </c>
      <c r="K992" s="154">
        <v>0</v>
      </c>
      <c r="L992" s="154">
        <v>1029200</v>
      </c>
      <c r="M992" s="154">
        <v>0</v>
      </c>
      <c r="N992" s="154">
        <v>1029200</v>
      </c>
      <c r="O992" s="154">
        <v>0</v>
      </c>
      <c r="P992" s="154">
        <v>0</v>
      </c>
      <c r="Q992" s="154">
        <v>0</v>
      </c>
      <c r="R992" s="155" t="b">
        <v>1</v>
      </c>
      <c r="S992" s="154">
        <v>0</v>
      </c>
      <c r="T992" s="154">
        <v>0</v>
      </c>
    </row>
    <row r="993" spans="1:20" ht="15" customHeight="1">
      <c r="A993" s="46" t="s">
        <v>314</v>
      </c>
      <c r="B993" s="150">
        <v>824013</v>
      </c>
      <c r="C993" s="29" t="s">
        <v>134</v>
      </c>
      <c r="D993" s="29" t="s">
        <v>72</v>
      </c>
      <c r="E993" s="29" t="s">
        <v>16</v>
      </c>
      <c r="F993" s="154">
        <v>0</v>
      </c>
      <c r="G993" s="154">
        <v>0</v>
      </c>
      <c r="H993" s="154">
        <v>0</v>
      </c>
      <c r="I993" s="154">
        <v>0</v>
      </c>
      <c r="J993" s="154">
        <v>0</v>
      </c>
      <c r="K993" s="154">
        <v>0</v>
      </c>
      <c r="L993" s="154">
        <v>0</v>
      </c>
      <c r="M993" s="154">
        <v>0</v>
      </c>
      <c r="N993" s="157">
        <v>0</v>
      </c>
      <c r="O993" s="157">
        <v>0</v>
      </c>
      <c r="P993" s="157">
        <v>0</v>
      </c>
      <c r="Q993" s="157">
        <v>0</v>
      </c>
      <c r="R993" s="155" t="b">
        <v>0</v>
      </c>
      <c r="S993" s="157">
        <v>0</v>
      </c>
      <c r="T993" s="157">
        <v>0</v>
      </c>
    </row>
    <row r="994" spans="1:20">
      <c r="A994" s="46" t="s">
        <v>314</v>
      </c>
      <c r="B994" s="150">
        <v>824019</v>
      </c>
      <c r="C994" s="34" t="s">
        <v>135</v>
      </c>
      <c r="D994" s="29" t="s">
        <v>72</v>
      </c>
      <c r="E994" s="29" t="s">
        <v>16</v>
      </c>
      <c r="F994" s="157">
        <v>0</v>
      </c>
      <c r="G994" s="157">
        <v>0</v>
      </c>
      <c r="H994" s="157">
        <v>114198</v>
      </c>
      <c r="I994" s="157">
        <v>0</v>
      </c>
      <c r="J994" s="157">
        <v>0</v>
      </c>
      <c r="K994" s="157">
        <v>0</v>
      </c>
      <c r="L994" s="157">
        <v>114198</v>
      </c>
      <c r="M994" s="157">
        <v>0</v>
      </c>
      <c r="N994" s="157">
        <v>114198</v>
      </c>
      <c r="O994" s="157">
        <v>0</v>
      </c>
      <c r="P994" s="157">
        <v>0</v>
      </c>
      <c r="Q994" s="157">
        <v>0</v>
      </c>
      <c r="R994" s="155" t="b">
        <v>1</v>
      </c>
      <c r="S994" s="157">
        <v>0</v>
      </c>
      <c r="T994" s="157">
        <v>0</v>
      </c>
    </row>
    <row r="995" spans="1:20">
      <c r="A995" s="46" t="s">
        <v>314</v>
      </c>
      <c r="B995" s="160">
        <v>824020</v>
      </c>
      <c r="C995" s="158" t="s">
        <v>136</v>
      </c>
      <c r="D995" s="147" t="s">
        <v>72</v>
      </c>
      <c r="E995" s="147" t="s">
        <v>16</v>
      </c>
      <c r="F995" s="154">
        <v>0</v>
      </c>
      <c r="G995" s="154">
        <v>0</v>
      </c>
      <c r="H995" s="154">
        <v>0</v>
      </c>
      <c r="I995" s="154">
        <v>0</v>
      </c>
      <c r="J995" s="154">
        <v>0</v>
      </c>
      <c r="K995" s="154">
        <v>0</v>
      </c>
      <c r="L995" s="154">
        <v>0</v>
      </c>
      <c r="M995" s="154">
        <v>0</v>
      </c>
      <c r="N995" s="154">
        <v>0</v>
      </c>
      <c r="O995" s="154">
        <v>0</v>
      </c>
      <c r="P995" s="154">
        <v>0</v>
      </c>
      <c r="Q995" s="154">
        <v>0</v>
      </c>
      <c r="R995" s="155" t="b">
        <v>0</v>
      </c>
      <c r="S995" s="154">
        <v>0</v>
      </c>
      <c r="T995" s="154">
        <v>0</v>
      </c>
    </row>
    <row r="996" spans="1:20">
      <c r="A996" s="46" t="s">
        <v>314</v>
      </c>
      <c r="B996" s="160">
        <v>824021</v>
      </c>
      <c r="C996" s="158" t="s">
        <v>137</v>
      </c>
      <c r="D996" s="147" t="s">
        <v>72</v>
      </c>
      <c r="E996" s="147" t="s">
        <v>16</v>
      </c>
      <c r="F996" s="154">
        <v>0</v>
      </c>
      <c r="G996" s="154">
        <v>0</v>
      </c>
      <c r="H996" s="154">
        <v>175000</v>
      </c>
      <c r="I996" s="154">
        <v>0</v>
      </c>
      <c r="J996" s="154">
        <v>2045000</v>
      </c>
      <c r="K996" s="154">
        <v>0</v>
      </c>
      <c r="L996" s="154">
        <v>2220000</v>
      </c>
      <c r="M996" s="154">
        <v>0</v>
      </c>
      <c r="N996" s="154">
        <v>2220000</v>
      </c>
      <c r="O996" s="154">
        <v>0</v>
      </c>
      <c r="P996" s="154">
        <v>0</v>
      </c>
      <c r="Q996" s="154">
        <v>0</v>
      </c>
      <c r="R996" s="155" t="b">
        <v>1</v>
      </c>
      <c r="S996" s="154">
        <v>0</v>
      </c>
      <c r="T996" s="154">
        <v>0</v>
      </c>
    </row>
    <row r="997" spans="1:20">
      <c r="A997" s="46" t="s">
        <v>314</v>
      </c>
      <c r="B997" s="160">
        <v>824027</v>
      </c>
      <c r="C997" s="158" t="s">
        <v>261</v>
      </c>
      <c r="D997" s="147" t="s">
        <v>72</v>
      </c>
      <c r="E997" s="147" t="s">
        <v>16</v>
      </c>
      <c r="F997" s="154">
        <v>0</v>
      </c>
      <c r="G997" s="154">
        <v>0</v>
      </c>
      <c r="H997" s="154">
        <v>0</v>
      </c>
      <c r="I997" s="154">
        <v>0</v>
      </c>
      <c r="J997" s="154">
        <v>0</v>
      </c>
      <c r="K997" s="154">
        <v>0</v>
      </c>
      <c r="L997" s="154">
        <v>0</v>
      </c>
      <c r="M997" s="154">
        <v>0</v>
      </c>
      <c r="N997" s="154">
        <v>0</v>
      </c>
      <c r="O997" s="154">
        <v>0</v>
      </c>
      <c r="P997" s="154">
        <v>0</v>
      </c>
      <c r="Q997" s="154">
        <v>0</v>
      </c>
      <c r="R997" s="155" t="b">
        <v>0</v>
      </c>
      <c r="S997" s="154">
        <v>0</v>
      </c>
      <c r="T997" s="154">
        <v>0</v>
      </c>
    </row>
    <row r="998" spans="1:20">
      <c r="A998" s="46" t="s">
        <v>314</v>
      </c>
      <c r="B998" s="160">
        <v>824033</v>
      </c>
      <c r="C998" s="158" t="s">
        <v>140</v>
      </c>
      <c r="D998" s="147" t="s">
        <v>72</v>
      </c>
      <c r="E998" s="147" t="s">
        <v>16</v>
      </c>
      <c r="F998" s="154">
        <v>0</v>
      </c>
      <c r="G998" s="154">
        <v>0</v>
      </c>
      <c r="H998" s="154">
        <v>0</v>
      </c>
      <c r="I998" s="154">
        <v>0</v>
      </c>
      <c r="J998" s="154">
        <v>38182329</v>
      </c>
      <c r="K998" s="154">
        <v>0</v>
      </c>
      <c r="L998" s="154">
        <v>38182329</v>
      </c>
      <c r="M998" s="154">
        <v>0</v>
      </c>
      <c r="N998" s="154">
        <v>38182329</v>
      </c>
      <c r="O998" s="154">
        <v>0</v>
      </c>
      <c r="P998" s="154">
        <v>0</v>
      </c>
      <c r="Q998" s="154">
        <v>0</v>
      </c>
      <c r="R998" s="155" t="b">
        <v>1</v>
      </c>
      <c r="S998" s="154">
        <v>0</v>
      </c>
      <c r="T998" s="154">
        <v>0</v>
      </c>
    </row>
    <row r="999" spans="1:20">
      <c r="A999" s="46" t="s">
        <v>314</v>
      </c>
      <c r="B999" s="160">
        <v>824037</v>
      </c>
      <c r="C999" s="158" t="s">
        <v>141</v>
      </c>
      <c r="D999" s="147" t="s">
        <v>72</v>
      </c>
      <c r="E999" s="147" t="s">
        <v>16</v>
      </c>
      <c r="F999" s="154">
        <v>0</v>
      </c>
      <c r="G999" s="154">
        <v>0</v>
      </c>
      <c r="H999" s="154">
        <v>200000</v>
      </c>
      <c r="I999" s="154">
        <v>0</v>
      </c>
      <c r="J999" s="154">
        <v>0</v>
      </c>
      <c r="K999" s="154">
        <v>0</v>
      </c>
      <c r="L999" s="154">
        <v>200000</v>
      </c>
      <c r="M999" s="154">
        <v>0</v>
      </c>
      <c r="N999" s="154">
        <v>200000</v>
      </c>
      <c r="O999" s="154">
        <v>0</v>
      </c>
      <c r="P999" s="154">
        <v>0</v>
      </c>
      <c r="Q999" s="154">
        <v>0</v>
      </c>
      <c r="R999" s="155" t="b">
        <v>1</v>
      </c>
      <c r="S999" s="154">
        <v>0</v>
      </c>
      <c r="T999" s="154">
        <v>0</v>
      </c>
    </row>
    <row r="1000" spans="1:20">
      <c r="A1000" s="46" t="s">
        <v>314</v>
      </c>
      <c r="B1000" s="160">
        <v>824038</v>
      </c>
      <c r="C1000" s="158" t="s">
        <v>268</v>
      </c>
      <c r="D1000" s="147" t="s">
        <v>72</v>
      </c>
      <c r="E1000" s="147" t="s">
        <v>16</v>
      </c>
      <c r="F1000" s="154">
        <v>0</v>
      </c>
      <c r="G1000" s="154">
        <v>0</v>
      </c>
      <c r="H1000" s="154">
        <v>0</v>
      </c>
      <c r="I1000" s="154">
        <v>0</v>
      </c>
      <c r="J1000" s="154">
        <v>0</v>
      </c>
      <c r="K1000" s="154">
        <v>0</v>
      </c>
      <c r="L1000" s="154">
        <v>0</v>
      </c>
      <c r="M1000" s="154">
        <v>0</v>
      </c>
      <c r="N1000" s="154">
        <v>0</v>
      </c>
      <c r="O1000" s="154">
        <v>0</v>
      </c>
      <c r="P1000" s="154">
        <v>0</v>
      </c>
      <c r="Q1000" s="154">
        <v>0</v>
      </c>
      <c r="R1000" s="155" t="b">
        <v>0</v>
      </c>
      <c r="S1000" s="154">
        <v>0</v>
      </c>
      <c r="T1000" s="154">
        <v>0</v>
      </c>
    </row>
    <row r="1001" spans="1:20">
      <c r="A1001" s="46" t="s">
        <v>314</v>
      </c>
      <c r="B1001" s="160">
        <v>824039</v>
      </c>
      <c r="C1001" s="158" t="s">
        <v>142</v>
      </c>
      <c r="D1001" s="147" t="s">
        <v>72</v>
      </c>
      <c r="E1001" s="147" t="s">
        <v>16</v>
      </c>
      <c r="F1001" s="154">
        <v>0</v>
      </c>
      <c r="G1001" s="154">
        <v>0</v>
      </c>
      <c r="H1001" s="154">
        <v>0</v>
      </c>
      <c r="I1001" s="154">
        <v>0</v>
      </c>
      <c r="J1001" s="154">
        <v>0</v>
      </c>
      <c r="K1001" s="154">
        <v>0</v>
      </c>
      <c r="L1001" s="154">
        <v>0</v>
      </c>
      <c r="M1001" s="154">
        <v>0</v>
      </c>
      <c r="N1001" s="154">
        <v>0</v>
      </c>
      <c r="O1001" s="154">
        <v>0</v>
      </c>
      <c r="P1001" s="154">
        <v>0</v>
      </c>
      <c r="Q1001" s="154">
        <v>0</v>
      </c>
      <c r="R1001" s="155" t="b">
        <v>0</v>
      </c>
      <c r="S1001" s="154">
        <v>0</v>
      </c>
      <c r="T1001" s="154">
        <v>0</v>
      </c>
    </row>
    <row r="1002" spans="1:20">
      <c r="A1002" s="46" t="s">
        <v>314</v>
      </c>
      <c r="B1002" s="160">
        <v>824041</v>
      </c>
      <c r="C1002" s="158" t="s">
        <v>143</v>
      </c>
      <c r="D1002" s="147" t="s">
        <v>72</v>
      </c>
      <c r="E1002" s="147" t="s">
        <v>16</v>
      </c>
      <c r="F1002" s="154">
        <v>0</v>
      </c>
      <c r="G1002" s="154">
        <v>0</v>
      </c>
      <c r="H1002" s="154">
        <v>0</v>
      </c>
      <c r="I1002" s="154">
        <v>0</v>
      </c>
      <c r="J1002" s="154">
        <v>0</v>
      </c>
      <c r="K1002" s="154">
        <v>0</v>
      </c>
      <c r="L1002" s="154">
        <v>0</v>
      </c>
      <c r="M1002" s="154">
        <v>0</v>
      </c>
      <c r="N1002" s="154">
        <v>0</v>
      </c>
      <c r="O1002" s="154">
        <v>0</v>
      </c>
      <c r="P1002" s="154">
        <v>0</v>
      </c>
      <c r="Q1002" s="154">
        <v>0</v>
      </c>
      <c r="R1002" s="155" t="b">
        <v>0</v>
      </c>
      <c r="S1002" s="154">
        <v>0</v>
      </c>
      <c r="T1002" s="154">
        <v>0</v>
      </c>
    </row>
    <row r="1003" spans="1:20">
      <c r="A1003" s="46" t="s">
        <v>314</v>
      </c>
      <c r="B1003" s="160">
        <v>824042</v>
      </c>
      <c r="C1003" s="158" t="s">
        <v>144</v>
      </c>
      <c r="D1003" s="147" t="s">
        <v>72</v>
      </c>
      <c r="E1003" s="147" t="s">
        <v>16</v>
      </c>
      <c r="F1003" s="154">
        <v>0</v>
      </c>
      <c r="G1003" s="154">
        <v>0</v>
      </c>
      <c r="H1003" s="154">
        <v>1889600</v>
      </c>
      <c r="I1003" s="154">
        <v>1050</v>
      </c>
      <c r="J1003" s="154">
        <v>0</v>
      </c>
      <c r="K1003" s="154">
        <v>0</v>
      </c>
      <c r="L1003" s="154">
        <v>1888550</v>
      </c>
      <c r="M1003" s="154">
        <v>0</v>
      </c>
      <c r="N1003" s="154">
        <v>1888550</v>
      </c>
      <c r="O1003" s="154">
        <v>0</v>
      </c>
      <c r="P1003" s="154">
        <v>0</v>
      </c>
      <c r="Q1003" s="154">
        <v>0</v>
      </c>
      <c r="R1003" s="155" t="b">
        <v>1</v>
      </c>
      <c r="S1003" s="154">
        <v>0</v>
      </c>
      <c r="T1003" s="154">
        <v>0</v>
      </c>
    </row>
    <row r="1004" spans="1:20">
      <c r="A1004" s="46" t="s">
        <v>314</v>
      </c>
      <c r="B1004" s="160">
        <v>824045</v>
      </c>
      <c r="C1004" s="158" t="s">
        <v>218</v>
      </c>
      <c r="D1004" s="147" t="s">
        <v>72</v>
      </c>
      <c r="E1004" s="147" t="s">
        <v>16</v>
      </c>
      <c r="F1004" s="154">
        <v>0</v>
      </c>
      <c r="G1004" s="154">
        <v>0</v>
      </c>
      <c r="H1004" s="154">
        <v>0</v>
      </c>
      <c r="I1004" s="154">
        <v>0</v>
      </c>
      <c r="J1004" s="154">
        <v>18808972.661870502</v>
      </c>
      <c r="K1004" s="154">
        <v>0</v>
      </c>
      <c r="L1004" s="154">
        <v>18808972.661870502</v>
      </c>
      <c r="M1004" s="154">
        <v>0</v>
      </c>
      <c r="N1004" s="154">
        <v>18808972.661870502</v>
      </c>
      <c r="O1004" s="154">
        <v>0</v>
      </c>
      <c r="P1004" s="154">
        <v>0</v>
      </c>
      <c r="Q1004" s="154">
        <v>0</v>
      </c>
      <c r="R1004" s="155" t="b">
        <v>1</v>
      </c>
      <c r="S1004" s="154">
        <v>0</v>
      </c>
      <c r="T1004" s="154">
        <v>0</v>
      </c>
    </row>
    <row r="1005" spans="1:20">
      <c r="A1005" s="46" t="s">
        <v>314</v>
      </c>
      <c r="B1005" s="160">
        <v>825002</v>
      </c>
      <c r="C1005" s="158" t="s">
        <v>146</v>
      </c>
      <c r="D1005" s="147" t="s">
        <v>72</v>
      </c>
      <c r="E1005" s="147" t="s">
        <v>16</v>
      </c>
      <c r="F1005" s="154">
        <v>0</v>
      </c>
      <c r="G1005" s="154">
        <v>0</v>
      </c>
      <c r="H1005" s="154">
        <v>0</v>
      </c>
      <c r="I1005" s="154">
        <v>0</v>
      </c>
      <c r="J1005" s="154">
        <v>0</v>
      </c>
      <c r="K1005" s="154">
        <v>0</v>
      </c>
      <c r="L1005" s="154">
        <v>0</v>
      </c>
      <c r="M1005" s="154">
        <v>0</v>
      </c>
      <c r="N1005" s="154">
        <v>0</v>
      </c>
      <c r="O1005" s="154">
        <v>0</v>
      </c>
      <c r="P1005" s="154">
        <v>0</v>
      </c>
      <c r="Q1005" s="154">
        <v>0</v>
      </c>
      <c r="R1005" s="155" t="b">
        <v>0</v>
      </c>
      <c r="S1005" s="154">
        <v>0</v>
      </c>
      <c r="T1005" s="154">
        <v>0</v>
      </c>
    </row>
    <row r="1006" spans="1:20">
      <c r="A1006" s="46" t="s">
        <v>314</v>
      </c>
      <c r="B1006" s="160">
        <v>825004</v>
      </c>
      <c r="C1006" s="158" t="s">
        <v>262</v>
      </c>
      <c r="D1006" s="147" t="s">
        <v>72</v>
      </c>
      <c r="E1006" s="147" t="s">
        <v>16</v>
      </c>
      <c r="F1006" s="154">
        <v>0</v>
      </c>
      <c r="G1006" s="154">
        <v>0</v>
      </c>
      <c r="H1006" s="154">
        <v>0</v>
      </c>
      <c r="I1006" s="154">
        <v>0</v>
      </c>
      <c r="J1006" s="154">
        <v>0</v>
      </c>
      <c r="K1006" s="154">
        <v>0</v>
      </c>
      <c r="L1006" s="154">
        <v>0</v>
      </c>
      <c r="M1006" s="154">
        <v>0</v>
      </c>
      <c r="N1006" s="154">
        <v>0</v>
      </c>
      <c r="O1006" s="154">
        <v>0</v>
      </c>
      <c r="P1006" s="154">
        <v>0</v>
      </c>
      <c r="Q1006" s="154">
        <v>0</v>
      </c>
      <c r="R1006" s="155" t="b">
        <v>0</v>
      </c>
      <c r="S1006" s="154">
        <v>0</v>
      </c>
      <c r="T1006" s="154">
        <v>0</v>
      </c>
    </row>
    <row r="1007" spans="1:20">
      <c r="A1007" s="46" t="s">
        <v>314</v>
      </c>
      <c r="B1007" s="160">
        <v>825010</v>
      </c>
      <c r="C1007" s="158" t="s">
        <v>147</v>
      </c>
      <c r="D1007" s="147" t="s">
        <v>72</v>
      </c>
      <c r="E1007" s="147" t="s">
        <v>16</v>
      </c>
      <c r="F1007" s="154">
        <v>0</v>
      </c>
      <c r="G1007" s="154">
        <v>0</v>
      </c>
      <c r="H1007" s="154">
        <v>0</v>
      </c>
      <c r="I1007" s="154">
        <v>0</v>
      </c>
      <c r="J1007" s="154">
        <v>389368400</v>
      </c>
      <c r="K1007" s="154">
        <v>54430351.500000045</v>
      </c>
      <c r="L1007" s="154">
        <v>334938048.49999994</v>
      </c>
      <c r="M1007" s="154">
        <v>0</v>
      </c>
      <c r="N1007" s="154">
        <v>334938048.49999994</v>
      </c>
      <c r="O1007" s="154">
        <v>0</v>
      </c>
      <c r="P1007" s="154">
        <v>0</v>
      </c>
      <c r="Q1007" s="154">
        <v>0</v>
      </c>
      <c r="R1007" s="155" t="b">
        <v>1</v>
      </c>
      <c r="S1007" s="154">
        <v>0</v>
      </c>
      <c r="T1007" s="154">
        <v>0</v>
      </c>
    </row>
    <row r="1008" spans="1:20">
      <c r="A1008" s="46" t="s">
        <v>314</v>
      </c>
      <c r="B1008" s="160">
        <v>825011</v>
      </c>
      <c r="C1008" s="158" t="s">
        <v>148</v>
      </c>
      <c r="D1008" s="147" t="s">
        <v>72</v>
      </c>
      <c r="E1008" s="147" t="s">
        <v>16</v>
      </c>
      <c r="F1008" s="154">
        <v>0</v>
      </c>
      <c r="G1008" s="154">
        <v>0</v>
      </c>
      <c r="H1008" s="154">
        <v>0</v>
      </c>
      <c r="I1008" s="154">
        <v>0</v>
      </c>
      <c r="J1008" s="154">
        <v>0</v>
      </c>
      <c r="K1008" s="154">
        <v>0</v>
      </c>
      <c r="L1008" s="154">
        <v>0</v>
      </c>
      <c r="M1008" s="154">
        <v>0</v>
      </c>
      <c r="N1008" s="154">
        <v>0</v>
      </c>
      <c r="O1008" s="154">
        <v>0</v>
      </c>
      <c r="P1008" s="154">
        <v>0</v>
      </c>
      <c r="Q1008" s="154">
        <v>0</v>
      </c>
      <c r="R1008" s="155" t="b">
        <v>0</v>
      </c>
      <c r="S1008" s="154">
        <v>0</v>
      </c>
      <c r="T1008" s="154">
        <v>0</v>
      </c>
    </row>
    <row r="1009" spans="1:20">
      <c r="A1009" s="46" t="s">
        <v>314</v>
      </c>
      <c r="B1009" s="160">
        <v>825012</v>
      </c>
      <c r="C1009" s="158" t="s">
        <v>149</v>
      </c>
      <c r="D1009" s="147" t="s">
        <v>72</v>
      </c>
      <c r="E1009" s="159" t="s">
        <v>16</v>
      </c>
      <c r="F1009" s="154">
        <v>0</v>
      </c>
      <c r="G1009" s="154">
        <v>0</v>
      </c>
      <c r="H1009" s="154">
        <v>263171</v>
      </c>
      <c r="I1009" s="154">
        <v>0</v>
      </c>
      <c r="J1009" s="154">
        <v>0</v>
      </c>
      <c r="K1009" s="154">
        <v>0</v>
      </c>
      <c r="L1009" s="154">
        <v>263171</v>
      </c>
      <c r="M1009" s="154">
        <v>0</v>
      </c>
      <c r="N1009" s="154">
        <v>263171</v>
      </c>
      <c r="O1009" s="154">
        <v>0</v>
      </c>
      <c r="P1009" s="154">
        <v>0</v>
      </c>
      <c r="Q1009" s="154">
        <v>0</v>
      </c>
      <c r="R1009" s="155" t="b">
        <v>1</v>
      </c>
      <c r="S1009" s="154">
        <v>0</v>
      </c>
      <c r="T1009" s="154">
        <v>0</v>
      </c>
    </row>
    <row r="1010" spans="1:20">
      <c r="A1010" s="46" t="s">
        <v>314</v>
      </c>
      <c r="B1010" s="160">
        <v>825013</v>
      </c>
      <c r="C1010" s="158" t="s">
        <v>150</v>
      </c>
      <c r="D1010" s="147" t="s">
        <v>72</v>
      </c>
      <c r="E1010" s="147" t="s">
        <v>16</v>
      </c>
      <c r="F1010" s="154">
        <v>0</v>
      </c>
      <c r="G1010" s="154">
        <v>0</v>
      </c>
      <c r="H1010" s="154">
        <v>0</v>
      </c>
      <c r="I1010" s="154">
        <v>0</v>
      </c>
      <c r="J1010" s="154">
        <v>0</v>
      </c>
      <c r="K1010" s="154">
        <v>0</v>
      </c>
      <c r="L1010" s="154">
        <v>0</v>
      </c>
      <c r="M1010" s="154">
        <v>0</v>
      </c>
      <c r="N1010" s="154">
        <v>0</v>
      </c>
      <c r="O1010" s="154">
        <v>0</v>
      </c>
      <c r="P1010" s="154">
        <v>0</v>
      </c>
      <c r="Q1010" s="154">
        <v>0</v>
      </c>
      <c r="R1010" s="155" t="b">
        <v>0</v>
      </c>
      <c r="S1010" s="154">
        <v>0</v>
      </c>
      <c r="T1010" s="154">
        <v>0</v>
      </c>
    </row>
    <row r="1011" spans="1:20">
      <c r="A1011" s="46" t="s">
        <v>314</v>
      </c>
      <c r="B1011" s="160">
        <v>825015</v>
      </c>
      <c r="C1011" s="158" t="s">
        <v>151</v>
      </c>
      <c r="D1011" s="147" t="s">
        <v>72</v>
      </c>
      <c r="E1011" s="147" t="s">
        <v>16</v>
      </c>
      <c r="F1011" s="154">
        <v>0</v>
      </c>
      <c r="G1011" s="154">
        <v>0</v>
      </c>
      <c r="H1011" s="154">
        <v>0</v>
      </c>
      <c r="I1011" s="154">
        <v>0</v>
      </c>
      <c r="J1011" s="154">
        <v>0</v>
      </c>
      <c r="K1011" s="154">
        <v>0</v>
      </c>
      <c r="L1011" s="154">
        <v>0</v>
      </c>
      <c r="M1011" s="154">
        <v>0</v>
      </c>
      <c r="N1011" s="154">
        <v>0</v>
      </c>
      <c r="O1011" s="154">
        <v>0</v>
      </c>
      <c r="P1011" s="154">
        <v>0</v>
      </c>
      <c r="Q1011" s="154">
        <v>0</v>
      </c>
      <c r="R1011" s="155" t="b">
        <v>0</v>
      </c>
      <c r="S1011" s="154">
        <v>0</v>
      </c>
      <c r="T1011" s="154">
        <v>0</v>
      </c>
    </row>
    <row r="1012" spans="1:20">
      <c r="A1012" s="46" t="s">
        <v>314</v>
      </c>
      <c r="B1012" s="160">
        <v>825016</v>
      </c>
      <c r="C1012" s="158" t="s">
        <v>266</v>
      </c>
      <c r="D1012" s="147" t="s">
        <v>72</v>
      </c>
      <c r="E1012" s="147" t="s">
        <v>16</v>
      </c>
      <c r="F1012" s="154">
        <v>0</v>
      </c>
      <c r="G1012" s="154">
        <v>0</v>
      </c>
      <c r="H1012" s="154">
        <v>0</v>
      </c>
      <c r="I1012" s="154">
        <v>0</v>
      </c>
      <c r="J1012" s="154">
        <v>0</v>
      </c>
      <c r="K1012" s="154">
        <v>0</v>
      </c>
      <c r="L1012" s="154">
        <v>0</v>
      </c>
      <c r="M1012" s="154">
        <v>0</v>
      </c>
      <c r="N1012" s="154">
        <v>0</v>
      </c>
      <c r="O1012" s="154">
        <v>0</v>
      </c>
      <c r="P1012" s="154">
        <v>0</v>
      </c>
      <c r="Q1012" s="154">
        <v>0</v>
      </c>
      <c r="R1012" s="155" t="b">
        <v>0</v>
      </c>
      <c r="S1012" s="154">
        <v>0</v>
      </c>
      <c r="T1012" s="154">
        <v>0</v>
      </c>
    </row>
    <row r="1013" spans="1:20">
      <c r="A1013" s="46" t="s">
        <v>314</v>
      </c>
      <c r="B1013" s="160">
        <v>825099</v>
      </c>
      <c r="C1013" s="158" t="s">
        <v>153</v>
      </c>
      <c r="D1013" s="147" t="s">
        <v>72</v>
      </c>
      <c r="E1013" s="147" t="s">
        <v>16</v>
      </c>
      <c r="F1013" s="154">
        <v>0</v>
      </c>
      <c r="G1013" s="154">
        <v>0</v>
      </c>
      <c r="H1013" s="154">
        <v>0</v>
      </c>
      <c r="I1013" s="154">
        <v>0</v>
      </c>
      <c r="J1013" s="154">
        <v>0</v>
      </c>
      <c r="K1013" s="154">
        <v>0</v>
      </c>
      <c r="L1013" s="154">
        <v>0</v>
      </c>
      <c r="M1013" s="154">
        <v>0</v>
      </c>
      <c r="N1013" s="154">
        <v>0</v>
      </c>
      <c r="O1013" s="154">
        <v>0</v>
      </c>
      <c r="P1013" s="154">
        <v>0</v>
      </c>
      <c r="Q1013" s="154">
        <v>0</v>
      </c>
      <c r="R1013" s="155" t="b">
        <v>0</v>
      </c>
      <c r="S1013" s="154">
        <v>0</v>
      </c>
      <c r="T1013" s="154">
        <v>0</v>
      </c>
    </row>
    <row r="1014" spans="1:20">
      <c r="A1014" s="46" t="s">
        <v>314</v>
      </c>
      <c r="B1014" s="150">
        <v>829207</v>
      </c>
      <c r="C1014" s="147" t="s">
        <v>180</v>
      </c>
      <c r="D1014" s="147" t="s">
        <v>72</v>
      </c>
      <c r="E1014" s="147" t="s">
        <v>16</v>
      </c>
      <c r="F1014" s="154">
        <v>0</v>
      </c>
      <c r="G1014" s="154">
        <v>0</v>
      </c>
      <c r="H1014" s="154">
        <v>17025164</v>
      </c>
      <c r="I1014" s="154">
        <v>0</v>
      </c>
      <c r="J1014" s="154">
        <v>0</v>
      </c>
      <c r="K1014" s="154">
        <v>17025164</v>
      </c>
      <c r="L1014" s="154">
        <v>0</v>
      </c>
      <c r="M1014" s="154">
        <v>0</v>
      </c>
      <c r="N1014" s="154">
        <v>0</v>
      </c>
      <c r="O1014" s="154">
        <v>0</v>
      </c>
      <c r="P1014" s="154">
        <v>0</v>
      </c>
      <c r="Q1014" s="154">
        <v>0</v>
      </c>
      <c r="R1014" s="155" t="b">
        <v>1</v>
      </c>
      <c r="S1014" s="154">
        <v>0</v>
      </c>
      <c r="T1014" s="154">
        <v>0</v>
      </c>
    </row>
    <row r="1015" spans="1:20">
      <c r="A1015" s="46" t="s">
        <v>314</v>
      </c>
      <c r="B1015" s="150">
        <v>829220</v>
      </c>
      <c r="C1015" s="147" t="s">
        <v>560</v>
      </c>
      <c r="D1015" s="147" t="s">
        <v>72</v>
      </c>
      <c r="E1015" s="147" t="s">
        <v>16</v>
      </c>
      <c r="F1015" s="154">
        <v>0</v>
      </c>
      <c r="G1015" s="154">
        <v>0</v>
      </c>
      <c r="H1015" s="154">
        <v>0</v>
      </c>
      <c r="I1015" s="154">
        <v>0</v>
      </c>
      <c r="J1015" s="154">
        <v>17025164</v>
      </c>
      <c r="K1015" s="154">
        <v>0</v>
      </c>
      <c r="L1015" s="154">
        <v>17025164</v>
      </c>
      <c r="M1015" s="154">
        <v>0</v>
      </c>
      <c r="N1015" s="154">
        <v>17025164</v>
      </c>
      <c r="O1015" s="154">
        <v>0</v>
      </c>
      <c r="P1015" s="154">
        <v>0</v>
      </c>
      <c r="Q1015" s="154">
        <v>0</v>
      </c>
      <c r="R1015" s="155" t="b">
        <v>1</v>
      </c>
      <c r="S1015" s="154">
        <v>0</v>
      </c>
      <c r="T1015" s="154">
        <v>0</v>
      </c>
    </row>
    <row r="1016" spans="1:20">
      <c r="A1016" s="46" t="s">
        <v>314</v>
      </c>
      <c r="B1016" s="150">
        <v>910200</v>
      </c>
      <c r="C1016" s="147" t="s">
        <v>155</v>
      </c>
      <c r="D1016" s="147" t="s">
        <v>72</v>
      </c>
      <c r="E1016" s="147" t="s">
        <v>16</v>
      </c>
      <c r="F1016" s="154">
        <v>0</v>
      </c>
      <c r="G1016" s="154">
        <v>0</v>
      </c>
      <c r="H1016" s="154">
        <v>0</v>
      </c>
      <c r="I1016" s="154">
        <v>0</v>
      </c>
      <c r="J1016" s="154">
        <v>0</v>
      </c>
      <c r="K1016" s="154">
        <v>0</v>
      </c>
      <c r="L1016" s="154">
        <v>0</v>
      </c>
      <c r="M1016" s="154">
        <v>0</v>
      </c>
      <c r="N1016" s="154">
        <v>0</v>
      </c>
      <c r="O1016" s="154">
        <v>0</v>
      </c>
      <c r="P1016" s="154">
        <v>0</v>
      </c>
      <c r="Q1016" s="154">
        <v>0</v>
      </c>
      <c r="R1016" s="155" t="b">
        <v>0</v>
      </c>
      <c r="S1016" s="154">
        <v>0</v>
      </c>
      <c r="T1016" s="154">
        <v>0</v>
      </c>
    </row>
    <row r="1017" spans="1:20">
      <c r="A1017" s="46" t="s">
        <v>314</v>
      </c>
      <c r="B1017" s="150">
        <v>910300</v>
      </c>
      <c r="C1017" s="147" t="s">
        <v>156</v>
      </c>
      <c r="D1017" s="147" t="s">
        <v>72</v>
      </c>
      <c r="E1017" s="147" t="s">
        <v>16</v>
      </c>
      <c r="F1017" s="154">
        <v>0</v>
      </c>
      <c r="G1017" s="154">
        <v>0</v>
      </c>
      <c r="H1017" s="154">
        <v>0</v>
      </c>
      <c r="I1017" s="154">
        <v>0</v>
      </c>
      <c r="J1017" s="154">
        <v>0</v>
      </c>
      <c r="K1017" s="154">
        <v>0</v>
      </c>
      <c r="L1017" s="154">
        <v>0</v>
      </c>
      <c r="M1017" s="154">
        <v>0</v>
      </c>
      <c r="N1017" s="154">
        <v>0</v>
      </c>
      <c r="O1017" s="154">
        <v>0</v>
      </c>
      <c r="P1017" s="154">
        <v>0</v>
      </c>
      <c r="Q1017" s="154">
        <v>0</v>
      </c>
      <c r="R1017" s="155" t="b">
        <v>0</v>
      </c>
      <c r="S1017" s="154">
        <v>0</v>
      </c>
      <c r="T1017" s="154">
        <v>0</v>
      </c>
    </row>
    <row r="1018" spans="1:20">
      <c r="A1018" s="46" t="s">
        <v>314</v>
      </c>
      <c r="B1018" s="150">
        <v>910800</v>
      </c>
      <c r="C1018" s="147" t="s">
        <v>263</v>
      </c>
      <c r="D1018" s="147" t="s">
        <v>72</v>
      </c>
      <c r="E1018" s="147" t="s">
        <v>16</v>
      </c>
      <c r="F1018" s="154">
        <v>0</v>
      </c>
      <c r="G1018" s="154">
        <v>0</v>
      </c>
      <c r="H1018" s="154">
        <v>0</v>
      </c>
      <c r="I1018" s="154">
        <v>0</v>
      </c>
      <c r="J1018" s="154">
        <v>0</v>
      </c>
      <c r="K1018" s="154">
        <v>0</v>
      </c>
      <c r="L1018" s="154">
        <v>0</v>
      </c>
      <c r="M1018" s="154">
        <v>0</v>
      </c>
      <c r="N1018" s="154">
        <v>0</v>
      </c>
      <c r="O1018" s="154">
        <v>0</v>
      </c>
      <c r="P1018" s="154">
        <v>0</v>
      </c>
      <c r="Q1018" s="154">
        <v>0</v>
      </c>
      <c r="R1018" s="155" t="b">
        <v>0</v>
      </c>
      <c r="S1018" s="154">
        <v>0</v>
      </c>
      <c r="T1018" s="154">
        <v>0</v>
      </c>
    </row>
    <row r="1019" spans="1:20">
      <c r="A1019" s="46" t="s">
        <v>314</v>
      </c>
      <c r="B1019" s="150">
        <v>910900</v>
      </c>
      <c r="C1019" s="147" t="s">
        <v>158</v>
      </c>
      <c r="D1019" s="147" t="s">
        <v>72</v>
      </c>
      <c r="E1019" s="147" t="s">
        <v>16</v>
      </c>
      <c r="F1019" s="154">
        <v>0</v>
      </c>
      <c r="G1019" s="154">
        <v>0</v>
      </c>
      <c r="H1019" s="154">
        <v>0</v>
      </c>
      <c r="I1019" s="154">
        <v>0</v>
      </c>
      <c r="J1019" s="154">
        <v>0</v>
      </c>
      <c r="K1019" s="154">
        <v>0</v>
      </c>
      <c r="L1019" s="154">
        <v>0</v>
      </c>
      <c r="M1019" s="154">
        <v>0</v>
      </c>
      <c r="N1019" s="154">
        <v>0</v>
      </c>
      <c r="O1019" s="154">
        <v>0</v>
      </c>
      <c r="P1019" s="154">
        <v>0</v>
      </c>
      <c r="Q1019" s="154">
        <v>0</v>
      </c>
      <c r="R1019" s="155" t="b">
        <v>0</v>
      </c>
      <c r="S1019" s="154">
        <v>0</v>
      </c>
      <c r="T1019" s="154">
        <v>0</v>
      </c>
    </row>
    <row r="1020" spans="1:20">
      <c r="A1020" s="46" t="s">
        <v>314</v>
      </c>
      <c r="B1020" s="150">
        <v>919001</v>
      </c>
      <c r="C1020" s="147" t="s">
        <v>159</v>
      </c>
      <c r="D1020" s="147" t="s">
        <v>72</v>
      </c>
      <c r="E1020" s="147" t="s">
        <v>16</v>
      </c>
      <c r="F1020" s="154">
        <v>0</v>
      </c>
      <c r="G1020" s="154">
        <v>0</v>
      </c>
      <c r="H1020" s="154">
        <v>0</v>
      </c>
      <c r="I1020" s="154">
        <v>0</v>
      </c>
      <c r="J1020" s="154">
        <v>-0.57999968528747559</v>
      </c>
      <c r="K1020" s="154">
        <v>0</v>
      </c>
      <c r="L1020" s="154">
        <v>-0.57999968528747559</v>
      </c>
      <c r="M1020" s="154">
        <v>0</v>
      </c>
      <c r="N1020" s="154">
        <v>-0.57999968528747559</v>
      </c>
      <c r="O1020" s="154">
        <v>0</v>
      </c>
      <c r="P1020" s="154">
        <v>0</v>
      </c>
      <c r="Q1020" s="154">
        <v>0</v>
      </c>
      <c r="R1020" s="155" t="b">
        <v>1</v>
      </c>
      <c r="S1020" s="154">
        <v>0</v>
      </c>
      <c r="T1020" s="154">
        <v>0</v>
      </c>
    </row>
    <row r="1021" spans="1:20">
      <c r="A1021" s="46" t="s">
        <v>314</v>
      </c>
      <c r="B1021" s="150">
        <v>919900</v>
      </c>
      <c r="C1021" s="147" t="s">
        <v>160</v>
      </c>
      <c r="D1021" s="147" t="s">
        <v>72</v>
      </c>
      <c r="E1021" s="147" t="s">
        <v>16</v>
      </c>
      <c r="F1021" s="154">
        <v>0</v>
      </c>
      <c r="G1021" s="154">
        <v>0</v>
      </c>
      <c r="H1021" s="154">
        <v>0</v>
      </c>
      <c r="I1021" s="154">
        <v>2429175</v>
      </c>
      <c r="J1021" s="154">
        <v>280000</v>
      </c>
      <c r="K1021" s="154">
        <v>34500</v>
      </c>
      <c r="L1021" s="154">
        <v>-2183675</v>
      </c>
      <c r="M1021" s="154">
        <v>0</v>
      </c>
      <c r="N1021" s="154">
        <v>-2183675</v>
      </c>
      <c r="O1021" s="154">
        <v>0</v>
      </c>
      <c r="P1021" s="154">
        <v>0</v>
      </c>
      <c r="Q1021" s="154">
        <v>0</v>
      </c>
      <c r="R1021" s="155" t="b">
        <v>1</v>
      </c>
      <c r="S1021" s="154">
        <v>0</v>
      </c>
      <c r="T1021" s="154">
        <v>0</v>
      </c>
    </row>
    <row r="1022" spans="1:20">
      <c r="A1022" s="46" t="s">
        <v>314</v>
      </c>
      <c r="B1022" s="150">
        <v>919901</v>
      </c>
      <c r="C1022" s="147" t="s">
        <v>161</v>
      </c>
      <c r="D1022" s="147" t="s">
        <v>72</v>
      </c>
      <c r="E1022" s="147" t="s">
        <v>16</v>
      </c>
      <c r="F1022" s="154">
        <v>0</v>
      </c>
      <c r="G1022" s="154">
        <v>0</v>
      </c>
      <c r="H1022" s="154">
        <v>0</v>
      </c>
      <c r="I1022" s="154">
        <v>0</v>
      </c>
      <c r="J1022" s="154">
        <v>0</v>
      </c>
      <c r="K1022" s="154">
        <v>93633961.818181813</v>
      </c>
      <c r="L1022" s="154">
        <v>-93633961.818181813</v>
      </c>
      <c r="M1022" s="154">
        <v>0</v>
      </c>
      <c r="N1022" s="154">
        <v>-93633961.818181813</v>
      </c>
      <c r="O1022" s="154">
        <v>0</v>
      </c>
      <c r="P1022" s="154">
        <v>0</v>
      </c>
      <c r="Q1022" s="154">
        <v>0</v>
      </c>
      <c r="R1022" s="155" t="b">
        <v>1</v>
      </c>
      <c r="S1022" s="154">
        <v>0</v>
      </c>
      <c r="T1022" s="154">
        <v>0</v>
      </c>
    </row>
    <row r="1023" spans="1:20">
      <c r="A1023" s="46" t="s">
        <v>314</v>
      </c>
      <c r="B1023" s="150">
        <v>920100</v>
      </c>
      <c r="C1023" s="147" t="s">
        <v>162</v>
      </c>
      <c r="D1023" s="147" t="s">
        <v>72</v>
      </c>
      <c r="E1023" s="147" t="s">
        <v>16</v>
      </c>
      <c r="F1023" s="154">
        <v>0</v>
      </c>
      <c r="G1023" s="154">
        <v>0</v>
      </c>
      <c r="H1023" s="154">
        <v>0</v>
      </c>
      <c r="I1023" s="154">
        <v>0</v>
      </c>
      <c r="J1023" s="154">
        <v>0</v>
      </c>
      <c r="K1023" s="154">
        <v>0</v>
      </c>
      <c r="L1023" s="154">
        <v>0</v>
      </c>
      <c r="M1023" s="154">
        <v>0</v>
      </c>
      <c r="N1023" s="154">
        <v>0</v>
      </c>
      <c r="O1023" s="154">
        <v>0</v>
      </c>
      <c r="P1023" s="154">
        <v>0</v>
      </c>
      <c r="Q1023" s="154">
        <v>0</v>
      </c>
      <c r="R1023" s="155" t="b">
        <v>0</v>
      </c>
      <c r="S1023" s="154">
        <v>0</v>
      </c>
      <c r="T1023" s="154">
        <v>0</v>
      </c>
    </row>
    <row r="1024" spans="1:20">
      <c r="A1024" s="46" t="s">
        <v>314</v>
      </c>
      <c r="B1024" s="150">
        <v>920500</v>
      </c>
      <c r="C1024" s="147" t="s">
        <v>163</v>
      </c>
      <c r="D1024" s="147" t="s">
        <v>72</v>
      </c>
      <c r="E1024" s="147" t="s">
        <v>16</v>
      </c>
      <c r="F1024" s="154">
        <v>0</v>
      </c>
      <c r="G1024" s="154">
        <v>0</v>
      </c>
      <c r="H1024" s="154">
        <v>0</v>
      </c>
      <c r="I1024" s="154">
        <v>0</v>
      </c>
      <c r="J1024" s="154">
        <v>0</v>
      </c>
      <c r="K1024" s="154">
        <v>0</v>
      </c>
      <c r="L1024" s="154">
        <v>0</v>
      </c>
      <c r="M1024" s="154">
        <v>0</v>
      </c>
      <c r="N1024" s="154">
        <v>0</v>
      </c>
      <c r="O1024" s="154">
        <v>0</v>
      </c>
      <c r="P1024" s="154">
        <v>0</v>
      </c>
      <c r="Q1024" s="154">
        <v>0</v>
      </c>
      <c r="R1024" s="155" t="b">
        <v>0</v>
      </c>
      <c r="S1024" s="154">
        <v>0</v>
      </c>
      <c r="T1024" s="154">
        <v>0</v>
      </c>
    </row>
    <row r="1025" spans="1:20">
      <c r="A1025" s="46" t="s">
        <v>314</v>
      </c>
      <c r="B1025" s="150">
        <v>929900</v>
      </c>
      <c r="C1025" s="147" t="s">
        <v>164</v>
      </c>
      <c r="D1025" s="147" t="s">
        <v>72</v>
      </c>
      <c r="E1025" s="147" t="s">
        <v>16</v>
      </c>
      <c r="F1025" s="154">
        <v>0</v>
      </c>
      <c r="G1025" s="154">
        <v>0</v>
      </c>
      <c r="H1025" s="154">
        <v>0</v>
      </c>
      <c r="I1025" s="154">
        <v>0</v>
      </c>
      <c r="J1025" s="154">
        <v>149863.636363636</v>
      </c>
      <c r="K1025" s="154">
        <v>0</v>
      </c>
      <c r="L1025" s="154">
        <v>149863.636363636</v>
      </c>
      <c r="M1025" s="154">
        <v>0</v>
      </c>
      <c r="N1025" s="154">
        <v>149863.636363636</v>
      </c>
      <c r="O1025" s="154">
        <v>0</v>
      </c>
      <c r="P1025" s="154">
        <v>0</v>
      </c>
      <c r="Q1025" s="154">
        <v>0</v>
      </c>
      <c r="R1025" s="155" t="b">
        <v>1</v>
      </c>
      <c r="S1025" s="154">
        <v>0</v>
      </c>
      <c r="T1025" s="154">
        <v>0</v>
      </c>
    </row>
    <row r="1026" spans="1:20">
      <c r="A1026" s="46" t="s">
        <v>314</v>
      </c>
      <c r="B1026" s="150" t="s">
        <v>166</v>
      </c>
      <c r="C1026" s="147" t="s">
        <v>26</v>
      </c>
      <c r="D1026" s="147" t="s">
        <v>15</v>
      </c>
      <c r="E1026" s="147" t="s">
        <v>16</v>
      </c>
      <c r="F1026" s="154">
        <v>0</v>
      </c>
      <c r="G1026" s="154">
        <v>0</v>
      </c>
      <c r="H1026" s="154">
        <v>0</v>
      </c>
      <c r="I1026" s="154">
        <v>0</v>
      </c>
      <c r="J1026" s="154">
        <v>0</v>
      </c>
      <c r="K1026" s="154">
        <v>0</v>
      </c>
      <c r="L1026" s="154">
        <v>0</v>
      </c>
      <c r="M1026" s="154">
        <v>0</v>
      </c>
      <c r="N1026" s="154">
        <v>0</v>
      </c>
      <c r="O1026" s="154">
        <v>0</v>
      </c>
      <c r="P1026" s="154">
        <v>0</v>
      </c>
      <c r="Q1026" s="154">
        <v>0</v>
      </c>
      <c r="R1026" s="155" t="b">
        <v>0</v>
      </c>
      <c r="S1026" s="154">
        <v>0</v>
      </c>
      <c r="T1026" s="154">
        <v>0</v>
      </c>
    </row>
    <row r="1027" spans="1:20">
      <c r="A1027" s="46" t="s">
        <v>315</v>
      </c>
      <c r="B1027" s="150">
        <v>110101</v>
      </c>
      <c r="C1027" s="147" t="s">
        <v>14</v>
      </c>
      <c r="D1027" s="147" t="s">
        <v>15</v>
      </c>
      <c r="E1027" s="147" t="s">
        <v>16</v>
      </c>
      <c r="F1027" s="154">
        <v>327293931</v>
      </c>
      <c r="G1027" s="154">
        <v>0</v>
      </c>
      <c r="H1027" s="154">
        <v>3135382016</v>
      </c>
      <c r="I1027" s="154">
        <v>3362323477</v>
      </c>
      <c r="J1027" s="154">
        <v>0</v>
      </c>
      <c r="K1027" s="154">
        <v>0</v>
      </c>
      <c r="L1027" s="154">
        <v>100352470</v>
      </c>
      <c r="M1027" s="154">
        <v>0</v>
      </c>
      <c r="N1027" s="154">
        <v>0</v>
      </c>
      <c r="O1027" s="154">
        <v>0</v>
      </c>
      <c r="P1027" s="154">
        <v>100352470</v>
      </c>
      <c r="Q1027" s="154">
        <v>0</v>
      </c>
      <c r="R1027" s="155" t="b">
        <v>1</v>
      </c>
      <c r="S1027" s="154">
        <v>100352470</v>
      </c>
      <c r="T1027" s="154">
        <v>0</v>
      </c>
    </row>
    <row r="1028" spans="1:20">
      <c r="A1028" s="46" t="s">
        <v>315</v>
      </c>
      <c r="B1028" s="150">
        <v>110102</v>
      </c>
      <c r="C1028" s="147" t="s">
        <v>17</v>
      </c>
      <c r="D1028" s="147" t="s">
        <v>15</v>
      </c>
      <c r="E1028" s="147" t="s">
        <v>16</v>
      </c>
      <c r="F1028" s="154">
        <v>1000000</v>
      </c>
      <c r="G1028" s="154">
        <v>0</v>
      </c>
      <c r="H1028" s="154">
        <v>72866069</v>
      </c>
      <c r="I1028" s="154">
        <v>72866069</v>
      </c>
      <c r="J1028" s="154">
        <v>0</v>
      </c>
      <c r="K1028" s="154">
        <v>0</v>
      </c>
      <c r="L1028" s="154">
        <v>1000000</v>
      </c>
      <c r="M1028" s="154">
        <v>0</v>
      </c>
      <c r="N1028" s="154">
        <v>0</v>
      </c>
      <c r="O1028" s="154">
        <v>0</v>
      </c>
      <c r="P1028" s="154">
        <v>1000000</v>
      </c>
      <c r="Q1028" s="154">
        <v>0</v>
      </c>
      <c r="R1028" s="155" t="b">
        <v>1</v>
      </c>
      <c r="S1028" s="154">
        <v>1000000</v>
      </c>
      <c r="T1028" s="154">
        <v>0</v>
      </c>
    </row>
    <row r="1029" spans="1:20">
      <c r="A1029" s="46" t="s">
        <v>315</v>
      </c>
      <c r="B1029" s="150">
        <v>110200</v>
      </c>
      <c r="C1029" s="147" t="s">
        <v>18</v>
      </c>
      <c r="D1029" s="147" t="s">
        <v>15</v>
      </c>
      <c r="E1029" s="147" t="s">
        <v>16</v>
      </c>
      <c r="F1029" s="154">
        <v>0</v>
      </c>
      <c r="G1029" s="154">
        <v>0</v>
      </c>
      <c r="H1029" s="154">
        <v>0</v>
      </c>
      <c r="I1029" s="154">
        <v>0</v>
      </c>
      <c r="J1029" s="154">
        <v>0</v>
      </c>
      <c r="K1029" s="154">
        <v>0</v>
      </c>
      <c r="L1029" s="154">
        <v>0</v>
      </c>
      <c r="M1029" s="154">
        <v>0</v>
      </c>
      <c r="N1029" s="154">
        <v>0</v>
      </c>
      <c r="O1029" s="154">
        <v>0</v>
      </c>
      <c r="P1029" s="154">
        <v>0</v>
      </c>
      <c r="Q1029" s="154">
        <v>0</v>
      </c>
      <c r="R1029" s="155" t="b">
        <v>0</v>
      </c>
      <c r="S1029" s="154">
        <v>0</v>
      </c>
      <c r="T1029" s="154">
        <v>0</v>
      </c>
    </row>
    <row r="1030" spans="1:20">
      <c r="A1030" s="46" t="s">
        <v>315</v>
      </c>
      <c r="B1030" s="150">
        <v>110201</v>
      </c>
      <c r="C1030" s="147" t="s">
        <v>19</v>
      </c>
      <c r="D1030" s="147" t="s">
        <v>15</v>
      </c>
      <c r="E1030" s="147" t="s">
        <v>16</v>
      </c>
      <c r="F1030" s="154">
        <v>3036822.6500000954</v>
      </c>
      <c r="G1030" s="154">
        <v>0</v>
      </c>
      <c r="H1030" s="154">
        <v>3612714958</v>
      </c>
      <c r="I1030" s="154">
        <v>3615335324</v>
      </c>
      <c r="J1030" s="154">
        <v>0</v>
      </c>
      <c r="K1030" s="154">
        <v>0</v>
      </c>
      <c r="L1030" s="154">
        <v>416456.65000009537</v>
      </c>
      <c r="M1030" s="154">
        <v>0</v>
      </c>
      <c r="N1030" s="154">
        <v>0</v>
      </c>
      <c r="O1030" s="154">
        <v>0</v>
      </c>
      <c r="P1030" s="154">
        <v>416456.65000009537</v>
      </c>
      <c r="Q1030" s="154">
        <v>0</v>
      </c>
      <c r="R1030" s="155" t="b">
        <v>1</v>
      </c>
      <c r="S1030" s="154">
        <v>416456.65000009537</v>
      </c>
      <c r="T1030" s="154">
        <v>0</v>
      </c>
    </row>
    <row r="1031" spans="1:20">
      <c r="A1031" s="46" t="s">
        <v>315</v>
      </c>
      <c r="B1031" s="150" t="s">
        <v>20</v>
      </c>
      <c r="C1031" s="147" t="s">
        <v>21</v>
      </c>
      <c r="D1031" s="147" t="s">
        <v>15</v>
      </c>
      <c r="E1031" s="147" t="s">
        <v>16</v>
      </c>
      <c r="F1031" s="154">
        <v>0</v>
      </c>
      <c r="G1031" s="154">
        <v>0</v>
      </c>
      <c r="H1031" s="154">
        <v>3747500</v>
      </c>
      <c r="I1031" s="154">
        <v>3747500</v>
      </c>
      <c r="J1031" s="154">
        <v>0</v>
      </c>
      <c r="K1031" s="154">
        <v>0</v>
      </c>
      <c r="L1031" s="154">
        <v>0</v>
      </c>
      <c r="M1031" s="154">
        <v>0</v>
      </c>
      <c r="N1031" s="154">
        <v>0</v>
      </c>
      <c r="O1031" s="154">
        <v>0</v>
      </c>
      <c r="P1031" s="154">
        <v>0</v>
      </c>
      <c r="Q1031" s="154">
        <v>0</v>
      </c>
      <c r="R1031" s="155" t="b">
        <v>1</v>
      </c>
      <c r="S1031" s="154">
        <v>0</v>
      </c>
      <c r="T1031" s="154">
        <v>0</v>
      </c>
    </row>
    <row r="1032" spans="1:20">
      <c r="A1032" s="46" t="s">
        <v>315</v>
      </c>
      <c r="B1032" s="150">
        <v>110202</v>
      </c>
      <c r="C1032" s="147" t="s">
        <v>22</v>
      </c>
      <c r="D1032" s="147" t="s">
        <v>15</v>
      </c>
      <c r="E1032" s="147" t="s">
        <v>16</v>
      </c>
      <c r="F1032" s="154">
        <v>0</v>
      </c>
      <c r="G1032" s="154">
        <v>0</v>
      </c>
      <c r="H1032" s="154">
        <v>0</v>
      </c>
      <c r="I1032" s="154">
        <v>0</v>
      </c>
      <c r="J1032" s="154">
        <v>0</v>
      </c>
      <c r="K1032" s="154">
        <v>0</v>
      </c>
      <c r="L1032" s="154">
        <v>0</v>
      </c>
      <c r="M1032" s="154">
        <v>0</v>
      </c>
      <c r="N1032" s="154">
        <v>0</v>
      </c>
      <c r="O1032" s="154">
        <v>0</v>
      </c>
      <c r="P1032" s="154">
        <v>0</v>
      </c>
      <c r="Q1032" s="154">
        <v>0</v>
      </c>
      <c r="R1032" s="155" t="b">
        <v>0</v>
      </c>
      <c r="S1032" s="154">
        <v>0</v>
      </c>
      <c r="T1032" s="154">
        <v>0</v>
      </c>
    </row>
    <row r="1033" spans="1:20">
      <c r="A1033" s="46" t="s">
        <v>315</v>
      </c>
      <c r="B1033" s="160">
        <v>110203</v>
      </c>
      <c r="C1033" s="158" t="s">
        <v>23</v>
      </c>
      <c r="D1033" s="147" t="s">
        <v>15</v>
      </c>
      <c r="E1033" s="147" t="s">
        <v>16</v>
      </c>
      <c r="F1033" s="154">
        <v>0</v>
      </c>
      <c r="G1033" s="154">
        <v>0</v>
      </c>
      <c r="H1033" s="154">
        <v>0</v>
      </c>
      <c r="I1033" s="154">
        <v>0</v>
      </c>
      <c r="J1033" s="154">
        <v>0</v>
      </c>
      <c r="K1033" s="154">
        <v>0</v>
      </c>
      <c r="L1033" s="154">
        <v>0</v>
      </c>
      <c r="M1033" s="154">
        <v>0</v>
      </c>
      <c r="N1033" s="154">
        <v>0</v>
      </c>
      <c r="O1033" s="154">
        <v>0</v>
      </c>
      <c r="P1033" s="154">
        <v>0</v>
      </c>
      <c r="Q1033" s="154">
        <v>0</v>
      </c>
      <c r="R1033" s="155" t="b">
        <v>0</v>
      </c>
      <c r="S1033" s="154">
        <v>0</v>
      </c>
      <c r="T1033" s="154">
        <v>0</v>
      </c>
    </row>
    <row r="1034" spans="1:20">
      <c r="A1034" s="46" t="s">
        <v>315</v>
      </c>
      <c r="B1034" s="160">
        <v>110204</v>
      </c>
      <c r="C1034" s="158" t="s">
        <v>269</v>
      </c>
      <c r="D1034" s="147" t="s">
        <v>15</v>
      </c>
      <c r="E1034" s="147" t="s">
        <v>16</v>
      </c>
      <c r="F1034" s="154">
        <v>0</v>
      </c>
      <c r="G1034" s="154">
        <v>0</v>
      </c>
      <c r="H1034" s="154">
        <v>0</v>
      </c>
      <c r="I1034" s="154">
        <v>0</v>
      </c>
      <c r="J1034" s="154">
        <v>0</v>
      </c>
      <c r="K1034" s="154">
        <v>0</v>
      </c>
      <c r="L1034" s="154">
        <v>0</v>
      </c>
      <c r="M1034" s="154">
        <v>0</v>
      </c>
      <c r="N1034" s="154">
        <v>0</v>
      </c>
      <c r="O1034" s="154">
        <v>0</v>
      </c>
      <c r="P1034" s="154">
        <v>0</v>
      </c>
      <c r="Q1034" s="154">
        <v>0</v>
      </c>
      <c r="R1034" s="155" t="b">
        <v>0</v>
      </c>
      <c r="S1034" s="154">
        <v>0</v>
      </c>
      <c r="T1034" s="154">
        <v>0</v>
      </c>
    </row>
    <row r="1035" spans="1:20">
      <c r="A1035" s="46" t="s">
        <v>315</v>
      </c>
      <c r="B1035" s="160">
        <v>110205</v>
      </c>
      <c r="C1035" s="158" t="s">
        <v>270</v>
      </c>
      <c r="D1035" s="147" t="s">
        <v>15</v>
      </c>
      <c r="E1035" s="147" t="s">
        <v>16</v>
      </c>
      <c r="F1035" s="154">
        <v>0</v>
      </c>
      <c r="G1035" s="154">
        <v>0</v>
      </c>
      <c r="H1035" s="154">
        <v>0</v>
      </c>
      <c r="I1035" s="154">
        <v>0</v>
      </c>
      <c r="J1035" s="154">
        <v>0</v>
      </c>
      <c r="K1035" s="154">
        <v>0</v>
      </c>
      <c r="L1035" s="154">
        <v>0</v>
      </c>
      <c r="M1035" s="154">
        <v>0</v>
      </c>
      <c r="N1035" s="154">
        <v>0</v>
      </c>
      <c r="O1035" s="154">
        <v>0</v>
      </c>
      <c r="P1035" s="154">
        <v>0</v>
      </c>
      <c r="Q1035" s="154">
        <v>0</v>
      </c>
      <c r="R1035" s="155" t="b">
        <v>0</v>
      </c>
      <c r="S1035" s="154">
        <v>0</v>
      </c>
      <c r="T1035" s="154">
        <v>0</v>
      </c>
    </row>
    <row r="1036" spans="1:20">
      <c r="A1036" s="46" t="s">
        <v>315</v>
      </c>
      <c r="B1036" s="160">
        <v>110210</v>
      </c>
      <c r="C1036" s="158" t="s">
        <v>271</v>
      </c>
      <c r="D1036" s="147" t="s">
        <v>15</v>
      </c>
      <c r="E1036" s="147" t="s">
        <v>16</v>
      </c>
      <c r="F1036" s="154">
        <v>0</v>
      </c>
      <c r="G1036" s="154">
        <v>0</v>
      </c>
      <c r="H1036" s="154">
        <v>3793121547</v>
      </c>
      <c r="I1036" s="154">
        <v>2245700</v>
      </c>
      <c r="J1036" s="154">
        <v>0</v>
      </c>
      <c r="K1036" s="154">
        <v>3790875847</v>
      </c>
      <c r="L1036" s="154">
        <v>0</v>
      </c>
      <c r="M1036" s="154">
        <v>0</v>
      </c>
      <c r="N1036" s="154">
        <v>0</v>
      </c>
      <c r="O1036" s="154">
        <v>0</v>
      </c>
      <c r="P1036" s="154">
        <v>0</v>
      </c>
      <c r="Q1036" s="154">
        <v>0</v>
      </c>
      <c r="R1036" s="155" t="b">
        <v>1</v>
      </c>
      <c r="S1036" s="154">
        <v>0</v>
      </c>
      <c r="T1036" s="154">
        <v>0</v>
      </c>
    </row>
    <row r="1037" spans="1:20">
      <c r="A1037" s="46" t="s">
        <v>315</v>
      </c>
      <c r="B1037" s="160">
        <v>110301</v>
      </c>
      <c r="C1037" s="158" t="s">
        <v>31</v>
      </c>
      <c r="D1037" s="147" t="s">
        <v>15</v>
      </c>
      <c r="E1037" s="147" t="s">
        <v>16</v>
      </c>
      <c r="F1037" s="154">
        <v>33920188714.060001</v>
      </c>
      <c r="G1037" s="154">
        <v>0</v>
      </c>
      <c r="H1037" s="154">
        <v>0</v>
      </c>
      <c r="I1037" s="154">
        <v>0</v>
      </c>
      <c r="J1037" s="154">
        <v>3790875847</v>
      </c>
      <c r="K1037" s="154">
        <v>0</v>
      </c>
      <c r="L1037" s="154">
        <v>37711064561.059998</v>
      </c>
      <c r="M1037" s="154">
        <v>0</v>
      </c>
      <c r="N1037" s="154">
        <v>0</v>
      </c>
      <c r="O1037" s="154">
        <v>0</v>
      </c>
      <c r="P1037" s="154">
        <v>37711064561.059998</v>
      </c>
      <c r="Q1037" s="154">
        <v>0</v>
      </c>
      <c r="R1037" s="155" t="b">
        <v>1</v>
      </c>
      <c r="S1037" s="154">
        <v>37711064561.059998</v>
      </c>
      <c r="T1037" s="154">
        <v>0</v>
      </c>
    </row>
    <row r="1038" spans="1:20">
      <c r="A1038" s="46" t="s">
        <v>315</v>
      </c>
      <c r="B1038" s="160">
        <v>110902</v>
      </c>
      <c r="C1038" s="158" t="s">
        <v>32</v>
      </c>
      <c r="D1038" s="147" t="s">
        <v>15</v>
      </c>
      <c r="E1038" s="147" t="s">
        <v>16</v>
      </c>
      <c r="F1038" s="154">
        <v>0</v>
      </c>
      <c r="G1038" s="154">
        <v>0</v>
      </c>
      <c r="H1038" s="154">
        <v>7003724501</v>
      </c>
      <c r="I1038" s="154">
        <v>7003724501</v>
      </c>
      <c r="J1038" s="154">
        <v>0</v>
      </c>
      <c r="K1038" s="154">
        <v>0</v>
      </c>
      <c r="L1038" s="154">
        <v>0</v>
      </c>
      <c r="M1038" s="154">
        <v>0</v>
      </c>
      <c r="N1038" s="154">
        <v>0</v>
      </c>
      <c r="O1038" s="154">
        <v>0</v>
      </c>
      <c r="P1038" s="154">
        <v>0</v>
      </c>
      <c r="Q1038" s="154">
        <v>0</v>
      </c>
      <c r="R1038" s="155" t="b">
        <v>1</v>
      </c>
      <c r="S1038" s="154">
        <v>0</v>
      </c>
      <c r="T1038" s="154">
        <v>0</v>
      </c>
    </row>
    <row r="1039" spans="1:20">
      <c r="A1039" s="46" t="s">
        <v>315</v>
      </c>
      <c r="B1039" s="150">
        <v>130120</v>
      </c>
      <c r="C1039" s="147" t="s">
        <v>33</v>
      </c>
      <c r="D1039" s="147" t="s">
        <v>15</v>
      </c>
      <c r="E1039" s="147" t="s">
        <v>16</v>
      </c>
      <c r="F1039" s="154">
        <v>546654051</v>
      </c>
      <c r="G1039" s="154">
        <v>0</v>
      </c>
      <c r="H1039" s="154">
        <v>0</v>
      </c>
      <c r="I1039" s="154">
        <v>631285873</v>
      </c>
      <c r="J1039" s="154">
        <v>713590207</v>
      </c>
      <c r="K1039" s="154">
        <v>0</v>
      </c>
      <c r="L1039" s="154">
        <v>628958385</v>
      </c>
      <c r="M1039" s="154">
        <v>0</v>
      </c>
      <c r="N1039" s="154">
        <v>0</v>
      </c>
      <c r="O1039" s="154">
        <v>0</v>
      </c>
      <c r="P1039" s="154">
        <v>628958385</v>
      </c>
      <c r="Q1039" s="154">
        <v>0</v>
      </c>
      <c r="R1039" s="155" t="b">
        <v>1</v>
      </c>
      <c r="S1039" s="154">
        <v>628958385</v>
      </c>
      <c r="T1039" s="154">
        <v>0</v>
      </c>
    </row>
    <row r="1040" spans="1:20">
      <c r="A1040" s="46" t="s">
        <v>315</v>
      </c>
      <c r="B1040" s="150">
        <v>130121</v>
      </c>
      <c r="C1040" s="147" t="s">
        <v>34</v>
      </c>
      <c r="D1040" s="147" t="s">
        <v>15</v>
      </c>
      <c r="E1040" s="147" t="s">
        <v>16</v>
      </c>
      <c r="F1040" s="154">
        <v>0</v>
      </c>
      <c r="G1040" s="154">
        <v>0</v>
      </c>
      <c r="H1040" s="154">
        <v>0</v>
      </c>
      <c r="I1040" s="154">
        <v>2984774216</v>
      </c>
      <c r="J1040" s="154">
        <v>2984774216</v>
      </c>
      <c r="K1040" s="154">
        <v>0</v>
      </c>
      <c r="L1040" s="154">
        <v>0</v>
      </c>
      <c r="M1040" s="154">
        <v>0</v>
      </c>
      <c r="N1040" s="154">
        <v>0</v>
      </c>
      <c r="O1040" s="154">
        <v>0</v>
      </c>
      <c r="P1040" s="154">
        <v>0</v>
      </c>
      <c r="Q1040" s="154">
        <v>0</v>
      </c>
      <c r="R1040" s="155" t="b">
        <v>1</v>
      </c>
      <c r="S1040" s="154">
        <v>0</v>
      </c>
      <c r="T1040" s="154">
        <v>0</v>
      </c>
    </row>
    <row r="1041" spans="1:20">
      <c r="A1041" s="46" t="s">
        <v>315</v>
      </c>
      <c r="B1041" s="150">
        <v>311100</v>
      </c>
      <c r="C1041" s="147" t="s">
        <v>58</v>
      </c>
      <c r="D1041" s="147" t="s">
        <v>15</v>
      </c>
      <c r="E1041" s="147" t="s">
        <v>16</v>
      </c>
      <c r="F1041" s="154">
        <v>0</v>
      </c>
      <c r="G1041" s="154">
        <v>0</v>
      </c>
      <c r="H1041" s="154">
        <v>15060000</v>
      </c>
      <c r="I1041" s="154">
        <v>0</v>
      </c>
      <c r="J1041" s="154">
        <v>0</v>
      </c>
      <c r="K1041" s="154">
        <v>15060000</v>
      </c>
      <c r="L1041" s="154">
        <v>0</v>
      </c>
      <c r="M1041" s="154">
        <v>0</v>
      </c>
      <c r="N1041" s="154">
        <v>0</v>
      </c>
      <c r="O1041" s="154">
        <v>0</v>
      </c>
      <c r="P1041" s="154">
        <v>0</v>
      </c>
      <c r="Q1041" s="154">
        <v>0</v>
      </c>
      <c r="R1041" s="155" t="b">
        <v>1</v>
      </c>
      <c r="S1041" s="154">
        <v>0</v>
      </c>
      <c r="T1041" s="154">
        <v>0</v>
      </c>
    </row>
    <row r="1042" spans="1:20">
      <c r="A1042" s="46" t="s">
        <v>315</v>
      </c>
      <c r="B1042" s="150">
        <v>130130</v>
      </c>
      <c r="C1042" s="147" t="s">
        <v>35</v>
      </c>
      <c r="D1042" s="147" t="s">
        <v>15</v>
      </c>
      <c r="E1042" s="147" t="s">
        <v>16</v>
      </c>
      <c r="F1042" s="154">
        <v>146153045</v>
      </c>
      <c r="G1042" s="154">
        <v>0</v>
      </c>
      <c r="H1042" s="154">
        <v>0</v>
      </c>
      <c r="I1042" s="154">
        <v>2000000</v>
      </c>
      <c r="J1042" s="154">
        <v>62470752</v>
      </c>
      <c r="K1042" s="154">
        <v>64723200</v>
      </c>
      <c r="L1042" s="154">
        <v>141900597</v>
      </c>
      <c r="M1042" s="154">
        <v>0</v>
      </c>
      <c r="N1042" s="154">
        <v>0</v>
      </c>
      <c r="O1042" s="154">
        <v>0</v>
      </c>
      <c r="P1042" s="154">
        <v>141900597</v>
      </c>
      <c r="Q1042" s="154">
        <v>0</v>
      </c>
      <c r="R1042" s="155" t="b">
        <v>1</v>
      </c>
      <c r="S1042" s="154">
        <v>141900597</v>
      </c>
      <c r="T1042" s="154">
        <v>0</v>
      </c>
    </row>
    <row r="1043" spans="1:20">
      <c r="A1043" s="46" t="s">
        <v>315</v>
      </c>
      <c r="B1043" s="150">
        <v>130131</v>
      </c>
      <c r="C1043" s="147" t="s">
        <v>36</v>
      </c>
      <c r="D1043" s="147" t="s">
        <v>15</v>
      </c>
      <c r="E1043" s="147" t="s">
        <v>16</v>
      </c>
      <c r="F1043" s="154">
        <v>0</v>
      </c>
      <c r="G1043" s="154">
        <v>0</v>
      </c>
      <c r="H1043" s="154">
        <v>0</v>
      </c>
      <c r="I1043" s="154">
        <v>0</v>
      </c>
      <c r="J1043" s="154">
        <v>0</v>
      </c>
      <c r="K1043" s="154">
        <v>0</v>
      </c>
      <c r="L1043" s="154">
        <v>0</v>
      </c>
      <c r="M1043" s="154">
        <v>0</v>
      </c>
      <c r="N1043" s="154">
        <v>0</v>
      </c>
      <c r="O1043" s="154">
        <v>0</v>
      </c>
      <c r="P1043" s="154">
        <v>0</v>
      </c>
      <c r="Q1043" s="154">
        <v>0</v>
      </c>
      <c r="R1043" s="155" t="b">
        <v>0</v>
      </c>
      <c r="S1043" s="154">
        <v>0</v>
      </c>
      <c r="T1043" s="154">
        <v>0</v>
      </c>
    </row>
    <row r="1044" spans="1:20">
      <c r="A1044" s="46" t="s">
        <v>315</v>
      </c>
      <c r="B1044" s="150">
        <v>130501</v>
      </c>
      <c r="C1044" s="147" t="s">
        <v>37</v>
      </c>
      <c r="D1044" s="147" t="s">
        <v>15</v>
      </c>
      <c r="E1044" s="147" t="s">
        <v>16</v>
      </c>
      <c r="F1044" s="154">
        <v>4428500</v>
      </c>
      <c r="G1044" s="154">
        <v>0</v>
      </c>
      <c r="H1044" s="154">
        <v>16455000</v>
      </c>
      <c r="I1044" s="154">
        <v>15706500</v>
      </c>
      <c r="J1044" s="154">
        <v>0</v>
      </c>
      <c r="K1044" s="154">
        <v>0</v>
      </c>
      <c r="L1044" s="154">
        <v>5177000</v>
      </c>
      <c r="M1044" s="154">
        <v>0</v>
      </c>
      <c r="N1044" s="154">
        <v>0</v>
      </c>
      <c r="O1044" s="154">
        <v>0</v>
      </c>
      <c r="P1044" s="154">
        <v>5177000</v>
      </c>
      <c r="Q1044" s="154">
        <v>0</v>
      </c>
      <c r="R1044" s="155" t="b">
        <v>1</v>
      </c>
      <c r="S1044" s="154">
        <v>5177000</v>
      </c>
      <c r="T1044" s="154">
        <v>0</v>
      </c>
    </row>
    <row r="1045" spans="1:20">
      <c r="A1045" s="46" t="s">
        <v>315</v>
      </c>
      <c r="B1045" s="150">
        <v>130502</v>
      </c>
      <c r="C1045" s="147" t="s">
        <v>38</v>
      </c>
      <c r="D1045" s="147" t="s">
        <v>15</v>
      </c>
      <c r="E1045" s="147" t="s">
        <v>16</v>
      </c>
      <c r="F1045" s="154">
        <v>0</v>
      </c>
      <c r="G1045" s="154">
        <v>0</v>
      </c>
      <c r="H1045" s="154">
        <v>0</v>
      </c>
      <c r="I1045" s="154">
        <v>0</v>
      </c>
      <c r="J1045" s="154">
        <v>0</v>
      </c>
      <c r="K1045" s="154">
        <v>0</v>
      </c>
      <c r="L1045" s="154">
        <v>0</v>
      </c>
      <c r="M1045" s="154">
        <v>0</v>
      </c>
      <c r="N1045" s="154">
        <v>0</v>
      </c>
      <c r="O1045" s="154">
        <v>0</v>
      </c>
      <c r="P1045" s="154">
        <v>0</v>
      </c>
      <c r="Q1045" s="154">
        <v>0</v>
      </c>
      <c r="R1045" s="155" t="b">
        <v>0</v>
      </c>
      <c r="S1045" s="154">
        <v>0</v>
      </c>
      <c r="T1045" s="154">
        <v>0</v>
      </c>
    </row>
    <row r="1046" spans="1:20">
      <c r="A1046" s="46" t="s">
        <v>315</v>
      </c>
      <c r="B1046" s="150">
        <v>160101</v>
      </c>
      <c r="C1046" s="147" t="s">
        <v>189</v>
      </c>
      <c r="D1046" s="147" t="s">
        <v>15</v>
      </c>
      <c r="E1046" s="147" t="s">
        <v>16</v>
      </c>
      <c r="F1046" s="154">
        <v>963263663.63636351</v>
      </c>
      <c r="G1046" s="154">
        <v>0</v>
      </c>
      <c r="H1046" s="154">
        <v>0</v>
      </c>
      <c r="I1046" s="154">
        <v>0</v>
      </c>
      <c r="J1046" s="154">
        <v>1108747763.1818182</v>
      </c>
      <c r="K1046" s="154">
        <v>963263663.63636339</v>
      </c>
      <c r="L1046" s="154">
        <v>1108747763.1818185</v>
      </c>
      <c r="M1046" s="154">
        <v>0</v>
      </c>
      <c r="N1046" s="154">
        <v>0</v>
      </c>
      <c r="O1046" s="154">
        <v>0</v>
      </c>
      <c r="P1046" s="154">
        <v>1108747763.1818185</v>
      </c>
      <c r="Q1046" s="154">
        <v>0</v>
      </c>
      <c r="R1046" s="155" t="b">
        <v>1</v>
      </c>
      <c r="S1046" s="154">
        <v>1108747763.1818185</v>
      </c>
      <c r="T1046" s="154">
        <v>0</v>
      </c>
    </row>
    <row r="1047" spans="1:20">
      <c r="A1047" s="46" t="s">
        <v>315</v>
      </c>
      <c r="B1047" s="150">
        <v>161101</v>
      </c>
      <c r="C1047" s="147" t="s">
        <v>170</v>
      </c>
      <c r="D1047" s="147" t="s">
        <v>15</v>
      </c>
      <c r="E1047" s="147" t="s">
        <v>16</v>
      </c>
      <c r="F1047" s="154">
        <v>4.76837158203125E-7</v>
      </c>
      <c r="G1047" s="154">
        <v>0</v>
      </c>
      <c r="H1047" s="154">
        <v>0</v>
      </c>
      <c r="I1047" s="154">
        <v>0</v>
      </c>
      <c r="J1047" s="154">
        <v>355025227.27272725</v>
      </c>
      <c r="K1047" s="154">
        <v>355025227.27272725</v>
      </c>
      <c r="L1047" s="154">
        <v>4.76837158203125E-7</v>
      </c>
      <c r="M1047" s="154">
        <v>0</v>
      </c>
      <c r="N1047" s="154">
        <v>0</v>
      </c>
      <c r="O1047" s="154">
        <v>0</v>
      </c>
      <c r="P1047" s="154">
        <v>4.76837158203125E-7</v>
      </c>
      <c r="Q1047" s="154">
        <v>0</v>
      </c>
      <c r="R1047" s="155" t="b">
        <v>1</v>
      </c>
      <c r="S1047" s="154">
        <v>4.76837158203125E-7</v>
      </c>
      <c r="T1047" s="154">
        <v>0</v>
      </c>
    </row>
    <row r="1048" spans="1:20">
      <c r="A1048" s="46" t="s">
        <v>315</v>
      </c>
      <c r="B1048" s="150">
        <v>140101</v>
      </c>
      <c r="C1048" s="147" t="s">
        <v>41</v>
      </c>
      <c r="D1048" s="147" t="s">
        <v>15</v>
      </c>
      <c r="E1048" s="147" t="s">
        <v>16</v>
      </c>
      <c r="F1048" s="154">
        <v>0</v>
      </c>
      <c r="G1048" s="154">
        <v>0</v>
      </c>
      <c r="H1048" s="154">
        <v>0</v>
      </c>
      <c r="I1048" s="154">
        <v>0</v>
      </c>
      <c r="J1048" s="154">
        <v>0</v>
      </c>
      <c r="K1048" s="154">
        <v>0</v>
      </c>
      <c r="L1048" s="154">
        <v>0</v>
      </c>
      <c r="M1048" s="154">
        <v>0</v>
      </c>
      <c r="N1048" s="154">
        <v>0</v>
      </c>
      <c r="O1048" s="154">
        <v>0</v>
      </c>
      <c r="P1048" s="154">
        <v>0</v>
      </c>
      <c r="Q1048" s="154">
        <v>0</v>
      </c>
      <c r="R1048" s="155" t="b">
        <v>0</v>
      </c>
      <c r="S1048" s="154">
        <v>0</v>
      </c>
      <c r="T1048" s="154">
        <v>0</v>
      </c>
    </row>
    <row r="1049" spans="1:20">
      <c r="A1049" s="46" t="s">
        <v>315</v>
      </c>
      <c r="B1049" s="150">
        <v>140301</v>
      </c>
      <c r="C1049" s="147" t="s">
        <v>300</v>
      </c>
      <c r="D1049" s="147" t="s">
        <v>15</v>
      </c>
      <c r="E1049" s="147" t="s">
        <v>16</v>
      </c>
      <c r="F1049" s="154">
        <v>33069620.5</v>
      </c>
      <c r="G1049" s="154">
        <v>0</v>
      </c>
      <c r="H1049" s="154">
        <v>0</v>
      </c>
      <c r="I1049" s="154">
        <v>0</v>
      </c>
      <c r="J1049" s="154">
        <v>0</v>
      </c>
      <c r="K1049" s="154">
        <v>16534810.25</v>
      </c>
      <c r="L1049" s="154">
        <v>16534810.25</v>
      </c>
      <c r="M1049" s="154">
        <v>0</v>
      </c>
      <c r="N1049" s="154">
        <v>0</v>
      </c>
      <c r="O1049" s="154">
        <v>0</v>
      </c>
      <c r="P1049" s="154">
        <v>16534810.25</v>
      </c>
      <c r="Q1049" s="154">
        <v>0</v>
      </c>
      <c r="R1049" s="155" t="b">
        <v>1</v>
      </c>
      <c r="S1049" s="154">
        <v>16534810.25</v>
      </c>
      <c r="T1049" s="154">
        <v>0</v>
      </c>
    </row>
    <row r="1050" spans="1:20">
      <c r="A1050" s="46" t="s">
        <v>315</v>
      </c>
      <c r="B1050" s="33">
        <v>140001</v>
      </c>
      <c r="C1050" s="34" t="s">
        <v>240</v>
      </c>
      <c r="D1050" s="147" t="s">
        <v>15</v>
      </c>
      <c r="E1050" s="147" t="s">
        <v>16</v>
      </c>
      <c r="F1050" s="154">
        <v>0</v>
      </c>
      <c r="G1050" s="154">
        <v>0</v>
      </c>
      <c r="H1050" s="154">
        <v>0</v>
      </c>
      <c r="I1050" s="154">
        <v>0</v>
      </c>
      <c r="J1050" s="154">
        <v>0</v>
      </c>
      <c r="K1050" s="154">
        <v>0</v>
      </c>
      <c r="L1050" s="154">
        <v>0</v>
      </c>
      <c r="M1050" s="154">
        <v>0</v>
      </c>
      <c r="N1050" s="154">
        <v>0</v>
      </c>
      <c r="O1050" s="154">
        <v>0</v>
      </c>
      <c r="P1050" s="154">
        <v>0</v>
      </c>
      <c r="Q1050" s="154">
        <v>0</v>
      </c>
      <c r="R1050" s="155" t="b">
        <v>0</v>
      </c>
      <c r="S1050" s="154">
        <v>0</v>
      </c>
      <c r="T1050" s="154">
        <v>0</v>
      </c>
    </row>
    <row r="1051" spans="1:20">
      <c r="A1051" s="46" t="s">
        <v>315</v>
      </c>
      <c r="B1051" s="33">
        <v>150101</v>
      </c>
      <c r="C1051" s="34" t="s">
        <v>42</v>
      </c>
      <c r="D1051" s="147" t="s">
        <v>15</v>
      </c>
      <c r="E1051" s="147" t="s">
        <v>16</v>
      </c>
      <c r="F1051" s="154">
        <v>0</v>
      </c>
      <c r="G1051" s="154">
        <v>0</v>
      </c>
      <c r="H1051" s="154">
        <v>0</v>
      </c>
      <c r="I1051" s="154">
        <v>0</v>
      </c>
      <c r="J1051" s="154">
        <v>253760497.50817525</v>
      </c>
      <c r="K1051" s="154">
        <v>253760497.50817525</v>
      </c>
      <c r="L1051" s="154">
        <v>0</v>
      </c>
      <c r="M1051" s="154">
        <v>0</v>
      </c>
      <c r="N1051" s="154">
        <v>0</v>
      </c>
      <c r="O1051" s="154">
        <v>0</v>
      </c>
      <c r="P1051" s="154">
        <v>0</v>
      </c>
      <c r="Q1051" s="154">
        <v>0</v>
      </c>
      <c r="R1051" s="155" t="b">
        <v>1</v>
      </c>
      <c r="S1051" s="154">
        <v>0</v>
      </c>
      <c r="T1051" s="154">
        <v>0</v>
      </c>
    </row>
    <row r="1052" spans="1:20">
      <c r="A1052" s="46" t="s">
        <v>315</v>
      </c>
      <c r="B1052" s="33">
        <v>211001</v>
      </c>
      <c r="C1052" s="34" t="s">
        <v>241</v>
      </c>
      <c r="D1052" s="147" t="s">
        <v>15</v>
      </c>
      <c r="E1052" s="147" t="s">
        <v>47</v>
      </c>
      <c r="F1052" s="154">
        <v>0</v>
      </c>
      <c r="G1052" s="154">
        <v>25351622697.988632</v>
      </c>
      <c r="H1052" s="154">
        <v>2000000</v>
      </c>
      <c r="I1052" s="154">
        <v>0</v>
      </c>
      <c r="J1052" s="154">
        <v>69455926</v>
      </c>
      <c r="K1052" s="154">
        <v>2808465472.5899277</v>
      </c>
      <c r="L1052" s="154">
        <v>0</v>
      </c>
      <c r="M1052" s="154">
        <v>28088632244.57856</v>
      </c>
      <c r="N1052" s="154">
        <v>0</v>
      </c>
      <c r="O1052" s="154">
        <v>0</v>
      </c>
      <c r="P1052" s="154">
        <v>0</v>
      </c>
      <c r="Q1052" s="154">
        <v>28088632244.57856</v>
      </c>
      <c r="R1052" s="155" t="b">
        <v>1</v>
      </c>
      <c r="S1052" s="154">
        <v>0</v>
      </c>
      <c r="T1052" s="154">
        <v>28088632244.57856</v>
      </c>
    </row>
    <row r="1053" spans="1:20">
      <c r="A1053" s="46" t="s">
        <v>315</v>
      </c>
      <c r="B1053" s="33">
        <v>211002</v>
      </c>
      <c r="C1053" s="34" t="s">
        <v>242</v>
      </c>
      <c r="D1053" s="147" t="s">
        <v>15</v>
      </c>
      <c r="E1053" s="147" t="s">
        <v>47</v>
      </c>
      <c r="F1053" s="154">
        <v>0</v>
      </c>
      <c r="G1053" s="154">
        <v>4627846448.4848471</v>
      </c>
      <c r="H1053" s="154">
        <v>0</v>
      </c>
      <c r="I1053" s="154">
        <v>0</v>
      </c>
      <c r="J1053" s="154">
        <v>220035419.99999997</v>
      </c>
      <c r="K1053" s="154">
        <v>355025227.27272725</v>
      </c>
      <c r="L1053" s="154">
        <v>0</v>
      </c>
      <c r="M1053" s="154">
        <v>4762836255.7575741</v>
      </c>
      <c r="N1053" s="154">
        <v>0</v>
      </c>
      <c r="O1053" s="154">
        <v>0</v>
      </c>
      <c r="P1053" s="154">
        <v>0</v>
      </c>
      <c r="Q1053" s="154">
        <v>4762836255.7575741</v>
      </c>
      <c r="R1053" s="155" t="b">
        <v>1</v>
      </c>
      <c r="S1053" s="154">
        <v>0</v>
      </c>
      <c r="T1053" s="154">
        <v>4762836255.7575741</v>
      </c>
    </row>
    <row r="1054" spans="1:20">
      <c r="A1054" s="46" t="s">
        <v>315</v>
      </c>
      <c r="B1054" s="33">
        <v>211011</v>
      </c>
      <c r="C1054" s="34" t="s">
        <v>304</v>
      </c>
      <c r="D1054" s="147" t="s">
        <v>15</v>
      </c>
      <c r="E1054" s="147" t="s">
        <v>47</v>
      </c>
      <c r="F1054" s="154">
        <v>0</v>
      </c>
      <c r="G1054" s="154">
        <v>145269837</v>
      </c>
      <c r="H1054" s="154">
        <v>0</v>
      </c>
      <c r="I1054" s="154">
        <v>0</v>
      </c>
      <c r="J1054" s="154">
        <v>0</v>
      </c>
      <c r="K1054" s="536">
        <v>29867920</v>
      </c>
      <c r="L1054" s="154">
        <v>0</v>
      </c>
      <c r="M1054" s="154">
        <v>175137757</v>
      </c>
      <c r="N1054" s="154">
        <v>0</v>
      </c>
      <c r="O1054" s="154">
        <v>0</v>
      </c>
      <c r="P1054" s="154">
        <v>0</v>
      </c>
      <c r="Q1054" s="154">
        <v>175137757</v>
      </c>
      <c r="R1054" s="155" t="b">
        <v>1</v>
      </c>
      <c r="S1054" s="154">
        <v>0</v>
      </c>
      <c r="T1054" s="154">
        <v>175137757</v>
      </c>
    </row>
    <row r="1055" spans="1:20">
      <c r="A1055" s="46" t="s">
        <v>315</v>
      </c>
      <c r="B1055" s="33">
        <v>211012</v>
      </c>
      <c r="C1055" s="34" t="s">
        <v>305</v>
      </c>
      <c r="D1055" s="147" t="s">
        <v>15</v>
      </c>
      <c r="E1055" s="147" t="s">
        <v>47</v>
      </c>
      <c r="F1055" s="154">
        <v>0</v>
      </c>
      <c r="G1055" s="154">
        <v>34765586.681225434</v>
      </c>
      <c r="H1055" s="154">
        <v>0</v>
      </c>
      <c r="I1055" s="154">
        <v>0</v>
      </c>
      <c r="J1055" s="154">
        <v>0</v>
      </c>
      <c r="K1055" s="368">
        <v>11604930</v>
      </c>
      <c r="L1055" s="154">
        <v>0</v>
      </c>
      <c r="M1055" s="154">
        <v>46370516.681225434</v>
      </c>
      <c r="N1055" s="154">
        <v>0</v>
      </c>
      <c r="O1055" s="154">
        <v>0</v>
      </c>
      <c r="P1055" s="154">
        <v>0</v>
      </c>
      <c r="Q1055" s="154">
        <v>46370516.681225434</v>
      </c>
      <c r="R1055" s="155" t="b">
        <v>1</v>
      </c>
      <c r="S1055" s="154">
        <v>0</v>
      </c>
      <c r="T1055" s="154">
        <v>46370516.681225434</v>
      </c>
    </row>
    <row r="1056" spans="1:20">
      <c r="A1056" s="46" t="s">
        <v>315</v>
      </c>
      <c r="B1056" s="150">
        <v>211013</v>
      </c>
      <c r="C1056" s="147" t="s">
        <v>306</v>
      </c>
      <c r="D1056" s="147" t="s">
        <v>15</v>
      </c>
      <c r="E1056" s="147" t="s">
        <v>47</v>
      </c>
      <c r="F1056" s="154">
        <v>0</v>
      </c>
      <c r="G1056" s="154">
        <v>27195312.635944698</v>
      </c>
      <c r="H1056" s="154">
        <v>0</v>
      </c>
      <c r="I1056" s="154">
        <v>0</v>
      </c>
      <c r="J1056" s="154">
        <v>0</v>
      </c>
      <c r="K1056" s="154">
        <v>5442699</v>
      </c>
      <c r="L1056" s="154">
        <v>0</v>
      </c>
      <c r="M1056" s="154">
        <v>32638011.635944698</v>
      </c>
      <c r="N1056" s="154">
        <v>0</v>
      </c>
      <c r="O1056" s="154">
        <v>0</v>
      </c>
      <c r="P1056" s="154">
        <v>0</v>
      </c>
      <c r="Q1056" s="154">
        <v>32638011.635944698</v>
      </c>
      <c r="R1056" s="155" t="b">
        <v>1</v>
      </c>
      <c r="S1056" s="154">
        <v>0</v>
      </c>
      <c r="T1056" s="154">
        <v>32638011.635944698</v>
      </c>
    </row>
    <row r="1057" spans="1:20">
      <c r="A1057" s="46" t="s">
        <v>315</v>
      </c>
      <c r="B1057" s="150">
        <v>211016</v>
      </c>
      <c r="C1057" s="147" t="s">
        <v>475</v>
      </c>
      <c r="D1057" s="147" t="s">
        <v>15</v>
      </c>
      <c r="E1057" s="147" t="s">
        <v>47</v>
      </c>
      <c r="F1057" s="154">
        <v>0</v>
      </c>
      <c r="G1057" s="154">
        <v>30179690.412</v>
      </c>
      <c r="H1057" s="154">
        <v>0</v>
      </c>
      <c r="I1057" s="154">
        <v>0</v>
      </c>
      <c r="J1057" s="154">
        <v>0</v>
      </c>
      <c r="K1057" s="154">
        <v>12873622</v>
      </c>
      <c r="L1057" s="154">
        <v>0</v>
      </c>
      <c r="M1057" s="154">
        <v>43053312.412</v>
      </c>
      <c r="N1057" s="154">
        <v>0</v>
      </c>
      <c r="O1057" s="154">
        <v>0</v>
      </c>
      <c r="P1057" s="154">
        <v>0</v>
      </c>
      <c r="Q1057" s="154">
        <v>43053312.412</v>
      </c>
      <c r="R1057" s="155" t="b">
        <v>1</v>
      </c>
      <c r="S1057" s="154">
        <v>0</v>
      </c>
      <c r="T1057" s="154">
        <v>43053312.412</v>
      </c>
    </row>
    <row r="1058" spans="1:20">
      <c r="A1058" s="46" t="s">
        <v>315</v>
      </c>
      <c r="B1058" s="150">
        <v>211017</v>
      </c>
      <c r="C1058" s="147" t="s">
        <v>309</v>
      </c>
      <c r="D1058" s="147" t="s">
        <v>15</v>
      </c>
      <c r="E1058" s="147" t="s">
        <v>47</v>
      </c>
      <c r="F1058" s="154">
        <v>0</v>
      </c>
      <c r="G1058" s="154">
        <v>26948326</v>
      </c>
      <c r="H1058" s="154">
        <v>0</v>
      </c>
      <c r="I1058" s="154">
        <v>0</v>
      </c>
      <c r="J1058" s="154">
        <v>0</v>
      </c>
      <c r="K1058" s="154">
        <v>0</v>
      </c>
      <c r="L1058" s="154">
        <v>0</v>
      </c>
      <c r="M1058" s="154">
        <v>26948326</v>
      </c>
      <c r="N1058" s="154">
        <v>0</v>
      </c>
      <c r="O1058" s="154">
        <v>0</v>
      </c>
      <c r="P1058" s="154">
        <v>0</v>
      </c>
      <c r="Q1058" s="154">
        <v>26948326</v>
      </c>
      <c r="R1058" s="155" t="b">
        <v>1</v>
      </c>
      <c r="S1058" s="154">
        <v>0</v>
      </c>
      <c r="T1058" s="154">
        <v>26948326</v>
      </c>
    </row>
    <row r="1059" spans="1:20">
      <c r="A1059" s="46" t="s">
        <v>315</v>
      </c>
      <c r="B1059" s="150">
        <v>211101</v>
      </c>
      <c r="C1059" s="147" t="s">
        <v>244</v>
      </c>
      <c r="D1059" s="147" t="s">
        <v>15</v>
      </c>
      <c r="E1059" s="147" t="s">
        <v>47</v>
      </c>
      <c r="F1059" s="154">
        <v>0</v>
      </c>
      <c r="G1059" s="154">
        <v>1794376680.8134744</v>
      </c>
      <c r="H1059" s="154">
        <v>0</v>
      </c>
      <c r="I1059" s="154">
        <v>0</v>
      </c>
      <c r="J1059" s="154">
        <v>0</v>
      </c>
      <c r="K1059" s="536">
        <v>165325100</v>
      </c>
      <c r="L1059" s="154">
        <v>0</v>
      </c>
      <c r="M1059" s="154">
        <v>1959701780.8134744</v>
      </c>
      <c r="N1059" s="154">
        <v>0</v>
      </c>
      <c r="O1059" s="154">
        <v>0</v>
      </c>
      <c r="P1059" s="154">
        <v>0</v>
      </c>
      <c r="Q1059" s="154">
        <v>1959701780.8134744</v>
      </c>
      <c r="R1059" s="155" t="b">
        <v>1</v>
      </c>
      <c r="S1059" s="154">
        <v>0</v>
      </c>
      <c r="T1059" s="154">
        <v>1959701780.8134744</v>
      </c>
    </row>
    <row r="1060" spans="1:20">
      <c r="A1060" s="46" t="s">
        <v>315</v>
      </c>
      <c r="B1060" s="150">
        <v>211102</v>
      </c>
      <c r="C1060" s="147" t="s">
        <v>316</v>
      </c>
      <c r="D1060" s="147" t="s">
        <v>15</v>
      </c>
      <c r="E1060" s="147" t="s">
        <v>47</v>
      </c>
      <c r="F1060" s="154">
        <v>0</v>
      </c>
      <c r="G1060" s="154">
        <v>2759664</v>
      </c>
      <c r="H1060" s="154">
        <v>25586450</v>
      </c>
      <c r="I1060" s="154">
        <v>29217529</v>
      </c>
      <c r="J1060" s="154">
        <v>0</v>
      </c>
      <c r="K1060" s="154">
        <v>0</v>
      </c>
      <c r="L1060" s="154">
        <v>0</v>
      </c>
      <c r="M1060" s="154">
        <v>6390743</v>
      </c>
      <c r="N1060" s="154">
        <v>0</v>
      </c>
      <c r="O1060" s="154">
        <v>0</v>
      </c>
      <c r="P1060" s="154">
        <v>0</v>
      </c>
      <c r="Q1060" s="154">
        <v>6390743</v>
      </c>
      <c r="R1060" s="155" t="b">
        <v>1</v>
      </c>
      <c r="S1060" s="154">
        <v>0</v>
      </c>
      <c r="T1060" s="154">
        <v>6390743</v>
      </c>
    </row>
    <row r="1061" spans="1:20">
      <c r="A1061" s="46" t="s">
        <v>315</v>
      </c>
      <c r="B1061" s="150">
        <v>211103</v>
      </c>
      <c r="C1061" s="147" t="s">
        <v>246</v>
      </c>
      <c r="D1061" s="147" t="s">
        <v>15</v>
      </c>
      <c r="E1061" s="147" t="s">
        <v>47</v>
      </c>
      <c r="F1061" s="154">
        <v>0</v>
      </c>
      <c r="G1061" s="154">
        <v>101741783</v>
      </c>
      <c r="H1061" s="154">
        <v>0</v>
      </c>
      <c r="I1061" s="154">
        <v>0</v>
      </c>
      <c r="J1061" s="154">
        <v>0</v>
      </c>
      <c r="K1061" s="154">
        <v>9259915</v>
      </c>
      <c r="L1061" s="154">
        <v>0</v>
      </c>
      <c r="M1061" s="154">
        <v>111001698</v>
      </c>
      <c r="N1061" s="154">
        <v>0</v>
      </c>
      <c r="O1061" s="154">
        <v>0</v>
      </c>
      <c r="P1061" s="154">
        <v>0</v>
      </c>
      <c r="Q1061" s="154">
        <v>111001698</v>
      </c>
      <c r="R1061" s="155" t="b">
        <v>1</v>
      </c>
      <c r="S1061" s="154">
        <v>0</v>
      </c>
      <c r="T1061" s="154">
        <v>111001698</v>
      </c>
    </row>
    <row r="1062" spans="1:20">
      <c r="A1062" s="46" t="s">
        <v>315</v>
      </c>
      <c r="B1062" s="33">
        <v>211104</v>
      </c>
      <c r="C1062" s="34" t="s">
        <v>243</v>
      </c>
      <c r="D1062" s="147" t="s">
        <v>15</v>
      </c>
      <c r="E1062" s="147" t="s">
        <v>47</v>
      </c>
      <c r="F1062" s="154">
        <v>0</v>
      </c>
      <c r="G1062" s="154">
        <v>2207827534</v>
      </c>
      <c r="H1062" s="154">
        <v>0</v>
      </c>
      <c r="I1062" s="154">
        <v>0</v>
      </c>
      <c r="J1062" s="154">
        <v>0</v>
      </c>
      <c r="K1062" s="154">
        <v>218817456</v>
      </c>
      <c r="L1062" s="154">
        <v>0</v>
      </c>
      <c r="M1062" s="154">
        <v>2426644990</v>
      </c>
      <c r="N1062" s="154">
        <v>0</v>
      </c>
      <c r="O1062" s="154">
        <v>0</v>
      </c>
      <c r="P1062" s="154">
        <v>0</v>
      </c>
      <c r="Q1062" s="154">
        <v>2426644990</v>
      </c>
      <c r="R1062" s="155" t="b">
        <v>1</v>
      </c>
      <c r="S1062" s="154">
        <v>0</v>
      </c>
      <c r="T1062" s="154">
        <v>2426644990</v>
      </c>
    </row>
    <row r="1063" spans="1:20">
      <c r="A1063" s="46" t="s">
        <v>315</v>
      </c>
      <c r="B1063" s="33">
        <v>211201</v>
      </c>
      <c r="C1063" s="34" t="s">
        <v>52</v>
      </c>
      <c r="D1063" s="147" t="s">
        <v>15</v>
      </c>
      <c r="E1063" s="147" t="s">
        <v>47</v>
      </c>
      <c r="F1063" s="154">
        <v>0</v>
      </c>
      <c r="G1063" s="154">
        <v>718725158.42857146</v>
      </c>
      <c r="H1063" s="154">
        <v>0</v>
      </c>
      <c r="I1063" s="154">
        <v>0</v>
      </c>
      <c r="J1063" s="154">
        <v>0</v>
      </c>
      <c r="K1063" s="536">
        <v>83561172.5</v>
      </c>
      <c r="L1063" s="154">
        <v>0</v>
      </c>
      <c r="M1063" s="154">
        <v>802286330.92857146</v>
      </c>
      <c r="N1063" s="154">
        <v>0</v>
      </c>
      <c r="O1063" s="154">
        <v>0</v>
      </c>
      <c r="P1063" s="154">
        <v>0</v>
      </c>
      <c r="Q1063" s="154">
        <v>802286330.92857146</v>
      </c>
      <c r="R1063" s="155" t="b">
        <v>1</v>
      </c>
      <c r="S1063" s="154">
        <v>0</v>
      </c>
      <c r="T1063" s="154">
        <v>802286330.92857146</v>
      </c>
    </row>
    <row r="1064" spans="1:20">
      <c r="A1064" s="46" t="s">
        <v>315</v>
      </c>
      <c r="B1064" s="33">
        <v>211202</v>
      </c>
      <c r="C1064" s="34" t="s">
        <v>202</v>
      </c>
      <c r="D1064" s="147" t="s">
        <v>15</v>
      </c>
      <c r="E1064" s="147" t="s">
        <v>47</v>
      </c>
      <c r="F1064" s="154">
        <v>0</v>
      </c>
      <c r="G1064" s="154">
        <v>140343809.3624</v>
      </c>
      <c r="H1064" s="154">
        <v>0</v>
      </c>
      <c r="I1064" s="154">
        <v>0</v>
      </c>
      <c r="J1064" s="154">
        <v>0</v>
      </c>
      <c r="K1064" s="154">
        <v>21959399.295199998</v>
      </c>
      <c r="L1064" s="154">
        <v>0</v>
      </c>
      <c r="M1064" s="154">
        <v>162303208.65759999</v>
      </c>
      <c r="N1064" s="154">
        <v>0</v>
      </c>
      <c r="O1064" s="154">
        <v>0</v>
      </c>
      <c r="P1064" s="154">
        <v>0</v>
      </c>
      <c r="Q1064" s="154">
        <v>162303208.65759999</v>
      </c>
      <c r="R1064" s="155" t="b">
        <v>1</v>
      </c>
      <c r="S1064" s="154">
        <v>0</v>
      </c>
      <c r="T1064" s="154">
        <v>162303208.65759999</v>
      </c>
    </row>
    <row r="1065" spans="1:20">
      <c r="A1065" s="46" t="s">
        <v>315</v>
      </c>
      <c r="B1065" s="33">
        <v>211203</v>
      </c>
      <c r="C1065" s="34" t="s">
        <v>53</v>
      </c>
      <c r="D1065" s="147" t="s">
        <v>15</v>
      </c>
      <c r="E1065" s="147" t="s">
        <v>47</v>
      </c>
      <c r="F1065" s="154">
        <v>0</v>
      </c>
      <c r="G1065" s="154">
        <v>0</v>
      </c>
      <c r="H1065" s="154">
        <v>0</v>
      </c>
      <c r="I1065" s="154">
        <v>0</v>
      </c>
      <c r="J1065" s="154">
        <v>0</v>
      </c>
      <c r="K1065" s="154">
        <v>0</v>
      </c>
      <c r="L1065" s="154">
        <v>0</v>
      </c>
      <c r="M1065" s="154">
        <v>0</v>
      </c>
      <c r="N1065" s="154">
        <v>0</v>
      </c>
      <c r="O1065" s="154">
        <v>0</v>
      </c>
      <c r="P1065" s="154">
        <v>0</v>
      </c>
      <c r="Q1065" s="154">
        <v>0</v>
      </c>
      <c r="R1065" s="155" t="b">
        <v>0</v>
      </c>
      <c r="S1065" s="154">
        <v>0</v>
      </c>
      <c r="T1065" s="154">
        <v>0</v>
      </c>
    </row>
    <row r="1066" spans="1:20">
      <c r="A1066" s="46" t="s">
        <v>315</v>
      </c>
      <c r="B1066" s="33">
        <v>211301</v>
      </c>
      <c r="C1066" s="34" t="s">
        <v>248</v>
      </c>
      <c r="D1066" s="147" t="s">
        <v>15</v>
      </c>
      <c r="E1066" s="147" t="s">
        <v>47</v>
      </c>
      <c r="F1066" s="154">
        <v>0</v>
      </c>
      <c r="G1066" s="154">
        <v>0</v>
      </c>
      <c r="H1066" s="154">
        <v>0</v>
      </c>
      <c r="I1066" s="154">
        <v>0</v>
      </c>
      <c r="J1066" s="154">
        <v>0</v>
      </c>
      <c r="K1066" s="154">
        <v>0</v>
      </c>
      <c r="L1066" s="154">
        <v>0</v>
      </c>
      <c r="M1066" s="154">
        <v>0</v>
      </c>
      <c r="N1066" s="154">
        <v>0</v>
      </c>
      <c r="O1066" s="154">
        <v>0</v>
      </c>
      <c r="P1066" s="154">
        <v>0</v>
      </c>
      <c r="Q1066" s="154">
        <v>0</v>
      </c>
      <c r="R1066" s="155" t="b">
        <v>0</v>
      </c>
      <c r="S1066" s="154">
        <v>0</v>
      </c>
      <c r="T1066" s="154">
        <v>0</v>
      </c>
    </row>
    <row r="1067" spans="1:20">
      <c r="A1067" s="46" t="s">
        <v>315</v>
      </c>
      <c r="B1067" s="33">
        <v>212001</v>
      </c>
      <c r="C1067" s="34" t="s">
        <v>249</v>
      </c>
      <c r="D1067" s="147" t="s">
        <v>15</v>
      </c>
      <c r="E1067" s="147" t="s">
        <v>47</v>
      </c>
      <c r="F1067" s="154">
        <v>0</v>
      </c>
      <c r="G1067" s="154">
        <v>1010868915.8288568</v>
      </c>
      <c r="H1067" s="154">
        <v>0</v>
      </c>
      <c r="I1067" s="154">
        <v>0</v>
      </c>
      <c r="J1067" s="154">
        <v>0</v>
      </c>
      <c r="K1067" s="154">
        <v>83996909.310006559</v>
      </c>
      <c r="L1067" s="154">
        <v>0</v>
      </c>
      <c r="M1067" s="154">
        <v>1094865825.1388633</v>
      </c>
      <c r="N1067" s="154">
        <v>0</v>
      </c>
      <c r="O1067" s="154">
        <v>0</v>
      </c>
      <c r="P1067" s="154">
        <v>0</v>
      </c>
      <c r="Q1067" s="154">
        <v>1094865825.1388633</v>
      </c>
      <c r="R1067" s="155" t="b">
        <v>1</v>
      </c>
      <c r="S1067" s="154">
        <v>0</v>
      </c>
      <c r="T1067" s="154">
        <v>1094865825.1388633</v>
      </c>
    </row>
    <row r="1068" spans="1:20">
      <c r="A1068" s="46" t="s">
        <v>315</v>
      </c>
      <c r="B1068" s="150">
        <v>213001</v>
      </c>
      <c r="C1068" s="147" t="s">
        <v>56</v>
      </c>
      <c r="D1068" s="147" t="s">
        <v>15</v>
      </c>
      <c r="E1068" s="147" t="s">
        <v>47</v>
      </c>
      <c r="F1068" s="154">
        <v>0</v>
      </c>
      <c r="G1068" s="154">
        <v>0</v>
      </c>
      <c r="H1068" s="154">
        <v>0</v>
      </c>
      <c r="I1068" s="154">
        <v>0</v>
      </c>
      <c r="J1068" s="154">
        <v>337757406.81818181</v>
      </c>
      <c r="K1068" s="154">
        <v>337757406.81818181</v>
      </c>
      <c r="L1068" s="154">
        <v>0</v>
      </c>
      <c r="M1068" s="154">
        <v>0</v>
      </c>
      <c r="N1068" s="154">
        <v>0</v>
      </c>
      <c r="O1068" s="154">
        <v>0</v>
      </c>
      <c r="P1068" s="154">
        <v>0</v>
      </c>
      <c r="Q1068" s="154">
        <v>0</v>
      </c>
      <c r="R1068" s="155" t="b">
        <v>1</v>
      </c>
      <c r="S1068" s="154">
        <v>0</v>
      </c>
      <c r="T1068" s="154">
        <v>0</v>
      </c>
    </row>
    <row r="1069" spans="1:20">
      <c r="A1069" s="46" t="s">
        <v>315</v>
      </c>
      <c r="B1069" s="150">
        <v>214001</v>
      </c>
      <c r="C1069" s="147" t="s">
        <v>250</v>
      </c>
      <c r="D1069" s="147" t="s">
        <v>15</v>
      </c>
      <c r="E1069" s="147" t="s">
        <v>47</v>
      </c>
      <c r="F1069" s="154">
        <v>0</v>
      </c>
      <c r="G1069" s="154">
        <v>0</v>
      </c>
      <c r="H1069" s="154">
        <v>0</v>
      </c>
      <c r="I1069" s="154">
        <v>0</v>
      </c>
      <c r="J1069" s="154">
        <v>0</v>
      </c>
      <c r="K1069" s="154">
        <v>0</v>
      </c>
      <c r="L1069" s="154">
        <v>0</v>
      </c>
      <c r="M1069" s="154">
        <v>0</v>
      </c>
      <c r="N1069" s="154">
        <v>0</v>
      </c>
      <c r="O1069" s="154">
        <v>0</v>
      </c>
      <c r="P1069" s="154">
        <v>0</v>
      </c>
      <c r="Q1069" s="154">
        <v>0</v>
      </c>
      <c r="R1069" s="155" t="b">
        <v>0</v>
      </c>
      <c r="S1069" s="154">
        <v>0</v>
      </c>
      <c r="T1069" s="154">
        <v>0</v>
      </c>
    </row>
    <row r="1070" spans="1:20">
      <c r="A1070" s="46" t="s">
        <v>315</v>
      </c>
      <c r="B1070" s="150">
        <v>214002</v>
      </c>
      <c r="C1070" s="147" t="s">
        <v>349</v>
      </c>
      <c r="D1070" s="147" t="s">
        <v>15</v>
      </c>
      <c r="E1070" s="147" t="s">
        <v>47</v>
      </c>
      <c r="F1070" s="154">
        <v>0</v>
      </c>
      <c r="G1070" s="154">
        <v>91650</v>
      </c>
      <c r="H1070" s="154">
        <v>0</v>
      </c>
      <c r="I1070" s="154">
        <v>0</v>
      </c>
      <c r="J1070" s="154">
        <v>0</v>
      </c>
      <c r="K1070" s="154">
        <v>28200</v>
      </c>
      <c r="L1070" s="154">
        <v>0</v>
      </c>
      <c r="M1070" s="154">
        <v>119850</v>
      </c>
      <c r="N1070" s="154">
        <v>0</v>
      </c>
      <c r="O1070" s="154">
        <v>0</v>
      </c>
      <c r="P1070" s="154">
        <v>0</v>
      </c>
      <c r="Q1070" s="154">
        <v>119850</v>
      </c>
      <c r="R1070" s="155" t="b">
        <v>1</v>
      </c>
      <c r="S1070" s="154">
        <v>0</v>
      </c>
      <c r="T1070" s="154">
        <v>119850</v>
      </c>
    </row>
    <row r="1071" spans="1:20">
      <c r="A1071" s="46" t="s">
        <v>315</v>
      </c>
      <c r="B1071" s="150">
        <v>311110</v>
      </c>
      <c r="C1071" s="147" t="s">
        <v>60</v>
      </c>
      <c r="D1071" s="147" t="s">
        <v>15</v>
      </c>
      <c r="E1071" s="147" t="s">
        <v>47</v>
      </c>
      <c r="F1071" s="154">
        <v>0</v>
      </c>
      <c r="G1071" s="154">
        <v>0</v>
      </c>
      <c r="H1071" s="154">
        <v>0</v>
      </c>
      <c r="I1071" s="154">
        <v>0</v>
      </c>
      <c r="J1071" s="154">
        <v>0</v>
      </c>
      <c r="K1071" s="154">
        <v>0</v>
      </c>
      <c r="L1071" s="154">
        <v>0</v>
      </c>
      <c r="M1071" s="154">
        <v>0</v>
      </c>
      <c r="N1071" s="154">
        <v>0</v>
      </c>
      <c r="O1071" s="154">
        <v>0</v>
      </c>
      <c r="P1071" s="154">
        <v>0</v>
      </c>
      <c r="Q1071" s="154">
        <v>0</v>
      </c>
      <c r="R1071" s="155" t="b">
        <v>0</v>
      </c>
      <c r="S1071" s="154">
        <v>0</v>
      </c>
      <c r="T1071" s="154">
        <v>0</v>
      </c>
    </row>
    <row r="1072" spans="1:20">
      <c r="A1072" s="46" t="s">
        <v>315</v>
      </c>
      <c r="B1072" s="160">
        <v>311111</v>
      </c>
      <c r="C1072" s="158" t="s">
        <v>61</v>
      </c>
      <c r="D1072" s="147" t="s">
        <v>15</v>
      </c>
      <c r="E1072" s="147" t="s">
        <v>47</v>
      </c>
      <c r="F1072" s="154">
        <v>0</v>
      </c>
      <c r="G1072" s="154">
        <v>23331</v>
      </c>
      <c r="H1072" s="154">
        <v>0</v>
      </c>
      <c r="I1072" s="154">
        <v>0</v>
      </c>
      <c r="J1072" s="154">
        <v>0</v>
      </c>
      <c r="K1072" s="154">
        <v>5540</v>
      </c>
      <c r="L1072" s="154">
        <v>0</v>
      </c>
      <c r="M1072" s="154">
        <v>28871</v>
      </c>
      <c r="N1072" s="154">
        <v>0</v>
      </c>
      <c r="O1072" s="154">
        <v>0</v>
      </c>
      <c r="P1072" s="154">
        <v>0</v>
      </c>
      <c r="Q1072" s="154">
        <v>28871</v>
      </c>
      <c r="R1072" s="155" t="b">
        <v>1</v>
      </c>
      <c r="S1072" s="154">
        <v>0</v>
      </c>
      <c r="T1072" s="154">
        <v>28871</v>
      </c>
    </row>
    <row r="1073" spans="1:20">
      <c r="A1073" s="46" t="s">
        <v>315</v>
      </c>
      <c r="B1073" s="160">
        <v>311112</v>
      </c>
      <c r="C1073" s="158" t="s">
        <v>62</v>
      </c>
      <c r="D1073" s="147" t="s">
        <v>15</v>
      </c>
      <c r="E1073" s="147" t="s">
        <v>47</v>
      </c>
      <c r="F1073" s="154">
        <v>0</v>
      </c>
      <c r="G1073" s="154">
        <v>5875300</v>
      </c>
      <c r="H1073" s="154">
        <v>0</v>
      </c>
      <c r="I1073" s="154">
        <v>0</v>
      </c>
      <c r="J1073" s="154">
        <v>0</v>
      </c>
      <c r="K1073" s="154">
        <v>2208700</v>
      </c>
      <c r="L1073" s="154">
        <v>0</v>
      </c>
      <c r="M1073" s="154">
        <v>8084000</v>
      </c>
      <c r="N1073" s="154">
        <v>0</v>
      </c>
      <c r="O1073" s="154">
        <v>0</v>
      </c>
      <c r="P1073" s="154">
        <v>0</v>
      </c>
      <c r="Q1073" s="154">
        <v>8084000</v>
      </c>
      <c r="R1073" s="155" t="b">
        <v>1</v>
      </c>
      <c r="S1073" s="154">
        <v>0</v>
      </c>
      <c r="T1073" s="154">
        <v>8084000</v>
      </c>
    </row>
    <row r="1074" spans="1:20">
      <c r="A1074" s="46" t="s">
        <v>315</v>
      </c>
      <c r="B1074" s="160">
        <v>311113</v>
      </c>
      <c r="C1074" s="158" t="s">
        <v>63</v>
      </c>
      <c r="D1074" s="147" t="s">
        <v>15</v>
      </c>
      <c r="E1074" s="147" t="s">
        <v>47</v>
      </c>
      <c r="F1074" s="154">
        <v>0</v>
      </c>
      <c r="G1074" s="154">
        <v>87590069</v>
      </c>
      <c r="H1074" s="154">
        <v>0</v>
      </c>
      <c r="I1074" s="154">
        <v>0</v>
      </c>
      <c r="J1074" s="154">
        <v>0</v>
      </c>
      <c r="K1074" s="154">
        <v>16309761</v>
      </c>
      <c r="L1074" s="154">
        <v>0</v>
      </c>
      <c r="M1074" s="154">
        <v>103899830</v>
      </c>
      <c r="N1074" s="154">
        <v>0</v>
      </c>
      <c r="O1074" s="154">
        <v>0</v>
      </c>
      <c r="P1074" s="154">
        <v>0</v>
      </c>
      <c r="Q1074" s="154">
        <v>103899830</v>
      </c>
      <c r="R1074" s="155" t="b">
        <v>1</v>
      </c>
      <c r="S1074" s="154">
        <v>0</v>
      </c>
      <c r="T1074" s="154">
        <v>103899830</v>
      </c>
    </row>
    <row r="1075" spans="1:20">
      <c r="A1075" s="46" t="s">
        <v>315</v>
      </c>
      <c r="B1075" s="160">
        <v>311114</v>
      </c>
      <c r="C1075" s="158" t="s">
        <v>64</v>
      </c>
      <c r="D1075" s="147" t="s">
        <v>15</v>
      </c>
      <c r="E1075" s="147" t="s">
        <v>47</v>
      </c>
      <c r="F1075" s="154">
        <v>0</v>
      </c>
      <c r="G1075" s="154">
        <v>6559998.7300000014</v>
      </c>
      <c r="H1075" s="154">
        <v>0</v>
      </c>
      <c r="I1075" s="154">
        <v>0</v>
      </c>
      <c r="J1075" s="154">
        <v>6091150.459999999</v>
      </c>
      <c r="K1075" s="154">
        <v>6091150.459999999</v>
      </c>
      <c r="L1075" s="154">
        <v>0</v>
      </c>
      <c r="M1075" s="154">
        <v>6559998.7300000023</v>
      </c>
      <c r="N1075" s="154">
        <v>0</v>
      </c>
      <c r="O1075" s="154">
        <v>0</v>
      </c>
      <c r="P1075" s="154">
        <v>0</v>
      </c>
      <c r="Q1075" s="154">
        <v>6559998.7300000023</v>
      </c>
      <c r="R1075" s="155" t="b">
        <v>1</v>
      </c>
      <c r="S1075" s="154">
        <v>0</v>
      </c>
      <c r="T1075" s="154">
        <v>6559998.7300000023</v>
      </c>
    </row>
    <row r="1076" spans="1:20">
      <c r="A1076" s="46" t="s">
        <v>315</v>
      </c>
      <c r="B1076" s="160">
        <v>311115</v>
      </c>
      <c r="C1076" s="158" t="s">
        <v>65</v>
      </c>
      <c r="D1076" s="147" t="s">
        <v>15</v>
      </c>
      <c r="E1076" s="147" t="s">
        <v>47</v>
      </c>
      <c r="F1076" s="154">
        <v>0</v>
      </c>
      <c r="G1076" s="154">
        <v>0</v>
      </c>
      <c r="H1076" s="154">
        <v>0</v>
      </c>
      <c r="I1076" s="154">
        <v>0</v>
      </c>
      <c r="J1076" s="154">
        <v>0</v>
      </c>
      <c r="K1076" s="154">
        <v>0</v>
      </c>
      <c r="L1076" s="154">
        <v>0</v>
      </c>
      <c r="M1076" s="154">
        <v>0</v>
      </c>
      <c r="N1076" s="154">
        <v>0</v>
      </c>
      <c r="O1076" s="154">
        <v>0</v>
      </c>
      <c r="P1076" s="154">
        <v>0</v>
      </c>
      <c r="Q1076" s="154">
        <v>0</v>
      </c>
      <c r="R1076" s="155" t="b">
        <v>0</v>
      </c>
      <c r="S1076" s="154">
        <v>0</v>
      </c>
      <c r="T1076" s="154">
        <v>0</v>
      </c>
    </row>
    <row r="1077" spans="1:20">
      <c r="A1077" s="46" t="s">
        <v>315</v>
      </c>
      <c r="B1077" s="160">
        <v>311118</v>
      </c>
      <c r="C1077" s="158" t="s">
        <v>331</v>
      </c>
      <c r="D1077" s="147" t="s">
        <v>15</v>
      </c>
      <c r="E1077" s="147" t="s">
        <v>47</v>
      </c>
      <c r="F1077" s="154">
        <v>0</v>
      </c>
      <c r="G1077" s="154">
        <v>0</v>
      </c>
      <c r="H1077" s="154">
        <v>0</v>
      </c>
      <c r="I1077" s="154">
        <v>0</v>
      </c>
      <c r="J1077" s="154">
        <v>0</v>
      </c>
      <c r="K1077" s="154">
        <v>0</v>
      </c>
      <c r="L1077" s="154">
        <v>0</v>
      </c>
      <c r="M1077" s="154">
        <v>0</v>
      </c>
      <c r="N1077" s="154">
        <v>0</v>
      </c>
      <c r="O1077" s="154">
        <v>0</v>
      </c>
      <c r="P1077" s="154">
        <v>0</v>
      </c>
      <c r="Q1077" s="154">
        <v>0</v>
      </c>
      <c r="R1077" s="155" t="b">
        <v>0</v>
      </c>
      <c r="S1077" s="154">
        <v>0</v>
      </c>
      <c r="T1077" s="154">
        <v>0</v>
      </c>
    </row>
    <row r="1078" spans="1:20">
      <c r="A1078" s="46" t="s">
        <v>315</v>
      </c>
      <c r="B1078" s="160">
        <v>311119</v>
      </c>
      <c r="C1078" s="158" t="s">
        <v>61</v>
      </c>
      <c r="D1078" s="147" t="s">
        <v>15</v>
      </c>
      <c r="E1078" s="147" t="s">
        <v>47</v>
      </c>
      <c r="F1078" s="154">
        <v>0</v>
      </c>
      <c r="G1078" s="154">
        <v>0</v>
      </c>
      <c r="H1078" s="154">
        <v>0</v>
      </c>
      <c r="I1078" s="154">
        <v>0</v>
      </c>
      <c r="J1078" s="154">
        <v>0</v>
      </c>
      <c r="K1078" s="154">
        <v>0</v>
      </c>
      <c r="L1078" s="154">
        <v>0</v>
      </c>
      <c r="M1078" s="154">
        <v>0</v>
      </c>
      <c r="N1078" s="154">
        <v>0</v>
      </c>
      <c r="O1078" s="154">
        <v>0</v>
      </c>
      <c r="P1078" s="154">
        <v>0</v>
      </c>
      <c r="Q1078" s="154">
        <v>0</v>
      </c>
      <c r="R1078" s="155" t="b">
        <v>0</v>
      </c>
      <c r="S1078" s="154">
        <v>0</v>
      </c>
      <c r="T1078" s="154">
        <v>0</v>
      </c>
    </row>
    <row r="1079" spans="1:20">
      <c r="A1079" s="46" t="s">
        <v>315</v>
      </c>
      <c r="B1079" s="160">
        <v>311001</v>
      </c>
      <c r="C1079" s="158" t="s">
        <v>57</v>
      </c>
      <c r="D1079" s="147" t="s">
        <v>15</v>
      </c>
      <c r="E1079" s="147" t="s">
        <v>47</v>
      </c>
      <c r="F1079" s="154">
        <v>0</v>
      </c>
      <c r="G1079" s="154">
        <v>0</v>
      </c>
      <c r="H1079" s="154">
        <v>0</v>
      </c>
      <c r="I1079" s="154">
        <v>0</v>
      </c>
      <c r="J1079" s="154">
        <v>0</v>
      </c>
      <c r="K1079" s="154">
        <v>0</v>
      </c>
      <c r="L1079" s="154">
        <v>0</v>
      </c>
      <c r="M1079" s="154">
        <v>0</v>
      </c>
      <c r="N1079" s="154">
        <v>0</v>
      </c>
      <c r="O1079" s="154">
        <v>0</v>
      </c>
      <c r="P1079" s="154">
        <v>0</v>
      </c>
      <c r="Q1079" s="154">
        <v>0</v>
      </c>
      <c r="R1079" s="155" t="b">
        <v>0</v>
      </c>
      <c r="S1079" s="154">
        <v>0</v>
      </c>
      <c r="T1079" s="154">
        <v>0</v>
      </c>
    </row>
    <row r="1080" spans="1:20">
      <c r="A1080" s="46" t="s">
        <v>315</v>
      </c>
      <c r="B1080" s="160">
        <v>311101</v>
      </c>
      <c r="C1080" s="158" t="s">
        <v>59</v>
      </c>
      <c r="D1080" s="147" t="s">
        <v>15</v>
      </c>
      <c r="E1080" s="147" t="s">
        <v>47</v>
      </c>
      <c r="F1080" s="154">
        <v>0</v>
      </c>
      <c r="G1080" s="154">
        <v>-694585524.13700485</v>
      </c>
      <c r="H1080" s="154">
        <v>0</v>
      </c>
      <c r="I1080" s="154">
        <v>0</v>
      </c>
      <c r="J1080" s="154">
        <v>0</v>
      </c>
      <c r="K1080" s="154">
        <v>319062078.61733723</v>
      </c>
      <c r="L1080" s="154">
        <v>0</v>
      </c>
      <c r="M1080" s="154">
        <v>-375523445.51966763</v>
      </c>
      <c r="N1080" s="154">
        <v>0</v>
      </c>
      <c r="O1080" s="154">
        <v>0</v>
      </c>
      <c r="P1080" s="154">
        <v>0</v>
      </c>
      <c r="Q1080" s="154">
        <v>-375523445.51966763</v>
      </c>
      <c r="R1080" s="155" t="b">
        <v>1</v>
      </c>
      <c r="S1080" s="154">
        <v>0</v>
      </c>
      <c r="T1080" s="154">
        <v>-375523445.51966763</v>
      </c>
    </row>
    <row r="1081" spans="1:20">
      <c r="A1081" s="46" t="s">
        <v>315</v>
      </c>
      <c r="B1081" s="160">
        <v>311201</v>
      </c>
      <c r="C1081" s="158" t="s">
        <v>209</v>
      </c>
      <c r="D1081" s="147" t="s">
        <v>15</v>
      </c>
      <c r="E1081" s="147" t="s">
        <v>47</v>
      </c>
      <c r="F1081" s="154">
        <v>0</v>
      </c>
      <c r="G1081" s="154">
        <v>0</v>
      </c>
      <c r="H1081" s="154">
        <v>0</v>
      </c>
      <c r="I1081" s="154">
        <v>0</v>
      </c>
      <c r="J1081" s="154">
        <v>0</v>
      </c>
      <c r="K1081" s="154">
        <v>0</v>
      </c>
      <c r="L1081" s="154">
        <v>0</v>
      </c>
      <c r="M1081" s="154">
        <v>0</v>
      </c>
      <c r="N1081" s="154">
        <v>0</v>
      </c>
      <c r="O1081" s="154">
        <v>0</v>
      </c>
      <c r="P1081" s="154">
        <v>0</v>
      </c>
      <c r="Q1081" s="154">
        <v>0</v>
      </c>
      <c r="R1081" s="155" t="b">
        <v>0</v>
      </c>
      <c r="S1081" s="154">
        <v>0</v>
      </c>
      <c r="T1081" s="154">
        <v>0</v>
      </c>
    </row>
    <row r="1082" spans="1:20">
      <c r="A1082" s="46" t="s">
        <v>315</v>
      </c>
      <c r="B1082" s="160">
        <v>312002</v>
      </c>
      <c r="C1082" s="158" t="s">
        <v>69</v>
      </c>
      <c r="D1082" s="147" t="s">
        <v>15</v>
      </c>
      <c r="E1082" s="147" t="s">
        <v>47</v>
      </c>
      <c r="F1082" s="154">
        <v>0</v>
      </c>
      <c r="G1082" s="154">
        <v>0</v>
      </c>
      <c r="H1082" s="154">
        <v>0</v>
      </c>
      <c r="I1082" s="154">
        <v>0</v>
      </c>
      <c r="J1082" s="154">
        <v>0</v>
      </c>
      <c r="K1082" s="154">
        <v>0</v>
      </c>
      <c r="L1082" s="154">
        <v>0</v>
      </c>
      <c r="M1082" s="154">
        <v>0</v>
      </c>
      <c r="N1082" s="154">
        <v>0</v>
      </c>
      <c r="O1082" s="154">
        <v>0</v>
      </c>
      <c r="P1082" s="154">
        <v>0</v>
      </c>
      <c r="Q1082" s="154">
        <v>0</v>
      </c>
      <c r="R1082" s="155" t="b">
        <v>0</v>
      </c>
      <c r="S1082" s="154">
        <v>0</v>
      </c>
      <c r="T1082" s="154">
        <v>0</v>
      </c>
    </row>
    <row r="1083" spans="1:20">
      <c r="A1083" s="46" t="s">
        <v>315</v>
      </c>
      <c r="B1083" s="160">
        <v>312003</v>
      </c>
      <c r="C1083" s="158" t="s">
        <v>70</v>
      </c>
      <c r="D1083" s="147" t="s">
        <v>15</v>
      </c>
      <c r="E1083" s="147" t="s">
        <v>47</v>
      </c>
      <c r="F1083" s="154">
        <v>0</v>
      </c>
      <c r="G1083" s="154">
        <v>319062078.61733723</v>
      </c>
      <c r="H1083" s="154">
        <v>0</v>
      </c>
      <c r="I1083" s="154">
        <v>0</v>
      </c>
      <c r="J1083" s="154">
        <v>319062078.61733723</v>
      </c>
      <c r="K1083" s="154">
        <v>0</v>
      </c>
      <c r="L1083" s="154">
        <v>0</v>
      </c>
      <c r="M1083" s="154">
        <v>0</v>
      </c>
      <c r="N1083" s="154">
        <v>0</v>
      </c>
      <c r="O1083" s="154">
        <v>0</v>
      </c>
      <c r="P1083" s="154">
        <v>0</v>
      </c>
      <c r="Q1083" s="154">
        <v>232171938.32759285</v>
      </c>
      <c r="R1083" s="155" t="b">
        <v>1</v>
      </c>
      <c r="S1083" s="154">
        <v>0</v>
      </c>
      <c r="T1083" s="154">
        <v>232171938.32759285</v>
      </c>
    </row>
    <row r="1084" spans="1:20">
      <c r="A1084" s="46" t="s">
        <v>315</v>
      </c>
      <c r="B1084" s="160">
        <v>411001</v>
      </c>
      <c r="C1084" s="158" t="s">
        <v>73</v>
      </c>
      <c r="D1084" s="147" t="s">
        <v>72</v>
      </c>
      <c r="E1084" s="147" t="s">
        <v>47</v>
      </c>
      <c r="F1084" s="154">
        <v>0</v>
      </c>
      <c r="G1084" s="154">
        <v>0</v>
      </c>
      <c r="H1084" s="154">
        <v>0</v>
      </c>
      <c r="I1084" s="154">
        <v>0</v>
      </c>
      <c r="J1084" s="154">
        <v>0</v>
      </c>
      <c r="K1084" s="154">
        <v>2738988696.363636</v>
      </c>
      <c r="L1084" s="154">
        <v>0</v>
      </c>
      <c r="M1084" s="154">
        <v>2738988696.363636</v>
      </c>
      <c r="N1084" s="154">
        <v>0</v>
      </c>
      <c r="O1084" s="154">
        <v>2738988696.363636</v>
      </c>
      <c r="P1084" s="154">
        <v>0</v>
      </c>
      <c r="Q1084" s="154">
        <v>0</v>
      </c>
      <c r="R1084" s="155" t="b">
        <v>1</v>
      </c>
      <c r="S1084" s="154">
        <v>0</v>
      </c>
      <c r="T1084" s="154">
        <v>0</v>
      </c>
    </row>
    <row r="1085" spans="1:20">
      <c r="A1085" s="46" t="s">
        <v>315</v>
      </c>
      <c r="B1085" s="160">
        <v>411002</v>
      </c>
      <c r="C1085" s="158" t="s">
        <v>74</v>
      </c>
      <c r="D1085" s="147" t="s">
        <v>72</v>
      </c>
      <c r="E1085" s="147" t="s">
        <v>47</v>
      </c>
      <c r="F1085" s="154">
        <v>0</v>
      </c>
      <c r="G1085" s="154">
        <v>0</v>
      </c>
      <c r="H1085" s="154">
        <v>0</v>
      </c>
      <c r="I1085" s="154">
        <v>0</v>
      </c>
      <c r="J1085" s="154">
        <v>0</v>
      </c>
      <c r="K1085" s="154">
        <v>8100000</v>
      </c>
      <c r="L1085" s="154">
        <v>0</v>
      </c>
      <c r="M1085" s="154">
        <v>8100000</v>
      </c>
      <c r="N1085" s="154">
        <v>0</v>
      </c>
      <c r="O1085" s="154">
        <v>8100000</v>
      </c>
      <c r="P1085" s="154">
        <v>0</v>
      </c>
      <c r="Q1085" s="154">
        <v>0</v>
      </c>
      <c r="R1085" s="155" t="b">
        <v>1</v>
      </c>
      <c r="S1085" s="154">
        <v>0</v>
      </c>
      <c r="T1085" s="154">
        <v>0</v>
      </c>
    </row>
    <row r="1086" spans="1:20">
      <c r="A1086" s="46" t="s">
        <v>315</v>
      </c>
      <c r="B1086" s="160">
        <v>411003</v>
      </c>
      <c r="C1086" s="158" t="s">
        <v>75</v>
      </c>
      <c r="D1086" s="147" t="s">
        <v>72</v>
      </c>
      <c r="E1086" s="147" t="s">
        <v>47</v>
      </c>
      <c r="F1086" s="154">
        <v>0</v>
      </c>
      <c r="G1086" s="154">
        <v>0</v>
      </c>
      <c r="H1086" s="154">
        <v>0</v>
      </c>
      <c r="I1086" s="154">
        <v>0</v>
      </c>
      <c r="J1086" s="154">
        <v>0</v>
      </c>
      <c r="K1086" s="154">
        <v>0</v>
      </c>
      <c r="L1086" s="154">
        <v>0</v>
      </c>
      <c r="M1086" s="154">
        <v>0</v>
      </c>
      <c r="N1086" s="154">
        <v>0</v>
      </c>
      <c r="O1086" s="154">
        <v>0</v>
      </c>
      <c r="P1086" s="154">
        <v>0</v>
      </c>
      <c r="Q1086" s="154">
        <v>0</v>
      </c>
      <c r="R1086" s="155" t="b">
        <v>0</v>
      </c>
      <c r="S1086" s="154">
        <v>0</v>
      </c>
      <c r="T1086" s="154">
        <v>0</v>
      </c>
    </row>
    <row r="1087" spans="1:20">
      <c r="A1087" s="46" t="s">
        <v>315</v>
      </c>
      <c r="B1087" s="160">
        <v>411011</v>
      </c>
      <c r="C1087" s="158" t="s">
        <v>251</v>
      </c>
      <c r="D1087" s="147" t="s">
        <v>72</v>
      </c>
      <c r="E1087" s="147" t="s">
        <v>16</v>
      </c>
      <c r="F1087" s="154">
        <v>0</v>
      </c>
      <c r="G1087" s="154">
        <v>0</v>
      </c>
      <c r="H1087" s="154">
        <v>0</v>
      </c>
      <c r="I1087" s="154">
        <v>0</v>
      </c>
      <c r="J1087" s="154">
        <v>40470863.636363633</v>
      </c>
      <c r="K1087" s="154">
        <v>0</v>
      </c>
      <c r="L1087" s="154">
        <v>40470863.636363633</v>
      </c>
      <c r="M1087" s="154">
        <v>0</v>
      </c>
      <c r="N1087" s="154">
        <v>40470863.636363633</v>
      </c>
      <c r="O1087" s="154">
        <v>0</v>
      </c>
      <c r="P1087" s="154">
        <v>0</v>
      </c>
      <c r="Q1087" s="154">
        <v>0</v>
      </c>
      <c r="R1087" s="155" t="b">
        <v>1</v>
      </c>
      <c r="S1087" s="154">
        <v>0</v>
      </c>
      <c r="T1087" s="154">
        <v>0</v>
      </c>
    </row>
    <row r="1088" spans="1:20">
      <c r="A1088" s="46" t="s">
        <v>315</v>
      </c>
      <c r="B1088" s="160">
        <v>411012</v>
      </c>
      <c r="C1088" s="158" t="s">
        <v>252</v>
      </c>
      <c r="D1088" s="147" t="s">
        <v>72</v>
      </c>
      <c r="E1088" s="147" t="s">
        <v>16</v>
      </c>
      <c r="F1088" s="154">
        <v>0</v>
      </c>
      <c r="G1088" s="154">
        <v>0</v>
      </c>
      <c r="H1088" s="154">
        <v>0</v>
      </c>
      <c r="I1088" s="154">
        <v>0</v>
      </c>
      <c r="J1088" s="154">
        <v>3262454.5454545454</v>
      </c>
      <c r="K1088" s="154">
        <v>0</v>
      </c>
      <c r="L1088" s="154">
        <v>3262454.5454545454</v>
      </c>
      <c r="M1088" s="154">
        <v>0</v>
      </c>
      <c r="N1088" s="154">
        <v>3262454.5454545454</v>
      </c>
      <c r="O1088" s="154">
        <v>0</v>
      </c>
      <c r="P1088" s="154">
        <v>0</v>
      </c>
      <c r="Q1088" s="154">
        <v>0</v>
      </c>
      <c r="R1088" s="155" t="b">
        <v>1</v>
      </c>
      <c r="S1088" s="154">
        <v>0</v>
      </c>
      <c r="T1088" s="154">
        <v>0</v>
      </c>
    </row>
    <row r="1089" spans="1:20">
      <c r="A1089" s="46" t="s">
        <v>315</v>
      </c>
      <c r="B1089" s="160">
        <v>411013</v>
      </c>
      <c r="C1089" s="158" t="s">
        <v>253</v>
      </c>
      <c r="D1089" s="147" t="s">
        <v>72</v>
      </c>
      <c r="E1089" s="147" t="s">
        <v>16</v>
      </c>
      <c r="F1089" s="154">
        <v>0</v>
      </c>
      <c r="G1089" s="154">
        <v>0</v>
      </c>
      <c r="H1089" s="154">
        <v>0</v>
      </c>
      <c r="I1089" s="154">
        <v>0</v>
      </c>
      <c r="J1089" s="154">
        <v>2469727.2727272725</v>
      </c>
      <c r="K1089" s="154">
        <v>0</v>
      </c>
      <c r="L1089" s="154">
        <v>2469727.2727272725</v>
      </c>
      <c r="M1089" s="154">
        <v>0</v>
      </c>
      <c r="N1089" s="154">
        <v>2469727.2727272725</v>
      </c>
      <c r="O1089" s="154">
        <v>0</v>
      </c>
      <c r="P1089" s="154">
        <v>0</v>
      </c>
      <c r="Q1089" s="154">
        <v>0</v>
      </c>
      <c r="R1089" s="155" t="b">
        <v>1</v>
      </c>
      <c r="S1089" s="154">
        <v>0</v>
      </c>
      <c r="T1089" s="154">
        <v>0</v>
      </c>
    </row>
    <row r="1090" spans="1:20">
      <c r="A1090" s="46" t="s">
        <v>315</v>
      </c>
      <c r="B1090" s="160">
        <v>411014</v>
      </c>
      <c r="C1090" s="158" t="s">
        <v>254</v>
      </c>
      <c r="D1090" s="147" t="s">
        <v>72</v>
      </c>
      <c r="E1090" s="147" t="s">
        <v>16</v>
      </c>
      <c r="F1090" s="154">
        <v>0</v>
      </c>
      <c r="G1090" s="154">
        <v>0</v>
      </c>
      <c r="H1090" s="154">
        <v>0</v>
      </c>
      <c r="I1090" s="154">
        <v>0</v>
      </c>
      <c r="J1090" s="154">
        <v>0</v>
      </c>
      <c r="K1090" s="154">
        <v>0</v>
      </c>
      <c r="L1090" s="154">
        <v>0</v>
      </c>
      <c r="M1090" s="154">
        <v>0</v>
      </c>
      <c r="N1090" s="154">
        <v>0</v>
      </c>
      <c r="O1090" s="154">
        <v>0</v>
      </c>
      <c r="P1090" s="154">
        <v>0</v>
      </c>
      <c r="Q1090" s="154">
        <v>0</v>
      </c>
      <c r="R1090" s="155" t="b">
        <v>0</v>
      </c>
      <c r="S1090" s="154">
        <v>0</v>
      </c>
      <c r="T1090" s="154">
        <v>0</v>
      </c>
    </row>
    <row r="1091" spans="1:20">
      <c r="A1091" s="46" t="s">
        <v>315</v>
      </c>
      <c r="B1091" s="160">
        <v>411015</v>
      </c>
      <c r="C1091" s="158" t="s">
        <v>80</v>
      </c>
      <c r="D1091" s="147" t="s">
        <v>72</v>
      </c>
      <c r="E1091" s="147" t="s">
        <v>16</v>
      </c>
      <c r="F1091" s="154">
        <v>0</v>
      </c>
      <c r="G1091" s="154">
        <v>0</v>
      </c>
      <c r="H1091" s="154">
        <v>0</v>
      </c>
      <c r="I1091" s="154">
        <v>0</v>
      </c>
      <c r="J1091" s="154">
        <v>0</v>
      </c>
      <c r="K1091" s="154">
        <v>0</v>
      </c>
      <c r="L1091" s="154">
        <v>0</v>
      </c>
      <c r="M1091" s="154">
        <v>0</v>
      </c>
      <c r="N1091" s="154">
        <v>0</v>
      </c>
      <c r="O1091" s="154">
        <v>0</v>
      </c>
      <c r="P1091" s="154">
        <v>0</v>
      </c>
      <c r="Q1091" s="154">
        <v>0</v>
      </c>
      <c r="R1091" s="155" t="b">
        <v>0</v>
      </c>
      <c r="S1091" s="154">
        <v>0</v>
      </c>
      <c r="T1091" s="154">
        <v>0</v>
      </c>
    </row>
    <row r="1092" spans="1:20">
      <c r="A1092" s="46" t="s">
        <v>315</v>
      </c>
      <c r="B1092" s="160">
        <v>411016</v>
      </c>
      <c r="C1092" s="158" t="s">
        <v>81</v>
      </c>
      <c r="D1092" s="147" t="s">
        <v>72</v>
      </c>
      <c r="E1092" s="147" t="s">
        <v>16</v>
      </c>
      <c r="F1092" s="154">
        <v>0</v>
      </c>
      <c r="G1092" s="154">
        <v>0</v>
      </c>
      <c r="H1092" s="154">
        <v>0</v>
      </c>
      <c r="I1092" s="154">
        <v>0</v>
      </c>
      <c r="J1092" s="154">
        <v>450000</v>
      </c>
      <c r="K1092" s="154">
        <v>450000</v>
      </c>
      <c r="L1092" s="154">
        <v>0</v>
      </c>
      <c r="M1092" s="154">
        <v>0</v>
      </c>
      <c r="N1092" s="154">
        <v>0</v>
      </c>
      <c r="O1092" s="154">
        <v>0</v>
      </c>
      <c r="P1092" s="154">
        <v>0</v>
      </c>
      <c r="Q1092" s="154">
        <v>0</v>
      </c>
      <c r="R1092" s="155" t="b">
        <v>1</v>
      </c>
      <c r="S1092" s="154">
        <v>0</v>
      </c>
      <c r="T1092" s="154">
        <v>0</v>
      </c>
    </row>
    <row r="1093" spans="1:20">
      <c r="A1093" s="46" t="s">
        <v>315</v>
      </c>
      <c r="B1093" s="160">
        <v>411017</v>
      </c>
      <c r="C1093" s="158" t="s">
        <v>82</v>
      </c>
      <c r="D1093" s="147" t="s">
        <v>72</v>
      </c>
      <c r="E1093" s="147" t="s">
        <v>16</v>
      </c>
      <c r="F1093" s="154">
        <v>0</v>
      </c>
      <c r="G1093" s="154">
        <v>0</v>
      </c>
      <c r="H1093" s="154">
        <v>0</v>
      </c>
      <c r="I1093" s="154">
        <v>0</v>
      </c>
      <c r="J1093" s="154">
        <v>0</v>
      </c>
      <c r="K1093" s="154">
        <v>0</v>
      </c>
      <c r="L1093" s="154">
        <v>0</v>
      </c>
      <c r="M1093" s="154">
        <v>0</v>
      </c>
      <c r="N1093" s="154">
        <v>0</v>
      </c>
      <c r="O1093" s="154">
        <v>0</v>
      </c>
      <c r="P1093" s="154">
        <v>0</v>
      </c>
      <c r="Q1093" s="154">
        <v>0</v>
      </c>
      <c r="R1093" s="155" t="b">
        <v>0</v>
      </c>
      <c r="S1093" s="154">
        <v>0</v>
      </c>
      <c r="T1093" s="154">
        <v>0</v>
      </c>
    </row>
    <row r="1094" spans="1:20">
      <c r="A1094" s="46" t="s">
        <v>315</v>
      </c>
      <c r="B1094" s="160">
        <v>411018</v>
      </c>
      <c r="C1094" s="158" t="s">
        <v>83</v>
      </c>
      <c r="D1094" s="147" t="s">
        <v>72</v>
      </c>
      <c r="E1094" s="147" t="s">
        <v>16</v>
      </c>
      <c r="F1094" s="154">
        <v>0</v>
      </c>
      <c r="G1094" s="154">
        <v>0</v>
      </c>
      <c r="H1094" s="154">
        <v>0</v>
      </c>
      <c r="I1094" s="154">
        <v>0</v>
      </c>
      <c r="J1094" s="154">
        <v>0</v>
      </c>
      <c r="K1094" s="154">
        <v>0</v>
      </c>
      <c r="L1094" s="154">
        <v>0</v>
      </c>
      <c r="M1094" s="154">
        <v>0</v>
      </c>
      <c r="N1094" s="154">
        <v>0</v>
      </c>
      <c r="O1094" s="154">
        <v>0</v>
      </c>
      <c r="P1094" s="154">
        <v>0</v>
      </c>
      <c r="Q1094" s="154">
        <v>0</v>
      </c>
      <c r="R1094" s="155" t="b">
        <v>0</v>
      </c>
      <c r="S1094" s="154">
        <v>0</v>
      </c>
      <c r="T1094" s="154">
        <v>0</v>
      </c>
    </row>
    <row r="1095" spans="1:20">
      <c r="A1095" s="46" t="s">
        <v>315</v>
      </c>
      <c r="B1095" s="160">
        <v>411019</v>
      </c>
      <c r="C1095" s="158" t="s">
        <v>171</v>
      </c>
      <c r="D1095" s="147" t="s">
        <v>72</v>
      </c>
      <c r="E1095" s="147" t="s">
        <v>16</v>
      </c>
      <c r="F1095" s="154">
        <v>0</v>
      </c>
      <c r="G1095" s="154">
        <v>0</v>
      </c>
      <c r="H1095" s="154">
        <v>0</v>
      </c>
      <c r="I1095" s="154">
        <v>0</v>
      </c>
      <c r="J1095" s="154">
        <v>0</v>
      </c>
      <c r="K1095" s="154">
        <v>0</v>
      </c>
      <c r="L1095" s="154">
        <v>0</v>
      </c>
      <c r="M1095" s="154">
        <v>0</v>
      </c>
      <c r="N1095" s="154">
        <v>0</v>
      </c>
      <c r="O1095" s="154">
        <v>0</v>
      </c>
      <c r="P1095" s="154">
        <v>0</v>
      </c>
      <c r="Q1095" s="154">
        <v>0</v>
      </c>
      <c r="R1095" s="155" t="b">
        <v>0</v>
      </c>
      <c r="S1095" s="154">
        <v>0</v>
      </c>
      <c r="T1095" s="154">
        <v>0</v>
      </c>
    </row>
    <row r="1096" spans="1:20">
      <c r="A1096" s="46" t="s">
        <v>315</v>
      </c>
      <c r="B1096" s="160">
        <v>411101</v>
      </c>
      <c r="C1096" s="158" t="s">
        <v>84</v>
      </c>
      <c r="D1096" s="147" t="s">
        <v>72</v>
      </c>
      <c r="E1096" s="147" t="s">
        <v>47</v>
      </c>
      <c r="F1096" s="154">
        <v>0</v>
      </c>
      <c r="G1096" s="154">
        <v>0</v>
      </c>
      <c r="H1096" s="154">
        <v>0</v>
      </c>
      <c r="I1096" s="154">
        <v>0</v>
      </c>
      <c r="J1096" s="154">
        <v>0</v>
      </c>
      <c r="K1096" s="154">
        <v>652193053.63636363</v>
      </c>
      <c r="L1096" s="154">
        <v>0</v>
      </c>
      <c r="M1096" s="154">
        <v>652193053.63636363</v>
      </c>
      <c r="N1096" s="154">
        <v>0</v>
      </c>
      <c r="O1096" s="154">
        <v>652193053.63636363</v>
      </c>
      <c r="P1096" s="154">
        <v>0</v>
      </c>
      <c r="Q1096" s="154">
        <v>0</v>
      </c>
      <c r="R1096" s="155" t="b">
        <v>1</v>
      </c>
      <c r="S1096" s="154">
        <v>0</v>
      </c>
      <c r="T1096" s="154">
        <v>0</v>
      </c>
    </row>
    <row r="1097" spans="1:20">
      <c r="A1097" s="46" t="s">
        <v>315</v>
      </c>
      <c r="B1097" s="160">
        <v>411102</v>
      </c>
      <c r="C1097" s="158" t="s">
        <v>85</v>
      </c>
      <c r="D1097" s="147" t="s">
        <v>72</v>
      </c>
      <c r="E1097" s="147" t="s">
        <v>47</v>
      </c>
      <c r="F1097" s="154">
        <v>0</v>
      </c>
      <c r="G1097" s="154">
        <v>0</v>
      </c>
      <c r="H1097" s="154">
        <v>0</v>
      </c>
      <c r="I1097" s="154">
        <v>0</v>
      </c>
      <c r="J1097" s="154">
        <v>0</v>
      </c>
      <c r="K1097" s="154">
        <v>22290000</v>
      </c>
      <c r="L1097" s="154">
        <v>0</v>
      </c>
      <c r="M1097" s="154">
        <v>22290000</v>
      </c>
      <c r="N1097" s="154">
        <v>0</v>
      </c>
      <c r="O1097" s="154">
        <v>22290000</v>
      </c>
      <c r="P1097" s="154">
        <v>0</v>
      </c>
      <c r="Q1097" s="154">
        <v>0</v>
      </c>
      <c r="R1097" s="155" t="b">
        <v>1</v>
      </c>
      <c r="S1097" s="154">
        <v>0</v>
      </c>
      <c r="T1097" s="154">
        <v>0</v>
      </c>
    </row>
    <row r="1098" spans="1:20">
      <c r="A1098" s="46" t="s">
        <v>315</v>
      </c>
      <c r="B1098" s="160">
        <v>411103</v>
      </c>
      <c r="C1098" s="158" t="s">
        <v>86</v>
      </c>
      <c r="D1098" s="147" t="s">
        <v>72</v>
      </c>
      <c r="E1098" s="147" t="s">
        <v>47</v>
      </c>
      <c r="F1098" s="154">
        <v>0</v>
      </c>
      <c r="G1098" s="154">
        <v>0</v>
      </c>
      <c r="H1098" s="154">
        <v>0</v>
      </c>
      <c r="I1098" s="154">
        <v>0</v>
      </c>
      <c r="J1098" s="154">
        <v>0</v>
      </c>
      <c r="K1098" s="154">
        <v>0</v>
      </c>
      <c r="L1098" s="154">
        <v>0</v>
      </c>
      <c r="M1098" s="154">
        <v>0</v>
      </c>
      <c r="N1098" s="154">
        <v>0</v>
      </c>
      <c r="O1098" s="154">
        <v>0</v>
      </c>
      <c r="P1098" s="154">
        <v>0</v>
      </c>
      <c r="Q1098" s="154">
        <v>0</v>
      </c>
      <c r="R1098" s="155" t="b">
        <v>0</v>
      </c>
      <c r="S1098" s="154">
        <v>0</v>
      </c>
      <c r="T1098" s="154">
        <v>0</v>
      </c>
    </row>
    <row r="1099" spans="1:20">
      <c r="A1099" s="46" t="s">
        <v>315</v>
      </c>
      <c r="B1099" s="160">
        <v>411111</v>
      </c>
      <c r="C1099" s="158" t="s">
        <v>255</v>
      </c>
      <c r="D1099" s="147" t="s">
        <v>72</v>
      </c>
      <c r="E1099" s="147" t="s">
        <v>16</v>
      </c>
      <c r="F1099" s="154">
        <v>0</v>
      </c>
      <c r="G1099" s="154">
        <v>0</v>
      </c>
      <c r="H1099" s="154">
        <v>0</v>
      </c>
      <c r="I1099" s="154">
        <v>0</v>
      </c>
      <c r="J1099" s="154">
        <v>15862819.999999998</v>
      </c>
      <c r="K1099" s="154">
        <v>0</v>
      </c>
      <c r="L1099" s="154">
        <v>15862819.999999998</v>
      </c>
      <c r="M1099" s="154">
        <v>0</v>
      </c>
      <c r="N1099" s="154">
        <v>15862819.999999998</v>
      </c>
      <c r="O1099" s="154">
        <v>0</v>
      </c>
      <c r="P1099" s="154">
        <v>0</v>
      </c>
      <c r="Q1099" s="154">
        <v>0</v>
      </c>
      <c r="R1099" s="155" t="b">
        <v>1</v>
      </c>
      <c r="S1099" s="154">
        <v>0</v>
      </c>
      <c r="T1099" s="154">
        <v>0</v>
      </c>
    </row>
    <row r="1100" spans="1:20">
      <c r="A1100" s="46" t="s">
        <v>315</v>
      </c>
      <c r="B1100" s="160">
        <v>411112</v>
      </c>
      <c r="C1100" s="158" t="s">
        <v>256</v>
      </c>
      <c r="D1100" s="147" t="s">
        <v>72</v>
      </c>
      <c r="E1100" s="147" t="s">
        <v>16</v>
      </c>
      <c r="F1100" s="154">
        <v>0</v>
      </c>
      <c r="G1100" s="154">
        <v>0</v>
      </c>
      <c r="H1100" s="154">
        <v>0</v>
      </c>
      <c r="I1100" s="154">
        <v>0</v>
      </c>
      <c r="J1100" s="154">
        <v>4907136.3636363633</v>
      </c>
      <c r="K1100" s="154">
        <v>0</v>
      </c>
      <c r="L1100" s="154">
        <v>4907136.3636363633</v>
      </c>
      <c r="M1100" s="154">
        <v>0</v>
      </c>
      <c r="N1100" s="154">
        <v>4907136.3636363633</v>
      </c>
      <c r="O1100" s="154">
        <v>0</v>
      </c>
      <c r="P1100" s="154">
        <v>0</v>
      </c>
      <c r="Q1100" s="154">
        <v>0</v>
      </c>
      <c r="R1100" s="155" t="b">
        <v>1</v>
      </c>
      <c r="S1100" s="154">
        <v>0</v>
      </c>
      <c r="T1100" s="154">
        <v>0</v>
      </c>
    </row>
    <row r="1101" spans="1:20">
      <c r="A1101" s="46" t="s">
        <v>315</v>
      </c>
      <c r="B1101" s="160">
        <v>411113</v>
      </c>
      <c r="C1101" s="158" t="s">
        <v>257</v>
      </c>
      <c r="D1101" s="147" t="s">
        <v>72</v>
      </c>
      <c r="E1101" s="147" t="s">
        <v>16</v>
      </c>
      <c r="F1101" s="154">
        <v>0</v>
      </c>
      <c r="G1101" s="154">
        <v>0</v>
      </c>
      <c r="H1101" s="154">
        <v>0</v>
      </c>
      <c r="I1101" s="154">
        <v>0</v>
      </c>
      <c r="J1101" s="154">
        <v>2968363.6363636362</v>
      </c>
      <c r="K1101" s="154">
        <v>0</v>
      </c>
      <c r="L1101" s="154">
        <v>2968363.6363636362</v>
      </c>
      <c r="M1101" s="154">
        <v>0</v>
      </c>
      <c r="N1101" s="154">
        <v>2968363.6363636362</v>
      </c>
      <c r="O1101" s="154">
        <v>0</v>
      </c>
      <c r="P1101" s="154">
        <v>0</v>
      </c>
      <c r="Q1101" s="154">
        <v>0</v>
      </c>
      <c r="R1101" s="155" t="b">
        <v>1</v>
      </c>
      <c r="S1101" s="154">
        <v>0</v>
      </c>
      <c r="T1101" s="154">
        <v>0</v>
      </c>
    </row>
    <row r="1102" spans="1:20">
      <c r="A1102" s="46" t="s">
        <v>315</v>
      </c>
      <c r="B1102" s="160">
        <v>411114</v>
      </c>
      <c r="C1102" s="158" t="s">
        <v>258</v>
      </c>
      <c r="D1102" s="147" t="s">
        <v>72</v>
      </c>
      <c r="E1102" s="147" t="s">
        <v>16</v>
      </c>
      <c r="F1102" s="154">
        <v>0</v>
      </c>
      <c r="G1102" s="154">
        <v>0</v>
      </c>
      <c r="H1102" s="154">
        <v>0</v>
      </c>
      <c r="I1102" s="154">
        <v>0</v>
      </c>
      <c r="J1102" s="154">
        <v>0</v>
      </c>
      <c r="K1102" s="154">
        <v>0</v>
      </c>
      <c r="L1102" s="154">
        <v>0</v>
      </c>
      <c r="M1102" s="154">
        <v>0</v>
      </c>
      <c r="N1102" s="154">
        <v>0</v>
      </c>
      <c r="O1102" s="154">
        <v>0</v>
      </c>
      <c r="P1102" s="154">
        <v>0</v>
      </c>
      <c r="Q1102" s="154">
        <v>0</v>
      </c>
      <c r="R1102" s="155" t="b">
        <v>0</v>
      </c>
      <c r="S1102" s="154">
        <v>0</v>
      </c>
      <c r="T1102" s="154">
        <v>0</v>
      </c>
    </row>
    <row r="1103" spans="1:20">
      <c r="A1103" s="46" t="s">
        <v>315</v>
      </c>
      <c r="B1103" s="160">
        <v>411115</v>
      </c>
      <c r="C1103" s="158" t="s">
        <v>91</v>
      </c>
      <c r="D1103" s="147" t="s">
        <v>72</v>
      </c>
      <c r="E1103" s="147" t="s">
        <v>16</v>
      </c>
      <c r="F1103" s="154">
        <v>0</v>
      </c>
      <c r="G1103" s="154">
        <v>0</v>
      </c>
      <c r="H1103" s="154">
        <v>0</v>
      </c>
      <c r="I1103" s="154">
        <v>0</v>
      </c>
      <c r="J1103" s="154">
        <v>0</v>
      </c>
      <c r="K1103" s="154">
        <v>0</v>
      </c>
      <c r="L1103" s="154">
        <v>0</v>
      </c>
      <c r="M1103" s="154">
        <v>0</v>
      </c>
      <c r="N1103" s="154">
        <v>0</v>
      </c>
      <c r="O1103" s="154">
        <v>0</v>
      </c>
      <c r="P1103" s="154">
        <v>0</v>
      </c>
      <c r="Q1103" s="154">
        <v>0</v>
      </c>
      <c r="R1103" s="155" t="b">
        <v>0</v>
      </c>
      <c r="S1103" s="154">
        <v>0</v>
      </c>
      <c r="T1103" s="154">
        <v>0</v>
      </c>
    </row>
    <row r="1104" spans="1:20">
      <c r="A1104" s="46" t="s">
        <v>315</v>
      </c>
      <c r="B1104" s="160">
        <v>411116</v>
      </c>
      <c r="C1104" s="158" t="s">
        <v>92</v>
      </c>
      <c r="D1104" s="147" t="s">
        <v>72</v>
      </c>
      <c r="E1104" s="147" t="s">
        <v>16</v>
      </c>
      <c r="F1104" s="154">
        <v>0</v>
      </c>
      <c r="G1104" s="154">
        <v>0</v>
      </c>
      <c r="H1104" s="154">
        <v>0</v>
      </c>
      <c r="I1104" s="154">
        <v>0</v>
      </c>
      <c r="J1104" s="154">
        <v>0</v>
      </c>
      <c r="K1104" s="154">
        <v>0</v>
      </c>
      <c r="L1104" s="154">
        <v>0</v>
      </c>
      <c r="M1104" s="154">
        <v>0</v>
      </c>
      <c r="N1104" s="154">
        <v>0</v>
      </c>
      <c r="O1104" s="154">
        <v>0</v>
      </c>
      <c r="P1104" s="154">
        <v>0</v>
      </c>
      <c r="Q1104" s="154">
        <v>0</v>
      </c>
      <c r="R1104" s="155" t="b">
        <v>0</v>
      </c>
      <c r="S1104" s="154">
        <v>0</v>
      </c>
      <c r="T1104" s="154">
        <v>0</v>
      </c>
    </row>
    <row r="1105" spans="1:20">
      <c r="A1105" s="46" t="s">
        <v>315</v>
      </c>
      <c r="B1105" s="160">
        <v>411117</v>
      </c>
      <c r="C1105" s="158" t="s">
        <v>93</v>
      </c>
      <c r="D1105" s="147" t="s">
        <v>72</v>
      </c>
      <c r="E1105" s="147" t="s">
        <v>16</v>
      </c>
      <c r="F1105" s="154">
        <v>0</v>
      </c>
      <c r="G1105" s="154">
        <v>0</v>
      </c>
      <c r="H1105" s="154">
        <v>0</v>
      </c>
      <c r="I1105" s="154">
        <v>0</v>
      </c>
      <c r="J1105" s="154">
        <v>0</v>
      </c>
      <c r="K1105" s="154">
        <v>0</v>
      </c>
      <c r="L1105" s="154">
        <v>0</v>
      </c>
      <c r="M1105" s="154">
        <v>0</v>
      </c>
      <c r="N1105" s="154">
        <v>0</v>
      </c>
      <c r="O1105" s="154">
        <v>0</v>
      </c>
      <c r="P1105" s="154">
        <v>0</v>
      </c>
      <c r="Q1105" s="154">
        <v>0</v>
      </c>
      <c r="R1105" s="155" t="b">
        <v>0</v>
      </c>
      <c r="S1105" s="154">
        <v>0</v>
      </c>
      <c r="T1105" s="154">
        <v>0</v>
      </c>
    </row>
    <row r="1106" spans="1:20">
      <c r="A1106" s="46" t="s">
        <v>315</v>
      </c>
      <c r="B1106" s="160">
        <v>411118</v>
      </c>
      <c r="C1106" s="158" t="s">
        <v>94</v>
      </c>
      <c r="D1106" s="147" t="s">
        <v>72</v>
      </c>
      <c r="E1106" s="147" t="s">
        <v>16</v>
      </c>
      <c r="F1106" s="154">
        <v>0</v>
      </c>
      <c r="G1106" s="154">
        <v>0</v>
      </c>
      <c r="H1106" s="154">
        <v>0</v>
      </c>
      <c r="I1106" s="154">
        <v>0</v>
      </c>
      <c r="J1106" s="154">
        <v>0</v>
      </c>
      <c r="K1106" s="154">
        <v>0</v>
      </c>
      <c r="L1106" s="154">
        <v>0</v>
      </c>
      <c r="M1106" s="154">
        <v>0</v>
      </c>
      <c r="N1106" s="154">
        <v>0</v>
      </c>
      <c r="O1106" s="154">
        <v>0</v>
      </c>
      <c r="P1106" s="154">
        <v>0</v>
      </c>
      <c r="Q1106" s="154">
        <v>0</v>
      </c>
      <c r="R1106" s="155" t="b">
        <v>0</v>
      </c>
      <c r="S1106" s="154">
        <v>0</v>
      </c>
      <c r="T1106" s="154">
        <v>0</v>
      </c>
    </row>
    <row r="1107" spans="1:20">
      <c r="A1107" s="46" t="s">
        <v>315</v>
      </c>
      <c r="B1107" s="160">
        <v>411119</v>
      </c>
      <c r="C1107" s="158" t="s">
        <v>172</v>
      </c>
      <c r="D1107" s="147" t="s">
        <v>72</v>
      </c>
      <c r="E1107" s="147" t="s">
        <v>16</v>
      </c>
      <c r="F1107" s="154">
        <v>0</v>
      </c>
      <c r="G1107" s="154">
        <v>0</v>
      </c>
      <c r="H1107" s="154">
        <v>0</v>
      </c>
      <c r="I1107" s="154">
        <v>0</v>
      </c>
      <c r="J1107" s="154">
        <v>0</v>
      </c>
      <c r="K1107" s="154">
        <v>0</v>
      </c>
      <c r="L1107" s="154">
        <v>0</v>
      </c>
      <c r="M1107" s="154">
        <v>0</v>
      </c>
      <c r="N1107" s="154">
        <v>0</v>
      </c>
      <c r="O1107" s="154">
        <v>0</v>
      </c>
      <c r="P1107" s="154">
        <v>0</v>
      </c>
      <c r="Q1107" s="154">
        <v>0</v>
      </c>
      <c r="R1107" s="155" t="b">
        <v>0</v>
      </c>
      <c r="S1107" s="154">
        <v>0</v>
      </c>
      <c r="T1107" s="154">
        <v>0</v>
      </c>
    </row>
    <row r="1108" spans="1:20">
      <c r="A1108" s="46" t="s">
        <v>315</v>
      </c>
      <c r="B1108" s="160">
        <v>510001</v>
      </c>
      <c r="C1108" s="158" t="s">
        <v>95</v>
      </c>
      <c r="D1108" s="147" t="s">
        <v>72</v>
      </c>
      <c r="E1108" s="147" t="s">
        <v>16</v>
      </c>
      <c r="F1108" s="154">
        <v>0</v>
      </c>
      <c r="G1108" s="154">
        <v>0</v>
      </c>
      <c r="H1108" s="154">
        <v>0</v>
      </c>
      <c r="I1108" s="154">
        <v>0</v>
      </c>
      <c r="J1108" s="154">
        <v>3645073461.8181815</v>
      </c>
      <c r="K1108" s="154">
        <v>1108747763.1818182</v>
      </c>
      <c r="L1108" s="154">
        <v>2536325698.636363</v>
      </c>
      <c r="M1108" s="154">
        <v>0</v>
      </c>
      <c r="N1108" s="154">
        <v>2536325698.636363</v>
      </c>
      <c r="O1108" s="154">
        <v>0</v>
      </c>
      <c r="P1108" s="154">
        <v>0</v>
      </c>
      <c r="Q1108" s="154">
        <v>0</v>
      </c>
      <c r="R1108" s="155" t="b">
        <v>1</v>
      </c>
      <c r="S1108" s="154">
        <v>0</v>
      </c>
      <c r="T1108" s="154">
        <v>0</v>
      </c>
    </row>
    <row r="1109" spans="1:20">
      <c r="A1109" s="46" t="s">
        <v>315</v>
      </c>
      <c r="B1109" s="160">
        <v>511001</v>
      </c>
      <c r="C1109" s="158" t="s">
        <v>96</v>
      </c>
      <c r="D1109" s="147" t="s">
        <v>72</v>
      </c>
      <c r="E1109" s="147" t="s">
        <v>16</v>
      </c>
      <c r="F1109" s="154">
        <v>0</v>
      </c>
      <c r="G1109" s="154">
        <v>0</v>
      </c>
      <c r="H1109" s="154">
        <v>0</v>
      </c>
      <c r="I1109" s="154">
        <v>0</v>
      </c>
      <c r="J1109" s="154">
        <v>2529719990.9090905</v>
      </c>
      <c r="K1109" s="154">
        <v>2529719990.9090905</v>
      </c>
      <c r="L1109" s="154">
        <v>0</v>
      </c>
      <c r="M1109" s="154">
        <v>0</v>
      </c>
      <c r="N1109" s="154">
        <v>0</v>
      </c>
      <c r="O1109" s="154">
        <v>0</v>
      </c>
      <c r="P1109" s="154">
        <v>0</v>
      </c>
      <c r="Q1109" s="154">
        <v>0</v>
      </c>
      <c r="R1109" s="155" t="b">
        <v>1</v>
      </c>
      <c r="S1109" s="154">
        <v>0</v>
      </c>
      <c r="T1109" s="154">
        <v>0</v>
      </c>
    </row>
    <row r="1110" spans="1:20">
      <c r="A1110" s="46" t="s">
        <v>315</v>
      </c>
      <c r="B1110" s="160">
        <v>511002</v>
      </c>
      <c r="C1110" s="158" t="s">
        <v>97</v>
      </c>
      <c r="D1110" s="147" t="s">
        <v>72</v>
      </c>
      <c r="E1110" s="147" t="s">
        <v>16</v>
      </c>
      <c r="F1110" s="154">
        <v>0</v>
      </c>
      <c r="G1110" s="154">
        <v>0</v>
      </c>
      <c r="H1110" s="154">
        <v>0</v>
      </c>
      <c r="I1110" s="154">
        <v>0</v>
      </c>
      <c r="J1110" s="154">
        <v>17100000</v>
      </c>
      <c r="K1110" s="154">
        <v>17100000</v>
      </c>
      <c r="L1110" s="154">
        <v>0</v>
      </c>
      <c r="M1110" s="154">
        <v>0</v>
      </c>
      <c r="N1110" s="154">
        <v>0</v>
      </c>
      <c r="O1110" s="154">
        <v>0</v>
      </c>
      <c r="P1110" s="154">
        <v>0</v>
      </c>
      <c r="Q1110" s="154">
        <v>0</v>
      </c>
      <c r="R1110" s="155" t="b">
        <v>1</v>
      </c>
      <c r="S1110" s="154">
        <v>0</v>
      </c>
      <c r="T1110" s="154">
        <v>0</v>
      </c>
    </row>
    <row r="1111" spans="1:20">
      <c r="A1111" s="46" t="s">
        <v>315</v>
      </c>
      <c r="B1111" s="160">
        <v>511003</v>
      </c>
      <c r="C1111" s="158" t="s">
        <v>98</v>
      </c>
      <c r="D1111" s="147" t="s">
        <v>72</v>
      </c>
      <c r="E1111" s="147" t="s">
        <v>16</v>
      </c>
      <c r="F1111" s="154">
        <v>0</v>
      </c>
      <c r="G1111" s="154">
        <v>0</v>
      </c>
      <c r="H1111" s="154">
        <v>0</v>
      </c>
      <c r="I1111" s="154">
        <v>0</v>
      </c>
      <c r="J1111" s="154">
        <v>0</v>
      </c>
      <c r="K1111" s="154">
        <v>0</v>
      </c>
      <c r="L1111" s="154">
        <v>0</v>
      </c>
      <c r="M1111" s="154">
        <v>0</v>
      </c>
      <c r="N1111" s="154">
        <v>0</v>
      </c>
      <c r="O1111" s="154">
        <v>0</v>
      </c>
      <c r="P1111" s="154">
        <v>0</v>
      </c>
      <c r="Q1111" s="154">
        <v>0</v>
      </c>
      <c r="R1111" s="155" t="b">
        <v>0</v>
      </c>
      <c r="S1111" s="154">
        <v>0</v>
      </c>
      <c r="T1111" s="154">
        <v>0</v>
      </c>
    </row>
    <row r="1112" spans="1:20">
      <c r="A1112" s="46" t="s">
        <v>315</v>
      </c>
      <c r="B1112" s="160">
        <v>811001</v>
      </c>
      <c r="C1112" s="158" t="s">
        <v>100</v>
      </c>
      <c r="D1112" s="147" t="s">
        <v>72</v>
      </c>
      <c r="E1112" s="147" t="s">
        <v>16</v>
      </c>
      <c r="F1112" s="154">
        <v>0</v>
      </c>
      <c r="G1112" s="154">
        <v>0</v>
      </c>
      <c r="H1112" s="154">
        <v>0</v>
      </c>
      <c r="I1112" s="154">
        <v>0</v>
      </c>
      <c r="J1112" s="154">
        <v>0</v>
      </c>
      <c r="K1112" s="154">
        <v>0</v>
      </c>
      <c r="L1112" s="154">
        <v>0</v>
      </c>
      <c r="M1112" s="154">
        <v>0</v>
      </c>
      <c r="N1112" s="154">
        <v>0</v>
      </c>
      <c r="O1112" s="154">
        <v>0</v>
      </c>
      <c r="P1112" s="154">
        <v>0</v>
      </c>
      <c r="Q1112" s="154">
        <v>0</v>
      </c>
      <c r="R1112" s="155" t="b">
        <v>0</v>
      </c>
      <c r="S1112" s="154">
        <v>0</v>
      </c>
      <c r="T1112" s="154">
        <v>0</v>
      </c>
    </row>
    <row r="1113" spans="1:20">
      <c r="A1113" s="46" t="s">
        <v>315</v>
      </c>
      <c r="B1113" s="160">
        <v>811002</v>
      </c>
      <c r="C1113" s="158" t="s">
        <v>101</v>
      </c>
      <c r="D1113" s="147" t="s">
        <v>72</v>
      </c>
      <c r="E1113" s="147" t="s">
        <v>16</v>
      </c>
      <c r="F1113" s="154">
        <v>0</v>
      </c>
      <c r="G1113" s="154">
        <v>0</v>
      </c>
      <c r="H1113" s="154">
        <v>0</v>
      </c>
      <c r="I1113" s="154">
        <v>0</v>
      </c>
      <c r="J1113" s="154">
        <v>9259915</v>
      </c>
      <c r="K1113" s="154">
        <v>0</v>
      </c>
      <c r="L1113" s="154">
        <v>9259915</v>
      </c>
      <c r="M1113" s="154">
        <v>0</v>
      </c>
      <c r="N1113" s="154">
        <v>9259915</v>
      </c>
      <c r="O1113" s="154">
        <v>0</v>
      </c>
      <c r="P1113" s="154">
        <v>0</v>
      </c>
      <c r="Q1113" s="154">
        <v>0</v>
      </c>
      <c r="R1113" s="155" t="b">
        <v>1</v>
      </c>
      <c r="S1113" s="154">
        <v>0</v>
      </c>
      <c r="T1113" s="154">
        <v>0</v>
      </c>
    </row>
    <row r="1114" spans="1:20">
      <c r="A1114" s="46" t="s">
        <v>315</v>
      </c>
      <c r="B1114" s="150">
        <v>811003</v>
      </c>
      <c r="C1114" s="147" t="s">
        <v>102</v>
      </c>
      <c r="D1114" s="147" t="s">
        <v>72</v>
      </c>
      <c r="E1114" s="147" t="s">
        <v>16</v>
      </c>
      <c r="F1114" s="154">
        <v>0</v>
      </c>
      <c r="G1114" s="154">
        <v>0</v>
      </c>
      <c r="H1114" s="154">
        <v>29334779</v>
      </c>
      <c r="I1114" s="154">
        <v>0</v>
      </c>
      <c r="J1114" s="154">
        <v>0</v>
      </c>
      <c r="K1114" s="154">
        <v>0</v>
      </c>
      <c r="L1114" s="154">
        <v>29334779</v>
      </c>
      <c r="M1114" s="154">
        <v>0</v>
      </c>
      <c r="N1114" s="154">
        <v>29334779</v>
      </c>
      <c r="O1114" s="154">
        <v>0</v>
      </c>
      <c r="P1114" s="154">
        <v>0</v>
      </c>
      <c r="Q1114" s="154">
        <v>0</v>
      </c>
      <c r="R1114" s="155" t="b">
        <v>1</v>
      </c>
      <c r="S1114" s="154">
        <v>0</v>
      </c>
      <c r="T1114" s="154">
        <v>0</v>
      </c>
    </row>
    <row r="1115" spans="1:20">
      <c r="A1115" s="46" t="s">
        <v>315</v>
      </c>
      <c r="B1115" s="160">
        <v>811004</v>
      </c>
      <c r="C1115" s="158" t="s">
        <v>103</v>
      </c>
      <c r="D1115" s="147" t="s">
        <v>72</v>
      </c>
      <c r="E1115" s="147" t="s">
        <v>16</v>
      </c>
      <c r="F1115" s="154">
        <v>0</v>
      </c>
      <c r="G1115" s="154">
        <v>0</v>
      </c>
      <c r="H1115" s="154">
        <v>379000</v>
      </c>
      <c r="I1115" s="154">
        <v>0</v>
      </c>
      <c r="J1115" s="154">
        <v>27962150</v>
      </c>
      <c r="K1115" s="154">
        <v>0</v>
      </c>
      <c r="L1115" s="154">
        <v>28341150</v>
      </c>
      <c r="M1115" s="154">
        <v>0</v>
      </c>
      <c r="N1115" s="154">
        <v>28341150</v>
      </c>
      <c r="O1115" s="154">
        <v>0</v>
      </c>
      <c r="P1115" s="154">
        <v>0</v>
      </c>
      <c r="Q1115" s="154">
        <v>0</v>
      </c>
      <c r="R1115" s="155" t="b">
        <v>1</v>
      </c>
      <c r="S1115" s="154">
        <v>0</v>
      </c>
      <c r="T1115" s="154">
        <v>0</v>
      </c>
    </row>
    <row r="1116" spans="1:20">
      <c r="A1116" s="46" t="s">
        <v>315</v>
      </c>
      <c r="B1116" s="160">
        <v>811005</v>
      </c>
      <c r="C1116" s="158" t="s">
        <v>104</v>
      </c>
      <c r="D1116" s="147" t="s">
        <v>72</v>
      </c>
      <c r="E1116" s="147" t="s">
        <v>16</v>
      </c>
      <c r="F1116" s="154">
        <v>0</v>
      </c>
      <c r="G1116" s="154">
        <v>0</v>
      </c>
      <c r="H1116" s="154">
        <v>600500</v>
      </c>
      <c r="I1116" s="154">
        <v>62500</v>
      </c>
      <c r="J1116" s="154">
        <v>0</v>
      </c>
      <c r="K1116" s="154">
        <v>0</v>
      </c>
      <c r="L1116" s="154">
        <v>538000</v>
      </c>
      <c r="M1116" s="154">
        <v>0</v>
      </c>
      <c r="N1116" s="154">
        <v>538000</v>
      </c>
      <c r="O1116" s="154">
        <v>0</v>
      </c>
      <c r="P1116" s="154">
        <v>0</v>
      </c>
      <c r="Q1116" s="154">
        <v>0</v>
      </c>
      <c r="R1116" s="155" t="b">
        <v>1</v>
      </c>
      <c r="S1116" s="154">
        <v>0</v>
      </c>
      <c r="T1116" s="154">
        <v>0</v>
      </c>
    </row>
    <row r="1117" spans="1:20">
      <c r="A1117" s="46" t="s">
        <v>315</v>
      </c>
      <c r="B1117" s="160">
        <v>811006</v>
      </c>
      <c r="C1117" s="158" t="s">
        <v>105</v>
      </c>
      <c r="D1117" s="147" t="s">
        <v>72</v>
      </c>
      <c r="E1117" s="147" t="s">
        <v>16</v>
      </c>
      <c r="F1117" s="154">
        <v>0</v>
      </c>
      <c r="G1117" s="154">
        <v>0</v>
      </c>
      <c r="H1117" s="154">
        <v>107000</v>
      </c>
      <c r="I1117" s="154">
        <v>0</v>
      </c>
      <c r="J1117" s="154">
        <v>0</v>
      </c>
      <c r="K1117" s="154">
        <v>0</v>
      </c>
      <c r="L1117" s="154">
        <v>107000</v>
      </c>
      <c r="M1117" s="154">
        <v>0</v>
      </c>
      <c r="N1117" s="154">
        <v>107000</v>
      </c>
      <c r="O1117" s="154">
        <v>0</v>
      </c>
      <c r="P1117" s="154">
        <v>0</v>
      </c>
      <c r="Q1117" s="154">
        <v>0</v>
      </c>
      <c r="R1117" s="155" t="b">
        <v>1</v>
      </c>
      <c r="S1117" s="154">
        <v>0</v>
      </c>
      <c r="T1117" s="154">
        <v>0</v>
      </c>
    </row>
    <row r="1118" spans="1:20">
      <c r="A1118" s="46" t="s">
        <v>315</v>
      </c>
      <c r="B1118" s="160">
        <v>811007</v>
      </c>
      <c r="C1118" s="158" t="s">
        <v>106</v>
      </c>
      <c r="D1118" s="147" t="s">
        <v>72</v>
      </c>
      <c r="E1118" s="147" t="s">
        <v>16</v>
      </c>
      <c r="F1118" s="154">
        <v>0</v>
      </c>
      <c r="G1118" s="154">
        <v>0</v>
      </c>
      <c r="H1118" s="154">
        <v>0</v>
      </c>
      <c r="I1118" s="154">
        <v>0</v>
      </c>
      <c r="J1118" s="154">
        <v>0</v>
      </c>
      <c r="K1118" s="154">
        <v>0</v>
      </c>
      <c r="L1118" s="154">
        <v>0</v>
      </c>
      <c r="M1118" s="154">
        <v>0</v>
      </c>
      <c r="N1118" s="154">
        <v>0</v>
      </c>
      <c r="O1118" s="154">
        <v>0</v>
      </c>
      <c r="P1118" s="154">
        <v>0</v>
      </c>
      <c r="Q1118" s="154">
        <v>0</v>
      </c>
      <c r="R1118" s="155" t="b">
        <v>0</v>
      </c>
      <c r="S1118" s="154">
        <v>0</v>
      </c>
      <c r="T1118" s="154">
        <v>0</v>
      </c>
    </row>
    <row r="1119" spans="1:20">
      <c r="A1119" s="46" t="s">
        <v>315</v>
      </c>
      <c r="B1119" s="160">
        <v>811010</v>
      </c>
      <c r="C1119" s="158" t="s">
        <v>109</v>
      </c>
      <c r="D1119" s="147" t="s">
        <v>72</v>
      </c>
      <c r="E1119" s="147" t="s">
        <v>16</v>
      </c>
      <c r="F1119" s="154">
        <v>0</v>
      </c>
      <c r="G1119" s="154">
        <v>0</v>
      </c>
      <c r="H1119" s="154">
        <v>0</v>
      </c>
      <c r="I1119" s="154">
        <v>0</v>
      </c>
      <c r="J1119" s="154">
        <v>0</v>
      </c>
      <c r="K1119" s="154">
        <v>0</v>
      </c>
      <c r="L1119" s="154">
        <v>0</v>
      </c>
      <c r="M1119" s="154">
        <v>0</v>
      </c>
      <c r="N1119" s="154">
        <v>0</v>
      </c>
      <c r="O1119" s="154">
        <v>0</v>
      </c>
      <c r="P1119" s="154">
        <v>0</v>
      </c>
      <c r="Q1119" s="154">
        <v>0</v>
      </c>
      <c r="R1119" s="155" t="b">
        <v>0</v>
      </c>
      <c r="S1119" s="154">
        <v>0</v>
      </c>
      <c r="T1119" s="154">
        <v>0</v>
      </c>
    </row>
    <row r="1120" spans="1:20">
      <c r="A1120" s="46" t="s">
        <v>315</v>
      </c>
      <c r="B1120" s="160">
        <v>821000</v>
      </c>
      <c r="C1120" s="158" t="s">
        <v>110</v>
      </c>
      <c r="D1120" s="147" t="s">
        <v>72</v>
      </c>
      <c r="E1120" s="147" t="s">
        <v>16</v>
      </c>
      <c r="F1120" s="154">
        <v>0</v>
      </c>
      <c r="G1120" s="154">
        <v>0</v>
      </c>
      <c r="H1120" s="154">
        <v>190000</v>
      </c>
      <c r="I1120" s="154">
        <v>0</v>
      </c>
      <c r="J1120" s="154">
        <v>0</v>
      </c>
      <c r="K1120" s="154">
        <v>0</v>
      </c>
      <c r="L1120" s="154">
        <v>190000</v>
      </c>
      <c r="M1120" s="154">
        <v>0</v>
      </c>
      <c r="N1120" s="154">
        <v>190000</v>
      </c>
      <c r="O1120" s="154">
        <v>0</v>
      </c>
      <c r="P1120" s="154">
        <v>0</v>
      </c>
      <c r="Q1120" s="154">
        <v>0</v>
      </c>
      <c r="R1120" s="155" t="b">
        <v>1</v>
      </c>
      <c r="S1120" s="154">
        <v>0</v>
      </c>
      <c r="T1120" s="154">
        <v>0</v>
      </c>
    </row>
    <row r="1121" spans="1:20">
      <c r="A1121" s="46" t="s">
        <v>315</v>
      </c>
      <c r="B1121" s="160">
        <v>821001</v>
      </c>
      <c r="C1121" s="158" t="s">
        <v>111</v>
      </c>
      <c r="D1121" s="147" t="s">
        <v>72</v>
      </c>
      <c r="E1121" s="147" t="s">
        <v>16</v>
      </c>
      <c r="F1121" s="154">
        <v>0</v>
      </c>
      <c r="G1121" s="154">
        <v>0</v>
      </c>
      <c r="H1121" s="154">
        <v>0</v>
      </c>
      <c r="I1121" s="154">
        <v>0</v>
      </c>
      <c r="J1121" s="154">
        <v>231441301.46000001</v>
      </c>
      <c r="K1121" s="154">
        <v>0</v>
      </c>
      <c r="L1121" s="154">
        <v>231441301.46000001</v>
      </c>
      <c r="M1121" s="154">
        <v>0</v>
      </c>
      <c r="N1121" s="154">
        <v>231441301.46000001</v>
      </c>
      <c r="O1121" s="154">
        <v>0</v>
      </c>
      <c r="P1121" s="154">
        <v>0</v>
      </c>
      <c r="Q1121" s="154">
        <v>0</v>
      </c>
      <c r="R1121" s="155" t="b">
        <v>1</v>
      </c>
      <c r="S1121" s="154">
        <v>0</v>
      </c>
      <c r="T1121" s="154">
        <v>0</v>
      </c>
    </row>
    <row r="1122" spans="1:20">
      <c r="A1122" s="46" t="s">
        <v>315</v>
      </c>
      <c r="B1122" s="160">
        <v>821002</v>
      </c>
      <c r="C1122" s="158" t="s">
        <v>112</v>
      </c>
      <c r="D1122" s="147" t="s">
        <v>72</v>
      </c>
      <c r="E1122" s="147" t="s">
        <v>16</v>
      </c>
      <c r="F1122" s="154">
        <v>0</v>
      </c>
      <c r="G1122" s="154">
        <v>0</v>
      </c>
      <c r="H1122" s="154">
        <v>0</v>
      </c>
      <c r="I1122" s="154">
        <v>0</v>
      </c>
      <c r="J1122" s="154">
        <v>15868248.835199999</v>
      </c>
      <c r="K1122" s="154">
        <v>0</v>
      </c>
      <c r="L1122" s="154">
        <v>15868248.835199999</v>
      </c>
      <c r="M1122" s="154">
        <v>0</v>
      </c>
      <c r="N1122" s="154">
        <v>15868248.835199999</v>
      </c>
      <c r="O1122" s="154">
        <v>0</v>
      </c>
      <c r="P1122" s="154">
        <v>0</v>
      </c>
      <c r="Q1122" s="154">
        <v>0</v>
      </c>
      <c r="R1122" s="155" t="b">
        <v>1</v>
      </c>
      <c r="S1122" s="154">
        <v>0</v>
      </c>
      <c r="T1122" s="154">
        <v>0</v>
      </c>
    </row>
    <row r="1123" spans="1:20">
      <c r="A1123" s="46" t="s">
        <v>315</v>
      </c>
      <c r="B1123" s="160">
        <v>821004</v>
      </c>
      <c r="C1123" s="158" t="s">
        <v>114</v>
      </c>
      <c r="D1123" s="147" t="s">
        <v>72</v>
      </c>
      <c r="E1123" s="147" t="s">
        <v>16</v>
      </c>
      <c r="F1123" s="154">
        <v>0</v>
      </c>
      <c r="G1123" s="154">
        <v>0</v>
      </c>
      <c r="H1123" s="154">
        <v>0</v>
      </c>
      <c r="I1123" s="154">
        <v>0</v>
      </c>
      <c r="J1123" s="154">
        <v>0</v>
      </c>
      <c r="K1123" s="154">
        <v>0</v>
      </c>
      <c r="L1123" s="154">
        <v>0</v>
      </c>
      <c r="M1123" s="154">
        <v>0</v>
      </c>
      <c r="N1123" s="154">
        <v>0</v>
      </c>
      <c r="O1123" s="154">
        <v>0</v>
      </c>
      <c r="P1123" s="154">
        <v>0</v>
      </c>
      <c r="Q1123" s="154">
        <v>0</v>
      </c>
      <c r="R1123" s="155" t="b">
        <v>0</v>
      </c>
      <c r="S1123" s="154">
        <v>0</v>
      </c>
      <c r="T1123" s="154">
        <v>0</v>
      </c>
    </row>
    <row r="1124" spans="1:20">
      <c r="A1124" s="46" t="s">
        <v>315</v>
      </c>
      <c r="B1124" s="160">
        <v>821005</v>
      </c>
      <c r="C1124" s="158" t="s">
        <v>115</v>
      </c>
      <c r="D1124" s="147" t="s">
        <v>72</v>
      </c>
      <c r="E1124" s="147" t="s">
        <v>16</v>
      </c>
      <c r="F1124" s="154">
        <v>0</v>
      </c>
      <c r="G1124" s="154">
        <v>0</v>
      </c>
      <c r="H1124" s="154">
        <v>0</v>
      </c>
      <c r="I1124" s="154">
        <v>0</v>
      </c>
      <c r="J1124" s="154">
        <v>0</v>
      </c>
      <c r="K1124" s="154">
        <v>0</v>
      </c>
      <c r="L1124" s="154">
        <v>0</v>
      </c>
      <c r="M1124" s="154">
        <v>0</v>
      </c>
      <c r="N1124" s="154">
        <v>0</v>
      </c>
      <c r="O1124" s="154">
        <v>0</v>
      </c>
      <c r="P1124" s="154">
        <v>0</v>
      </c>
      <c r="Q1124" s="154">
        <v>0</v>
      </c>
      <c r="R1124" s="155" t="b">
        <v>0</v>
      </c>
      <c r="S1124" s="154">
        <v>0</v>
      </c>
      <c r="T1124" s="154">
        <v>0</v>
      </c>
    </row>
    <row r="1125" spans="1:20">
      <c r="A1125" s="46" t="s">
        <v>315</v>
      </c>
      <c r="B1125" s="160">
        <v>821006</v>
      </c>
      <c r="C1125" s="158" t="s">
        <v>116</v>
      </c>
      <c r="D1125" s="147" t="s">
        <v>72</v>
      </c>
      <c r="E1125" s="147" t="s">
        <v>16</v>
      </c>
      <c r="F1125" s="154">
        <v>0</v>
      </c>
      <c r="G1125" s="154">
        <v>0</v>
      </c>
      <c r="H1125" s="154">
        <v>0</v>
      </c>
      <c r="I1125" s="154">
        <v>0</v>
      </c>
      <c r="J1125" s="154">
        <v>16534810.25</v>
      </c>
      <c r="K1125" s="154">
        <v>0</v>
      </c>
      <c r="L1125" s="154">
        <v>16534810.25</v>
      </c>
      <c r="M1125" s="154">
        <v>0</v>
      </c>
      <c r="N1125" s="154">
        <v>16534810.25</v>
      </c>
      <c r="O1125" s="154">
        <v>0</v>
      </c>
      <c r="P1125" s="154">
        <v>0</v>
      </c>
      <c r="Q1125" s="154">
        <v>0</v>
      </c>
      <c r="R1125" s="155" t="b">
        <v>1</v>
      </c>
      <c r="S1125" s="154">
        <v>0</v>
      </c>
      <c r="T1125" s="154">
        <v>0</v>
      </c>
    </row>
    <row r="1126" spans="1:20">
      <c r="A1126" s="46" t="s">
        <v>315</v>
      </c>
      <c r="B1126" s="160">
        <v>821007</v>
      </c>
      <c r="C1126" s="158" t="s">
        <v>117</v>
      </c>
      <c r="D1126" s="147" t="s">
        <v>72</v>
      </c>
      <c r="E1126" s="147" t="s">
        <v>16</v>
      </c>
      <c r="F1126" s="154">
        <v>0</v>
      </c>
      <c r="G1126" s="154">
        <v>0</v>
      </c>
      <c r="H1126" s="154">
        <v>0</v>
      </c>
      <c r="I1126" s="154">
        <v>0</v>
      </c>
      <c r="J1126" s="154">
        <v>0</v>
      </c>
      <c r="K1126" s="154">
        <v>0</v>
      </c>
      <c r="L1126" s="154">
        <v>0</v>
      </c>
      <c r="M1126" s="154">
        <v>0</v>
      </c>
      <c r="N1126" s="154">
        <v>0</v>
      </c>
      <c r="O1126" s="154">
        <v>0</v>
      </c>
      <c r="P1126" s="154">
        <v>0</v>
      </c>
      <c r="Q1126" s="154">
        <v>0</v>
      </c>
      <c r="R1126" s="155" t="b">
        <v>0</v>
      </c>
      <c r="S1126" s="154">
        <v>0</v>
      </c>
      <c r="T1126" s="154">
        <v>0</v>
      </c>
    </row>
    <row r="1127" spans="1:20">
      <c r="A1127" s="46" t="s">
        <v>315</v>
      </c>
      <c r="B1127" s="160">
        <v>821008</v>
      </c>
      <c r="C1127" s="158" t="s">
        <v>259</v>
      </c>
      <c r="D1127" s="147" t="s">
        <v>72</v>
      </c>
      <c r="E1127" s="147" t="s">
        <v>16</v>
      </c>
      <c r="F1127" s="154">
        <v>0</v>
      </c>
      <c r="G1127" s="154">
        <v>0</v>
      </c>
      <c r="H1127" s="154">
        <v>0</v>
      </c>
      <c r="I1127" s="154">
        <v>0</v>
      </c>
      <c r="J1127" s="154">
        <v>0</v>
      </c>
      <c r="K1127" s="154">
        <v>0</v>
      </c>
      <c r="L1127" s="154">
        <v>0</v>
      </c>
      <c r="M1127" s="154">
        <v>0</v>
      </c>
      <c r="N1127" s="154">
        <v>0</v>
      </c>
      <c r="O1127" s="154">
        <v>0</v>
      </c>
      <c r="P1127" s="154">
        <v>0</v>
      </c>
      <c r="Q1127" s="154">
        <v>0</v>
      </c>
      <c r="R1127" s="155" t="b">
        <v>0</v>
      </c>
      <c r="S1127" s="154">
        <v>0</v>
      </c>
      <c r="T1127" s="154">
        <v>0</v>
      </c>
    </row>
    <row r="1128" spans="1:20">
      <c r="A1128" s="46" t="s">
        <v>315</v>
      </c>
      <c r="B1128" s="33">
        <v>821011</v>
      </c>
      <c r="C1128" s="156" t="s">
        <v>119</v>
      </c>
      <c r="D1128" s="147" t="s">
        <v>72</v>
      </c>
      <c r="E1128" s="147" t="s">
        <v>16</v>
      </c>
      <c r="F1128" s="154">
        <v>0</v>
      </c>
      <c r="G1128" s="154">
        <v>0</v>
      </c>
      <c r="H1128" s="154">
        <v>0</v>
      </c>
      <c r="I1128" s="154">
        <v>0</v>
      </c>
      <c r="J1128" s="154">
        <v>0</v>
      </c>
      <c r="K1128" s="154">
        <v>0</v>
      </c>
      <c r="L1128" s="154">
        <v>0</v>
      </c>
      <c r="M1128" s="154">
        <v>0</v>
      </c>
      <c r="N1128" s="154">
        <v>0</v>
      </c>
      <c r="O1128" s="154">
        <v>0</v>
      </c>
      <c r="P1128" s="154">
        <v>0</v>
      </c>
      <c r="Q1128" s="154">
        <v>0</v>
      </c>
      <c r="R1128" s="155" t="b">
        <v>0</v>
      </c>
      <c r="S1128" s="154">
        <v>0</v>
      </c>
      <c r="T1128" s="154">
        <v>0</v>
      </c>
    </row>
    <row r="1129" spans="1:20">
      <c r="A1129" s="46" t="s">
        <v>315</v>
      </c>
      <c r="B1129" s="160">
        <v>822001</v>
      </c>
      <c r="C1129" s="158" t="s">
        <v>120</v>
      </c>
      <c r="D1129" s="147" t="s">
        <v>72</v>
      </c>
      <c r="E1129" s="147" t="s">
        <v>16</v>
      </c>
      <c r="F1129" s="154">
        <v>0</v>
      </c>
      <c r="G1129" s="154">
        <v>0</v>
      </c>
      <c r="H1129" s="154">
        <v>0</v>
      </c>
      <c r="I1129" s="154">
        <v>0</v>
      </c>
      <c r="J1129" s="154">
        <v>0</v>
      </c>
      <c r="K1129" s="154">
        <v>0</v>
      </c>
      <c r="L1129" s="154">
        <v>0</v>
      </c>
      <c r="M1129" s="154">
        <v>0</v>
      </c>
      <c r="N1129" s="154">
        <v>0</v>
      </c>
      <c r="O1129" s="154">
        <v>0</v>
      </c>
      <c r="P1129" s="154">
        <v>0</v>
      </c>
      <c r="Q1129" s="154">
        <v>0</v>
      </c>
      <c r="R1129" s="155" t="b">
        <v>0</v>
      </c>
      <c r="S1129" s="154">
        <v>0</v>
      </c>
      <c r="T1129" s="154">
        <v>0</v>
      </c>
    </row>
    <row r="1130" spans="1:20">
      <c r="A1130" s="46" t="s">
        <v>315</v>
      </c>
      <c r="B1130" s="160">
        <v>822005</v>
      </c>
      <c r="C1130" s="158" t="s">
        <v>217</v>
      </c>
      <c r="D1130" s="147" t="s">
        <v>72</v>
      </c>
      <c r="E1130" s="147" t="s">
        <v>16</v>
      </c>
      <c r="F1130" s="154">
        <v>0</v>
      </c>
      <c r="G1130" s="154">
        <v>0</v>
      </c>
      <c r="H1130" s="154">
        <v>0</v>
      </c>
      <c r="I1130" s="154">
        <v>0</v>
      </c>
      <c r="J1130" s="154">
        <v>0</v>
      </c>
      <c r="K1130" s="154">
        <v>0</v>
      </c>
      <c r="L1130" s="154">
        <v>0</v>
      </c>
      <c r="M1130" s="154">
        <v>0</v>
      </c>
      <c r="N1130" s="154">
        <v>0</v>
      </c>
      <c r="O1130" s="154">
        <v>0</v>
      </c>
      <c r="P1130" s="154">
        <v>0</v>
      </c>
      <c r="Q1130" s="154">
        <v>0</v>
      </c>
      <c r="R1130" s="155" t="b">
        <v>0</v>
      </c>
      <c r="S1130" s="154">
        <v>0</v>
      </c>
      <c r="T1130" s="154">
        <v>0</v>
      </c>
    </row>
    <row r="1131" spans="1:20">
      <c r="A1131" s="46" t="s">
        <v>315</v>
      </c>
      <c r="B1131" s="160">
        <v>822015</v>
      </c>
      <c r="C1131" s="158" t="s">
        <v>122</v>
      </c>
      <c r="D1131" s="147" t="s">
        <v>72</v>
      </c>
      <c r="E1131" s="147" t="s">
        <v>16</v>
      </c>
      <c r="F1131" s="154">
        <v>0</v>
      </c>
      <c r="G1131" s="154">
        <v>0</v>
      </c>
      <c r="H1131" s="154">
        <v>0</v>
      </c>
      <c r="I1131" s="154">
        <v>0</v>
      </c>
      <c r="J1131" s="154">
        <v>0</v>
      </c>
      <c r="K1131" s="154">
        <v>0</v>
      </c>
      <c r="L1131" s="154">
        <v>0</v>
      </c>
      <c r="M1131" s="154">
        <v>0</v>
      </c>
      <c r="N1131" s="154">
        <v>0</v>
      </c>
      <c r="O1131" s="154">
        <v>0</v>
      </c>
      <c r="P1131" s="154">
        <v>0</v>
      </c>
      <c r="Q1131" s="154">
        <v>0</v>
      </c>
      <c r="R1131" s="155" t="b">
        <v>0</v>
      </c>
      <c r="S1131" s="154">
        <v>0</v>
      </c>
      <c r="T1131" s="154">
        <v>0</v>
      </c>
    </row>
    <row r="1132" spans="1:20">
      <c r="A1132" s="46" t="s">
        <v>315</v>
      </c>
      <c r="B1132" s="160">
        <v>824001</v>
      </c>
      <c r="C1132" s="158" t="s">
        <v>123</v>
      </c>
      <c r="D1132" s="147" t="s">
        <v>72</v>
      </c>
      <c r="E1132" s="147" t="s">
        <v>16</v>
      </c>
      <c r="F1132" s="154">
        <v>0</v>
      </c>
      <c r="G1132" s="154">
        <v>0</v>
      </c>
      <c r="H1132" s="154">
        <v>1910004</v>
      </c>
      <c r="I1132" s="154">
        <v>0</v>
      </c>
      <c r="J1132" s="154">
        <v>0</v>
      </c>
      <c r="K1132" s="154">
        <v>0</v>
      </c>
      <c r="L1132" s="154">
        <v>1910004</v>
      </c>
      <c r="M1132" s="154">
        <v>0</v>
      </c>
      <c r="N1132" s="154">
        <v>1910004</v>
      </c>
      <c r="O1132" s="154">
        <v>0</v>
      </c>
      <c r="P1132" s="154">
        <v>0</v>
      </c>
      <c r="Q1132" s="154">
        <v>0</v>
      </c>
      <c r="R1132" s="155" t="b">
        <v>1</v>
      </c>
      <c r="S1132" s="154">
        <v>0</v>
      </c>
      <c r="T1132" s="154">
        <v>0</v>
      </c>
    </row>
    <row r="1133" spans="1:20" ht="15" customHeight="1">
      <c r="A1133" s="46" t="s">
        <v>315</v>
      </c>
      <c r="B1133" s="150">
        <v>824002</v>
      </c>
      <c r="C1133" s="29" t="s">
        <v>124</v>
      </c>
      <c r="D1133" s="29" t="s">
        <v>72</v>
      </c>
      <c r="E1133" s="29" t="s">
        <v>16</v>
      </c>
      <c r="F1133" s="154">
        <v>0</v>
      </c>
      <c r="G1133" s="154">
        <v>0</v>
      </c>
      <c r="H1133" s="154">
        <v>0</v>
      </c>
      <c r="I1133" s="154">
        <v>0</v>
      </c>
      <c r="J1133" s="154">
        <v>2509462.5</v>
      </c>
      <c r="K1133" s="154">
        <v>0</v>
      </c>
      <c r="L1133" s="154">
        <v>2509462.5</v>
      </c>
      <c r="M1133" s="154">
        <v>0</v>
      </c>
      <c r="N1133" s="157">
        <v>2509462.5</v>
      </c>
      <c r="O1133" s="157">
        <v>0</v>
      </c>
      <c r="P1133" s="157">
        <v>0</v>
      </c>
      <c r="Q1133" s="157">
        <v>0</v>
      </c>
      <c r="R1133" s="155" t="b">
        <v>1</v>
      </c>
      <c r="S1133" s="157">
        <v>0</v>
      </c>
      <c r="T1133" s="157">
        <v>0</v>
      </c>
    </row>
    <row r="1134" spans="1:20">
      <c r="A1134" s="46" t="s">
        <v>315</v>
      </c>
      <c r="B1134" s="150">
        <v>824003</v>
      </c>
      <c r="C1134" s="34" t="s">
        <v>125</v>
      </c>
      <c r="D1134" s="29" t="s">
        <v>72</v>
      </c>
      <c r="E1134" s="29" t="s">
        <v>16</v>
      </c>
      <c r="F1134" s="157">
        <v>0</v>
      </c>
      <c r="G1134" s="157">
        <v>0</v>
      </c>
      <c r="H1134" s="157">
        <v>1376300</v>
      </c>
      <c r="I1134" s="157">
        <v>0</v>
      </c>
      <c r="J1134" s="157">
        <v>159434</v>
      </c>
      <c r="K1134" s="157">
        <v>0</v>
      </c>
      <c r="L1134" s="157">
        <v>1535734</v>
      </c>
      <c r="M1134" s="157">
        <v>0</v>
      </c>
      <c r="N1134" s="157">
        <v>1535734</v>
      </c>
      <c r="O1134" s="157">
        <v>0</v>
      </c>
      <c r="P1134" s="157">
        <v>0</v>
      </c>
      <c r="Q1134" s="157">
        <v>0</v>
      </c>
      <c r="R1134" s="155" t="b">
        <v>1</v>
      </c>
      <c r="S1134" s="157">
        <v>0</v>
      </c>
      <c r="T1134" s="157">
        <v>0</v>
      </c>
    </row>
    <row r="1135" spans="1:20">
      <c r="A1135" s="46" t="s">
        <v>315</v>
      </c>
      <c r="B1135" s="160">
        <v>824004</v>
      </c>
      <c r="C1135" s="158" t="s">
        <v>126</v>
      </c>
      <c r="D1135" s="147" t="s">
        <v>72</v>
      </c>
      <c r="E1135" s="147" t="s">
        <v>16</v>
      </c>
      <c r="F1135" s="154">
        <v>0</v>
      </c>
      <c r="G1135" s="154">
        <v>0</v>
      </c>
      <c r="H1135" s="154">
        <v>100000</v>
      </c>
      <c r="I1135" s="154">
        <v>0</v>
      </c>
      <c r="J1135" s="154">
        <v>0</v>
      </c>
      <c r="K1135" s="154">
        <v>0</v>
      </c>
      <c r="L1135" s="154">
        <v>100000</v>
      </c>
      <c r="M1135" s="154">
        <v>0</v>
      </c>
      <c r="N1135" s="154">
        <v>100000</v>
      </c>
      <c r="O1135" s="154">
        <v>0</v>
      </c>
      <c r="P1135" s="154">
        <v>0</v>
      </c>
      <c r="Q1135" s="154">
        <v>0</v>
      </c>
      <c r="R1135" s="155" t="b">
        <v>1</v>
      </c>
      <c r="S1135" s="154">
        <v>0</v>
      </c>
      <c r="T1135" s="154">
        <v>0</v>
      </c>
    </row>
    <row r="1136" spans="1:20">
      <c r="A1136" s="46" t="s">
        <v>315</v>
      </c>
      <c r="B1136" s="160">
        <v>824005</v>
      </c>
      <c r="C1136" s="158" t="s">
        <v>127</v>
      </c>
      <c r="D1136" s="147" t="s">
        <v>72</v>
      </c>
      <c r="E1136" s="147" t="s">
        <v>16</v>
      </c>
      <c r="F1136" s="154">
        <v>0</v>
      </c>
      <c r="G1136" s="154">
        <v>0</v>
      </c>
      <c r="H1136" s="154">
        <v>299615</v>
      </c>
      <c r="I1136" s="154">
        <v>0</v>
      </c>
      <c r="J1136" s="154">
        <v>0</v>
      </c>
      <c r="K1136" s="154">
        <v>0</v>
      </c>
      <c r="L1136" s="154">
        <v>299615</v>
      </c>
      <c r="M1136" s="154">
        <v>0</v>
      </c>
      <c r="N1136" s="154">
        <v>299615</v>
      </c>
      <c r="O1136" s="154">
        <v>0</v>
      </c>
      <c r="P1136" s="154">
        <v>0</v>
      </c>
      <c r="Q1136" s="154">
        <v>0</v>
      </c>
      <c r="R1136" s="155" t="b">
        <v>1</v>
      </c>
      <c r="S1136" s="154">
        <v>0</v>
      </c>
      <c r="T1136" s="154">
        <v>0</v>
      </c>
    </row>
    <row r="1137" spans="1:20">
      <c r="A1137" s="46" t="s">
        <v>315</v>
      </c>
      <c r="B1137" s="160">
        <v>824006</v>
      </c>
      <c r="C1137" s="158" t="s">
        <v>128</v>
      </c>
      <c r="D1137" s="147" t="s">
        <v>72</v>
      </c>
      <c r="E1137" s="147" t="s">
        <v>16</v>
      </c>
      <c r="F1137" s="154">
        <v>0</v>
      </c>
      <c r="G1137" s="154">
        <v>0</v>
      </c>
      <c r="H1137" s="154">
        <v>0</v>
      </c>
      <c r="I1137" s="154">
        <v>0</v>
      </c>
      <c r="J1137" s="154">
        <v>0</v>
      </c>
      <c r="K1137" s="154">
        <v>0</v>
      </c>
      <c r="L1137" s="154">
        <v>0</v>
      </c>
      <c r="M1137" s="154">
        <v>0</v>
      </c>
      <c r="N1137" s="154">
        <v>0</v>
      </c>
      <c r="O1137" s="154">
        <v>0</v>
      </c>
      <c r="P1137" s="154">
        <v>0</v>
      </c>
      <c r="Q1137" s="154">
        <v>0</v>
      </c>
      <c r="R1137" s="155" t="b">
        <v>0</v>
      </c>
      <c r="S1137" s="154">
        <v>0</v>
      </c>
      <c r="T1137" s="154">
        <v>0</v>
      </c>
    </row>
    <row r="1138" spans="1:20">
      <c r="A1138" s="46" t="s">
        <v>315</v>
      </c>
      <c r="B1138" s="160">
        <v>824007</v>
      </c>
      <c r="C1138" s="158" t="s">
        <v>129</v>
      </c>
      <c r="D1138" s="147" t="s">
        <v>72</v>
      </c>
      <c r="E1138" s="147" t="s">
        <v>16</v>
      </c>
      <c r="F1138" s="154">
        <v>0</v>
      </c>
      <c r="G1138" s="154">
        <v>0</v>
      </c>
      <c r="H1138" s="154">
        <v>1662900</v>
      </c>
      <c r="I1138" s="154">
        <v>0</v>
      </c>
      <c r="J1138" s="154">
        <v>0</v>
      </c>
      <c r="K1138" s="154">
        <v>0</v>
      </c>
      <c r="L1138" s="154">
        <v>1662900</v>
      </c>
      <c r="M1138" s="154">
        <v>0</v>
      </c>
      <c r="N1138" s="154">
        <v>1662900</v>
      </c>
      <c r="O1138" s="154">
        <v>0</v>
      </c>
      <c r="P1138" s="154">
        <v>0</v>
      </c>
      <c r="Q1138" s="154">
        <v>0</v>
      </c>
      <c r="R1138" s="155" t="b">
        <v>1</v>
      </c>
      <c r="S1138" s="154">
        <v>0</v>
      </c>
      <c r="T1138" s="154">
        <v>0</v>
      </c>
    </row>
    <row r="1139" spans="1:20">
      <c r="A1139" s="46" t="s">
        <v>315</v>
      </c>
      <c r="B1139" s="160">
        <v>824008</v>
      </c>
      <c r="C1139" s="158" t="s">
        <v>130</v>
      </c>
      <c r="D1139" s="147" t="s">
        <v>72</v>
      </c>
      <c r="E1139" s="147" t="s">
        <v>16</v>
      </c>
      <c r="F1139" s="154">
        <v>0</v>
      </c>
      <c r="G1139" s="154">
        <v>0</v>
      </c>
      <c r="H1139" s="154">
        <v>0</v>
      </c>
      <c r="I1139" s="154">
        <v>0</v>
      </c>
      <c r="J1139" s="154">
        <v>31572968</v>
      </c>
      <c r="K1139" s="154">
        <v>0</v>
      </c>
      <c r="L1139" s="154">
        <v>31572968</v>
      </c>
      <c r="M1139" s="154">
        <v>0</v>
      </c>
      <c r="N1139" s="154">
        <v>31572968</v>
      </c>
      <c r="O1139" s="154">
        <v>0</v>
      </c>
      <c r="P1139" s="154">
        <v>0</v>
      </c>
      <c r="Q1139" s="154">
        <v>0</v>
      </c>
      <c r="R1139" s="155" t="b">
        <v>1</v>
      </c>
      <c r="S1139" s="154">
        <v>0</v>
      </c>
      <c r="T1139" s="154">
        <v>0</v>
      </c>
    </row>
    <row r="1140" spans="1:20">
      <c r="A1140" s="46" t="s">
        <v>315</v>
      </c>
      <c r="B1140" s="160">
        <v>824009</v>
      </c>
      <c r="C1140" s="158" t="s">
        <v>131</v>
      </c>
      <c r="D1140" s="147" t="s">
        <v>72</v>
      </c>
      <c r="E1140" s="147" t="s">
        <v>16</v>
      </c>
      <c r="F1140" s="154">
        <v>0</v>
      </c>
      <c r="G1140" s="154">
        <v>0</v>
      </c>
      <c r="H1140" s="154">
        <v>0</v>
      </c>
      <c r="I1140" s="154">
        <v>0</v>
      </c>
      <c r="J1140" s="154">
        <v>8708333</v>
      </c>
      <c r="K1140" s="154">
        <v>0</v>
      </c>
      <c r="L1140" s="154">
        <v>8708333</v>
      </c>
      <c r="M1140" s="154">
        <v>0</v>
      </c>
      <c r="N1140" s="154">
        <v>8708333</v>
      </c>
      <c r="O1140" s="154">
        <v>0</v>
      </c>
      <c r="P1140" s="154">
        <v>0</v>
      </c>
      <c r="Q1140" s="154">
        <v>0</v>
      </c>
      <c r="R1140" s="155" t="b">
        <v>1</v>
      </c>
      <c r="S1140" s="154">
        <v>0</v>
      </c>
      <c r="T1140" s="154">
        <v>0</v>
      </c>
    </row>
    <row r="1141" spans="1:20">
      <c r="A1141" s="46" t="s">
        <v>315</v>
      </c>
      <c r="B1141" s="160">
        <v>824010</v>
      </c>
      <c r="C1141" s="158" t="s">
        <v>132</v>
      </c>
      <c r="D1141" s="147" t="s">
        <v>72</v>
      </c>
      <c r="E1141" s="147" t="s">
        <v>16</v>
      </c>
      <c r="F1141" s="154">
        <v>0</v>
      </c>
      <c r="G1141" s="154">
        <v>0</v>
      </c>
      <c r="H1141" s="154">
        <v>0</v>
      </c>
      <c r="I1141" s="154">
        <v>0</v>
      </c>
      <c r="J1141" s="154">
        <v>2414825</v>
      </c>
      <c r="K1141" s="154">
        <v>0</v>
      </c>
      <c r="L1141" s="154">
        <v>2414825</v>
      </c>
      <c r="M1141" s="154">
        <v>0</v>
      </c>
      <c r="N1141" s="154">
        <v>2414825</v>
      </c>
      <c r="O1141" s="154">
        <v>0</v>
      </c>
      <c r="P1141" s="154">
        <v>0</v>
      </c>
      <c r="Q1141" s="154">
        <v>0</v>
      </c>
      <c r="R1141" s="155" t="b">
        <v>1</v>
      </c>
      <c r="S1141" s="154">
        <v>0</v>
      </c>
      <c r="T1141" s="154">
        <v>0</v>
      </c>
    </row>
    <row r="1142" spans="1:20">
      <c r="A1142" s="46" t="s">
        <v>315</v>
      </c>
      <c r="B1142" s="160">
        <v>824011</v>
      </c>
      <c r="C1142" s="158" t="s">
        <v>133</v>
      </c>
      <c r="D1142" s="147" t="s">
        <v>72</v>
      </c>
      <c r="E1142" s="147" t="s">
        <v>16</v>
      </c>
      <c r="F1142" s="154">
        <v>0</v>
      </c>
      <c r="G1142" s="154">
        <v>0</v>
      </c>
      <c r="H1142" s="154">
        <v>0</v>
      </c>
      <c r="I1142" s="154">
        <v>0</v>
      </c>
      <c r="J1142" s="154">
        <v>2260000</v>
      </c>
      <c r="K1142" s="154">
        <v>0</v>
      </c>
      <c r="L1142" s="154">
        <v>2260000</v>
      </c>
      <c r="M1142" s="154">
        <v>0</v>
      </c>
      <c r="N1142" s="154">
        <v>2260000</v>
      </c>
      <c r="O1142" s="154">
        <v>0</v>
      </c>
      <c r="P1142" s="154">
        <v>0</v>
      </c>
      <c r="Q1142" s="154">
        <v>0</v>
      </c>
      <c r="R1142" s="155" t="b">
        <v>1</v>
      </c>
      <c r="S1142" s="154">
        <v>0</v>
      </c>
      <c r="T1142" s="154">
        <v>0</v>
      </c>
    </row>
    <row r="1143" spans="1:20">
      <c r="A1143" s="46" t="s">
        <v>315</v>
      </c>
      <c r="B1143" s="160">
        <v>824013</v>
      </c>
      <c r="C1143" s="158" t="s">
        <v>134</v>
      </c>
      <c r="D1143" s="147" t="s">
        <v>72</v>
      </c>
      <c r="E1143" s="147" t="s">
        <v>16</v>
      </c>
      <c r="F1143" s="154">
        <v>0</v>
      </c>
      <c r="G1143" s="154">
        <v>0</v>
      </c>
      <c r="H1143" s="154">
        <v>0</v>
      </c>
      <c r="I1143" s="154">
        <v>0</v>
      </c>
      <c r="J1143" s="154">
        <v>0</v>
      </c>
      <c r="K1143" s="154">
        <v>0</v>
      </c>
      <c r="L1143" s="154">
        <v>0</v>
      </c>
      <c r="M1143" s="154">
        <v>0</v>
      </c>
      <c r="N1143" s="154">
        <v>0</v>
      </c>
      <c r="O1143" s="154">
        <v>0</v>
      </c>
      <c r="P1143" s="154">
        <v>0</v>
      </c>
      <c r="Q1143" s="154">
        <v>0</v>
      </c>
      <c r="R1143" s="155" t="b">
        <v>0</v>
      </c>
      <c r="S1143" s="154">
        <v>0</v>
      </c>
      <c r="T1143" s="154">
        <v>0</v>
      </c>
    </row>
    <row r="1144" spans="1:20">
      <c r="A1144" s="46" t="s">
        <v>315</v>
      </c>
      <c r="B1144" s="160">
        <v>824019</v>
      </c>
      <c r="C1144" s="158" t="s">
        <v>135</v>
      </c>
      <c r="D1144" s="147" t="s">
        <v>72</v>
      </c>
      <c r="E1144" s="147" t="s">
        <v>16</v>
      </c>
      <c r="F1144" s="154">
        <v>0</v>
      </c>
      <c r="G1144" s="154">
        <v>0</v>
      </c>
      <c r="H1144" s="154">
        <v>0</v>
      </c>
      <c r="I1144" s="154">
        <v>0</v>
      </c>
      <c r="J1144" s="154">
        <v>0</v>
      </c>
      <c r="K1144" s="154">
        <v>0</v>
      </c>
      <c r="L1144" s="154">
        <v>0</v>
      </c>
      <c r="M1144" s="154">
        <v>0</v>
      </c>
      <c r="N1144" s="154">
        <v>0</v>
      </c>
      <c r="O1144" s="154">
        <v>0</v>
      </c>
      <c r="P1144" s="154">
        <v>0</v>
      </c>
      <c r="Q1144" s="154">
        <v>0</v>
      </c>
      <c r="R1144" s="155" t="b">
        <v>0</v>
      </c>
      <c r="S1144" s="154">
        <v>0</v>
      </c>
      <c r="T1144" s="154">
        <v>0</v>
      </c>
    </row>
    <row r="1145" spans="1:20">
      <c r="A1145" s="46" t="s">
        <v>315</v>
      </c>
      <c r="B1145" s="160">
        <v>824021</v>
      </c>
      <c r="C1145" s="158" t="s">
        <v>137</v>
      </c>
      <c r="D1145" s="147" t="s">
        <v>72</v>
      </c>
      <c r="E1145" s="147" t="s">
        <v>16</v>
      </c>
      <c r="F1145" s="154">
        <v>0</v>
      </c>
      <c r="G1145" s="154">
        <v>0</v>
      </c>
      <c r="H1145" s="154">
        <v>0</v>
      </c>
      <c r="I1145" s="154">
        <v>0</v>
      </c>
      <c r="J1145" s="154">
        <v>7974000</v>
      </c>
      <c r="K1145" s="154">
        <v>0</v>
      </c>
      <c r="L1145" s="154">
        <v>7974000</v>
      </c>
      <c r="M1145" s="154">
        <v>0</v>
      </c>
      <c r="N1145" s="154">
        <v>7974000</v>
      </c>
      <c r="O1145" s="154">
        <v>0</v>
      </c>
      <c r="P1145" s="154">
        <v>0</v>
      </c>
      <c r="Q1145" s="154">
        <v>0</v>
      </c>
      <c r="R1145" s="155" t="b">
        <v>1</v>
      </c>
      <c r="S1145" s="154">
        <v>0</v>
      </c>
      <c r="T1145" s="154">
        <v>0</v>
      </c>
    </row>
    <row r="1146" spans="1:20">
      <c r="A1146" s="46" t="s">
        <v>315</v>
      </c>
      <c r="B1146" s="160">
        <v>824027</v>
      </c>
      <c r="C1146" s="158" t="s">
        <v>261</v>
      </c>
      <c r="D1146" s="147" t="s">
        <v>72</v>
      </c>
      <c r="E1146" s="147" t="s">
        <v>16</v>
      </c>
      <c r="F1146" s="154">
        <v>0</v>
      </c>
      <c r="G1146" s="154">
        <v>0</v>
      </c>
      <c r="H1146" s="154">
        <v>0</v>
      </c>
      <c r="I1146" s="154">
        <v>0</v>
      </c>
      <c r="J1146" s="154">
        <v>0</v>
      </c>
      <c r="K1146" s="154">
        <v>0</v>
      </c>
      <c r="L1146" s="154">
        <v>0</v>
      </c>
      <c r="M1146" s="154">
        <v>0</v>
      </c>
      <c r="N1146" s="154">
        <v>0</v>
      </c>
      <c r="O1146" s="154">
        <v>0</v>
      </c>
      <c r="P1146" s="154">
        <v>0</v>
      </c>
      <c r="Q1146" s="154">
        <v>0</v>
      </c>
      <c r="R1146" s="155" t="b">
        <v>0</v>
      </c>
      <c r="S1146" s="154">
        <v>0</v>
      </c>
      <c r="T1146" s="154">
        <v>0</v>
      </c>
    </row>
    <row r="1147" spans="1:20">
      <c r="A1147" s="46" t="s">
        <v>315</v>
      </c>
      <c r="B1147" s="160">
        <v>824033</v>
      </c>
      <c r="C1147" s="158" t="s">
        <v>140</v>
      </c>
      <c r="D1147" s="147" t="s">
        <v>72</v>
      </c>
      <c r="E1147" s="147" t="s">
        <v>16</v>
      </c>
      <c r="F1147" s="154">
        <v>0</v>
      </c>
      <c r="G1147" s="154">
        <v>0</v>
      </c>
      <c r="H1147" s="154">
        <v>0</v>
      </c>
      <c r="I1147" s="154">
        <v>0</v>
      </c>
      <c r="J1147" s="154">
        <v>18316321</v>
      </c>
      <c r="K1147" s="154">
        <v>0</v>
      </c>
      <c r="L1147" s="154">
        <v>18316321</v>
      </c>
      <c r="M1147" s="154">
        <v>0</v>
      </c>
      <c r="N1147" s="154">
        <v>18316321</v>
      </c>
      <c r="O1147" s="154">
        <v>0</v>
      </c>
      <c r="P1147" s="154">
        <v>0</v>
      </c>
      <c r="Q1147" s="154">
        <v>0</v>
      </c>
      <c r="R1147" s="155" t="b">
        <v>1</v>
      </c>
      <c r="S1147" s="154">
        <v>0</v>
      </c>
      <c r="T1147" s="154">
        <v>0</v>
      </c>
    </row>
    <row r="1148" spans="1:20">
      <c r="A1148" s="46" t="s">
        <v>315</v>
      </c>
      <c r="B1148" s="160">
        <v>824037</v>
      </c>
      <c r="C1148" s="158" t="s">
        <v>141</v>
      </c>
      <c r="D1148" s="147" t="s">
        <v>72</v>
      </c>
      <c r="E1148" s="147" t="s">
        <v>16</v>
      </c>
      <c r="F1148" s="154">
        <v>0</v>
      </c>
      <c r="G1148" s="154">
        <v>0</v>
      </c>
      <c r="H1148" s="154">
        <v>0</v>
      </c>
      <c r="I1148" s="154">
        <v>0</v>
      </c>
      <c r="J1148" s="154">
        <v>0</v>
      </c>
      <c r="K1148" s="154">
        <v>0</v>
      </c>
      <c r="L1148" s="154">
        <v>0</v>
      </c>
      <c r="M1148" s="154">
        <v>0</v>
      </c>
      <c r="N1148" s="154">
        <v>0</v>
      </c>
      <c r="O1148" s="154">
        <v>0</v>
      </c>
      <c r="P1148" s="154">
        <v>0</v>
      </c>
      <c r="Q1148" s="154">
        <v>0</v>
      </c>
      <c r="R1148" s="155" t="b">
        <v>0</v>
      </c>
      <c r="S1148" s="154">
        <v>0</v>
      </c>
      <c r="T1148" s="154">
        <v>0</v>
      </c>
    </row>
    <row r="1149" spans="1:20">
      <c r="A1149" s="46" t="s">
        <v>315</v>
      </c>
      <c r="B1149" s="160">
        <v>824039</v>
      </c>
      <c r="C1149" s="158" t="s">
        <v>142</v>
      </c>
      <c r="D1149" s="147" t="s">
        <v>72</v>
      </c>
      <c r="E1149" s="159" t="s">
        <v>16</v>
      </c>
      <c r="F1149" s="154">
        <v>0</v>
      </c>
      <c r="G1149" s="154">
        <v>0</v>
      </c>
      <c r="H1149" s="154">
        <v>0</v>
      </c>
      <c r="I1149" s="154">
        <v>0</v>
      </c>
      <c r="J1149" s="154">
        <v>0</v>
      </c>
      <c r="K1149" s="154">
        <v>0</v>
      </c>
      <c r="L1149" s="154">
        <v>0</v>
      </c>
      <c r="M1149" s="154">
        <v>0</v>
      </c>
      <c r="N1149" s="154">
        <v>0</v>
      </c>
      <c r="O1149" s="154">
        <v>0</v>
      </c>
      <c r="P1149" s="154">
        <v>0</v>
      </c>
      <c r="Q1149" s="154">
        <v>0</v>
      </c>
      <c r="R1149" s="155" t="b">
        <v>0</v>
      </c>
      <c r="S1149" s="154">
        <v>0</v>
      </c>
      <c r="T1149" s="154">
        <v>0</v>
      </c>
    </row>
    <row r="1150" spans="1:20">
      <c r="A1150" s="46" t="s">
        <v>315</v>
      </c>
      <c r="B1150" s="160">
        <v>824041</v>
      </c>
      <c r="C1150" s="158" t="s">
        <v>143</v>
      </c>
      <c r="D1150" s="147" t="s">
        <v>72</v>
      </c>
      <c r="E1150" s="147" t="s">
        <v>16</v>
      </c>
      <c r="F1150" s="154">
        <v>0</v>
      </c>
      <c r="G1150" s="154">
        <v>0</v>
      </c>
      <c r="H1150" s="154">
        <v>0</v>
      </c>
      <c r="I1150" s="154">
        <v>0</v>
      </c>
      <c r="J1150" s="154">
        <v>0</v>
      </c>
      <c r="K1150" s="154">
        <v>0</v>
      </c>
      <c r="L1150" s="154">
        <v>0</v>
      </c>
      <c r="M1150" s="154">
        <v>0</v>
      </c>
      <c r="N1150" s="154">
        <v>0</v>
      </c>
      <c r="O1150" s="154">
        <v>0</v>
      </c>
      <c r="P1150" s="154">
        <v>0</v>
      </c>
      <c r="Q1150" s="154">
        <v>0</v>
      </c>
      <c r="R1150" s="155" t="b">
        <v>0</v>
      </c>
      <c r="S1150" s="154">
        <v>0</v>
      </c>
      <c r="T1150" s="154">
        <v>0</v>
      </c>
    </row>
    <row r="1151" spans="1:20">
      <c r="A1151" s="46" t="s">
        <v>315</v>
      </c>
      <c r="B1151" s="160">
        <v>824042</v>
      </c>
      <c r="C1151" s="158" t="s">
        <v>144</v>
      </c>
      <c r="D1151" s="147" t="s">
        <v>72</v>
      </c>
      <c r="E1151" s="147" t="s">
        <v>16</v>
      </c>
      <c r="F1151" s="154">
        <v>0</v>
      </c>
      <c r="G1151" s="154">
        <v>0</v>
      </c>
      <c r="H1151" s="154">
        <v>0</v>
      </c>
      <c r="I1151" s="154">
        <v>0</v>
      </c>
      <c r="J1151" s="154">
        <v>0</v>
      </c>
      <c r="K1151" s="154">
        <v>0</v>
      </c>
      <c r="L1151" s="154">
        <v>0</v>
      </c>
      <c r="M1151" s="154">
        <v>0</v>
      </c>
      <c r="N1151" s="154">
        <v>0</v>
      </c>
      <c r="O1151" s="154">
        <v>0</v>
      </c>
      <c r="P1151" s="154">
        <v>0</v>
      </c>
      <c r="Q1151" s="154">
        <v>0</v>
      </c>
      <c r="R1151" s="155" t="b">
        <v>0</v>
      </c>
      <c r="S1151" s="154">
        <v>0</v>
      </c>
      <c r="T1151" s="154">
        <v>0</v>
      </c>
    </row>
    <row r="1152" spans="1:20">
      <c r="A1152" s="46" t="s">
        <v>315</v>
      </c>
      <c r="B1152" s="160">
        <v>824045</v>
      </c>
      <c r="C1152" s="158" t="s">
        <v>218</v>
      </c>
      <c r="D1152" s="147" t="s">
        <v>72</v>
      </c>
      <c r="E1152" s="147" t="s">
        <v>16</v>
      </c>
      <c r="F1152" s="154">
        <v>0</v>
      </c>
      <c r="G1152" s="154">
        <v>0</v>
      </c>
      <c r="H1152" s="154">
        <v>0</v>
      </c>
      <c r="I1152" s="154">
        <v>0</v>
      </c>
      <c r="J1152" s="154">
        <v>7884984.1726618698</v>
      </c>
      <c r="K1152" s="154">
        <v>0</v>
      </c>
      <c r="L1152" s="154">
        <v>7884984.1726618698</v>
      </c>
      <c r="M1152" s="154">
        <v>0</v>
      </c>
      <c r="N1152" s="154">
        <v>7884984.1726618698</v>
      </c>
      <c r="O1152" s="154">
        <v>0</v>
      </c>
      <c r="P1152" s="154">
        <v>0</v>
      </c>
      <c r="Q1152" s="154">
        <v>0</v>
      </c>
      <c r="R1152" s="155" t="b">
        <v>1</v>
      </c>
      <c r="S1152" s="154">
        <v>0</v>
      </c>
      <c r="T1152" s="154">
        <v>0</v>
      </c>
    </row>
    <row r="1153" spans="1:20">
      <c r="A1153" s="46" t="s">
        <v>315</v>
      </c>
      <c r="B1153" s="160">
        <v>825002</v>
      </c>
      <c r="C1153" s="158" t="s">
        <v>146</v>
      </c>
      <c r="D1153" s="147" t="s">
        <v>72</v>
      </c>
      <c r="E1153" s="147" t="s">
        <v>16</v>
      </c>
      <c r="F1153" s="154">
        <v>0</v>
      </c>
      <c r="G1153" s="154">
        <v>0</v>
      </c>
      <c r="H1153" s="154">
        <v>0</v>
      </c>
      <c r="I1153" s="154">
        <v>0</v>
      </c>
      <c r="J1153" s="154">
        <v>0</v>
      </c>
      <c r="K1153" s="154">
        <v>0</v>
      </c>
      <c r="L1153" s="154">
        <v>0</v>
      </c>
      <c r="M1153" s="154">
        <v>0</v>
      </c>
      <c r="N1153" s="154">
        <v>0</v>
      </c>
      <c r="O1153" s="154">
        <v>0</v>
      </c>
      <c r="P1153" s="154">
        <v>0</v>
      </c>
      <c r="Q1153" s="154">
        <v>0</v>
      </c>
      <c r="R1153" s="155" t="b">
        <v>0</v>
      </c>
      <c r="S1153" s="154">
        <v>0</v>
      </c>
      <c r="T1153" s="154">
        <v>0</v>
      </c>
    </row>
    <row r="1154" spans="1:20">
      <c r="A1154" s="46" t="s">
        <v>315</v>
      </c>
      <c r="B1154" s="150">
        <v>825004</v>
      </c>
      <c r="C1154" s="147" t="s">
        <v>262</v>
      </c>
      <c r="D1154" s="147" t="s">
        <v>72</v>
      </c>
      <c r="E1154" s="147" t="s">
        <v>16</v>
      </c>
      <c r="F1154" s="154">
        <v>0</v>
      </c>
      <c r="G1154" s="154">
        <v>0</v>
      </c>
      <c r="H1154" s="154">
        <v>0</v>
      </c>
      <c r="I1154" s="154">
        <v>0</v>
      </c>
      <c r="J1154" s="154">
        <v>0</v>
      </c>
      <c r="K1154" s="154">
        <v>0</v>
      </c>
      <c r="L1154" s="154">
        <v>0</v>
      </c>
      <c r="M1154" s="154">
        <v>0</v>
      </c>
      <c r="N1154" s="154">
        <v>0</v>
      </c>
      <c r="O1154" s="154">
        <v>0</v>
      </c>
      <c r="P1154" s="154">
        <v>0</v>
      </c>
      <c r="Q1154" s="154">
        <v>0</v>
      </c>
      <c r="R1154" s="155" t="b">
        <v>0</v>
      </c>
      <c r="S1154" s="154">
        <v>0</v>
      </c>
      <c r="T1154" s="154">
        <v>0</v>
      </c>
    </row>
    <row r="1155" spans="1:20">
      <c r="A1155" s="46" t="s">
        <v>315</v>
      </c>
      <c r="B1155" s="150">
        <v>825010</v>
      </c>
      <c r="C1155" s="147" t="s">
        <v>147</v>
      </c>
      <c r="D1155" s="147" t="s">
        <v>72</v>
      </c>
      <c r="E1155" s="147" t="s">
        <v>16</v>
      </c>
      <c r="F1155" s="154">
        <v>0</v>
      </c>
      <c r="G1155" s="154">
        <v>0</v>
      </c>
      <c r="H1155" s="154">
        <v>0</v>
      </c>
      <c r="I1155" s="154">
        <v>0</v>
      </c>
      <c r="J1155" s="154">
        <v>218817456</v>
      </c>
      <c r="K1155" s="154">
        <v>4732726.0000000075</v>
      </c>
      <c r="L1155" s="154">
        <v>214084730</v>
      </c>
      <c r="M1155" s="154">
        <v>0</v>
      </c>
      <c r="N1155" s="154">
        <v>214084730</v>
      </c>
      <c r="O1155" s="154">
        <v>0</v>
      </c>
      <c r="P1155" s="154">
        <v>0</v>
      </c>
      <c r="Q1155" s="154">
        <v>0</v>
      </c>
      <c r="R1155" s="155" t="b">
        <v>1</v>
      </c>
      <c r="S1155" s="154">
        <v>0</v>
      </c>
      <c r="T1155" s="154">
        <v>0</v>
      </c>
    </row>
    <row r="1156" spans="1:20">
      <c r="A1156" s="46" t="s">
        <v>315</v>
      </c>
      <c r="B1156" s="150">
        <v>825011</v>
      </c>
      <c r="C1156" s="147" t="s">
        <v>148</v>
      </c>
      <c r="D1156" s="147" t="s">
        <v>72</v>
      </c>
      <c r="E1156" s="147" t="s">
        <v>16</v>
      </c>
      <c r="F1156" s="154">
        <v>0</v>
      </c>
      <c r="G1156" s="154">
        <v>0</v>
      </c>
      <c r="H1156" s="154">
        <v>0</v>
      </c>
      <c r="I1156" s="154">
        <v>0</v>
      </c>
      <c r="J1156" s="154">
        <v>0</v>
      </c>
      <c r="K1156" s="154">
        <v>0</v>
      </c>
      <c r="L1156" s="154">
        <v>0</v>
      </c>
      <c r="M1156" s="154">
        <v>0</v>
      </c>
      <c r="N1156" s="154">
        <v>0</v>
      </c>
      <c r="O1156" s="154">
        <v>0</v>
      </c>
      <c r="P1156" s="154">
        <v>0</v>
      </c>
      <c r="Q1156" s="154">
        <v>0</v>
      </c>
      <c r="R1156" s="155" t="b">
        <v>0</v>
      </c>
      <c r="S1156" s="154">
        <v>0</v>
      </c>
      <c r="T1156" s="154">
        <v>0</v>
      </c>
    </row>
    <row r="1157" spans="1:20">
      <c r="A1157" s="46" t="s">
        <v>315</v>
      </c>
      <c r="B1157" s="150">
        <v>825012</v>
      </c>
      <c r="C1157" s="147" t="s">
        <v>149</v>
      </c>
      <c r="D1157" s="147" t="s">
        <v>72</v>
      </c>
      <c r="E1157" s="147" t="s">
        <v>16</v>
      </c>
      <c r="F1157" s="154">
        <v>0</v>
      </c>
      <c r="G1157" s="154">
        <v>0</v>
      </c>
      <c r="H1157" s="154">
        <v>90900</v>
      </c>
      <c r="I1157" s="154">
        <v>0</v>
      </c>
      <c r="J1157" s="154">
        <v>0</v>
      </c>
      <c r="K1157" s="154">
        <v>0</v>
      </c>
      <c r="L1157" s="154">
        <v>90900</v>
      </c>
      <c r="M1157" s="154">
        <v>0</v>
      </c>
      <c r="N1157" s="154">
        <v>90900</v>
      </c>
      <c r="O1157" s="154">
        <v>0</v>
      </c>
      <c r="P1157" s="154">
        <v>0</v>
      </c>
      <c r="Q1157" s="154">
        <v>0</v>
      </c>
      <c r="R1157" s="155" t="b">
        <v>1</v>
      </c>
      <c r="S1157" s="154">
        <v>0</v>
      </c>
      <c r="T1157" s="154">
        <v>0</v>
      </c>
    </row>
    <row r="1158" spans="1:20">
      <c r="A1158" s="46" t="s">
        <v>315</v>
      </c>
      <c r="B1158" s="150">
        <v>825013</v>
      </c>
      <c r="C1158" s="147" t="s">
        <v>150</v>
      </c>
      <c r="D1158" s="147" t="s">
        <v>72</v>
      </c>
      <c r="E1158" s="147" t="s">
        <v>16</v>
      </c>
      <c r="F1158" s="154">
        <v>0</v>
      </c>
      <c r="G1158" s="154">
        <v>0</v>
      </c>
      <c r="H1158" s="154">
        <v>0</v>
      </c>
      <c r="I1158" s="154">
        <v>0</v>
      </c>
      <c r="J1158" s="154">
        <v>0</v>
      </c>
      <c r="K1158" s="154">
        <v>0</v>
      </c>
      <c r="L1158" s="154">
        <v>0</v>
      </c>
      <c r="M1158" s="154">
        <v>0</v>
      </c>
      <c r="N1158" s="154">
        <v>0</v>
      </c>
      <c r="O1158" s="154">
        <v>0</v>
      </c>
      <c r="P1158" s="154">
        <v>0</v>
      </c>
      <c r="Q1158" s="154">
        <v>0</v>
      </c>
      <c r="R1158" s="155" t="b">
        <v>0</v>
      </c>
      <c r="S1158" s="154">
        <v>0</v>
      </c>
      <c r="T1158" s="154">
        <v>0</v>
      </c>
    </row>
    <row r="1159" spans="1:20">
      <c r="A1159" s="46" t="s">
        <v>315</v>
      </c>
      <c r="B1159" s="150">
        <v>825015</v>
      </c>
      <c r="C1159" s="147" t="s">
        <v>151</v>
      </c>
      <c r="D1159" s="147" t="s">
        <v>72</v>
      </c>
      <c r="E1159" s="147" t="s">
        <v>16</v>
      </c>
      <c r="F1159" s="154">
        <v>0</v>
      </c>
      <c r="G1159" s="154">
        <v>0</v>
      </c>
      <c r="H1159" s="154">
        <v>0</v>
      </c>
      <c r="I1159" s="154">
        <v>0</v>
      </c>
      <c r="J1159" s="154">
        <v>0</v>
      </c>
      <c r="K1159" s="154">
        <v>0</v>
      </c>
      <c r="L1159" s="154">
        <v>0</v>
      </c>
      <c r="M1159" s="154">
        <v>0</v>
      </c>
      <c r="N1159" s="154">
        <v>0</v>
      </c>
      <c r="O1159" s="154">
        <v>0</v>
      </c>
      <c r="P1159" s="154">
        <v>0</v>
      </c>
      <c r="Q1159" s="154">
        <v>0</v>
      </c>
      <c r="R1159" s="155" t="b">
        <v>0</v>
      </c>
      <c r="S1159" s="154">
        <v>0</v>
      </c>
      <c r="T1159" s="154">
        <v>0</v>
      </c>
    </row>
    <row r="1160" spans="1:20">
      <c r="A1160" s="46" t="s">
        <v>315</v>
      </c>
      <c r="B1160" s="150">
        <v>825016</v>
      </c>
      <c r="C1160" s="147" t="s">
        <v>266</v>
      </c>
      <c r="D1160" s="147" t="s">
        <v>72</v>
      </c>
      <c r="E1160" s="147" t="s">
        <v>16</v>
      </c>
      <c r="F1160" s="154">
        <v>0</v>
      </c>
      <c r="G1160" s="154">
        <v>0</v>
      </c>
      <c r="H1160" s="154">
        <v>0</v>
      </c>
      <c r="I1160" s="154">
        <v>0</v>
      </c>
      <c r="J1160" s="154">
        <v>0</v>
      </c>
      <c r="K1160" s="154">
        <v>0</v>
      </c>
      <c r="L1160" s="154">
        <v>0</v>
      </c>
      <c r="M1160" s="154">
        <v>0</v>
      </c>
      <c r="N1160" s="154">
        <v>0</v>
      </c>
      <c r="O1160" s="154">
        <v>0</v>
      </c>
      <c r="P1160" s="154">
        <v>0</v>
      </c>
      <c r="Q1160" s="154">
        <v>0</v>
      </c>
      <c r="R1160" s="155" t="b">
        <v>0</v>
      </c>
      <c r="S1160" s="154">
        <v>0</v>
      </c>
      <c r="T1160" s="154">
        <v>0</v>
      </c>
    </row>
    <row r="1161" spans="1:20">
      <c r="A1161" s="46" t="s">
        <v>315</v>
      </c>
      <c r="B1161" s="150">
        <v>825099</v>
      </c>
      <c r="C1161" s="147" t="s">
        <v>153</v>
      </c>
      <c r="D1161" s="147" t="s">
        <v>72</v>
      </c>
      <c r="E1161" s="147" t="s">
        <v>16</v>
      </c>
      <c r="F1161" s="154">
        <v>0</v>
      </c>
      <c r="G1161" s="154">
        <v>0</v>
      </c>
      <c r="H1161" s="154">
        <v>0</v>
      </c>
      <c r="I1161" s="154">
        <v>0</v>
      </c>
      <c r="J1161" s="154">
        <v>0</v>
      </c>
      <c r="K1161" s="154">
        <v>0</v>
      </c>
      <c r="L1161" s="154">
        <v>0</v>
      </c>
      <c r="M1161" s="154">
        <v>0</v>
      </c>
      <c r="N1161" s="154">
        <v>0</v>
      </c>
      <c r="O1161" s="154">
        <v>0</v>
      </c>
      <c r="P1161" s="154">
        <v>0</v>
      </c>
      <c r="Q1161" s="154">
        <v>0</v>
      </c>
      <c r="R1161" s="155" t="b">
        <v>0</v>
      </c>
      <c r="S1161" s="154">
        <v>0</v>
      </c>
      <c r="T1161" s="154">
        <v>0</v>
      </c>
    </row>
    <row r="1162" spans="1:20">
      <c r="A1162" s="46" t="s">
        <v>315</v>
      </c>
      <c r="B1162" s="150">
        <v>829207</v>
      </c>
      <c r="C1162" s="147" t="s">
        <v>180</v>
      </c>
      <c r="D1162" s="147" t="s">
        <v>72</v>
      </c>
      <c r="E1162" s="147" t="s">
        <v>16</v>
      </c>
      <c r="F1162" s="154">
        <v>0</v>
      </c>
      <c r="G1162" s="154">
        <v>0</v>
      </c>
      <c r="H1162" s="154">
        <v>6710150</v>
      </c>
      <c r="I1162" s="154">
        <v>0</v>
      </c>
      <c r="J1162" s="154">
        <v>0</v>
      </c>
      <c r="K1162" s="154">
        <v>6710150</v>
      </c>
      <c r="L1162" s="154">
        <v>0</v>
      </c>
      <c r="M1162" s="154">
        <v>0</v>
      </c>
      <c r="N1162" s="154">
        <v>0</v>
      </c>
      <c r="O1162" s="154">
        <v>0</v>
      </c>
      <c r="P1162" s="154">
        <v>0</v>
      </c>
      <c r="Q1162" s="154">
        <v>0</v>
      </c>
      <c r="R1162" s="155" t="b">
        <v>1</v>
      </c>
      <c r="S1162" s="154">
        <v>0</v>
      </c>
      <c r="T1162" s="154">
        <v>0</v>
      </c>
    </row>
    <row r="1163" spans="1:20">
      <c r="A1163" s="46" t="s">
        <v>315</v>
      </c>
      <c r="B1163" s="150">
        <v>829220</v>
      </c>
      <c r="C1163" s="147" t="s">
        <v>560</v>
      </c>
      <c r="D1163" s="147" t="s">
        <v>72</v>
      </c>
      <c r="E1163" s="147" t="s">
        <v>16</v>
      </c>
      <c r="F1163" s="154">
        <v>0</v>
      </c>
      <c r="G1163" s="154">
        <v>0</v>
      </c>
      <c r="H1163" s="154">
        <v>0</v>
      </c>
      <c r="I1163" s="154">
        <v>0</v>
      </c>
      <c r="J1163" s="154">
        <v>6710150</v>
      </c>
      <c r="K1163" s="154">
        <v>0</v>
      </c>
      <c r="L1163" s="154">
        <v>6710150</v>
      </c>
      <c r="M1163" s="154">
        <v>0</v>
      </c>
      <c r="N1163" s="154">
        <v>6710150</v>
      </c>
      <c r="O1163" s="154">
        <v>0</v>
      </c>
      <c r="P1163" s="154">
        <v>0</v>
      </c>
      <c r="Q1163" s="154">
        <v>0</v>
      </c>
      <c r="R1163" s="155" t="b">
        <v>1</v>
      </c>
      <c r="S1163" s="154">
        <v>0</v>
      </c>
      <c r="T1163" s="154">
        <v>0</v>
      </c>
    </row>
    <row r="1164" spans="1:20">
      <c r="A1164" s="46" t="s">
        <v>315</v>
      </c>
      <c r="B1164" s="150">
        <v>910200</v>
      </c>
      <c r="C1164" s="147" t="s">
        <v>155</v>
      </c>
      <c r="D1164" s="147" t="s">
        <v>72</v>
      </c>
      <c r="E1164" s="147" t="s">
        <v>16</v>
      </c>
      <c r="F1164" s="154">
        <v>0</v>
      </c>
      <c r="G1164" s="154">
        <v>0</v>
      </c>
      <c r="H1164" s="154">
        <v>0</v>
      </c>
      <c r="I1164" s="154">
        <v>0</v>
      </c>
      <c r="J1164" s="154">
        <v>0</v>
      </c>
      <c r="K1164" s="154">
        <v>0</v>
      </c>
      <c r="L1164" s="154">
        <v>0</v>
      </c>
      <c r="M1164" s="154">
        <v>0</v>
      </c>
      <c r="N1164" s="154">
        <v>0</v>
      </c>
      <c r="O1164" s="154">
        <v>0</v>
      </c>
      <c r="P1164" s="154">
        <v>0</v>
      </c>
      <c r="Q1164" s="154">
        <v>0</v>
      </c>
      <c r="R1164" s="155" t="b">
        <v>0</v>
      </c>
      <c r="S1164" s="154">
        <v>0</v>
      </c>
      <c r="T1164" s="154">
        <v>0</v>
      </c>
    </row>
    <row r="1165" spans="1:20">
      <c r="A1165" s="46" t="s">
        <v>315</v>
      </c>
      <c r="B1165" s="150">
        <v>910300</v>
      </c>
      <c r="C1165" s="147" t="s">
        <v>156</v>
      </c>
      <c r="D1165" s="147" t="s">
        <v>72</v>
      </c>
      <c r="E1165" s="147" t="s">
        <v>16</v>
      </c>
      <c r="F1165" s="154">
        <v>0</v>
      </c>
      <c r="G1165" s="154">
        <v>0</v>
      </c>
      <c r="H1165" s="154">
        <v>0</v>
      </c>
      <c r="I1165" s="154">
        <v>0</v>
      </c>
      <c r="J1165" s="154">
        <v>0</v>
      </c>
      <c r="K1165" s="154">
        <v>0</v>
      </c>
      <c r="L1165" s="154">
        <v>0</v>
      </c>
      <c r="M1165" s="154">
        <v>0</v>
      </c>
      <c r="N1165" s="154">
        <v>0</v>
      </c>
      <c r="O1165" s="154">
        <v>0</v>
      </c>
      <c r="P1165" s="154">
        <v>0</v>
      </c>
      <c r="Q1165" s="154">
        <v>0</v>
      </c>
      <c r="R1165" s="155" t="b">
        <v>0</v>
      </c>
      <c r="S1165" s="154">
        <v>0</v>
      </c>
      <c r="T1165" s="154">
        <v>0</v>
      </c>
    </row>
    <row r="1166" spans="1:20">
      <c r="A1166" s="46" t="s">
        <v>315</v>
      </c>
      <c r="B1166" s="150">
        <v>910800</v>
      </c>
      <c r="C1166" s="147" t="s">
        <v>263</v>
      </c>
      <c r="D1166" s="147" t="s">
        <v>72</v>
      </c>
      <c r="E1166" s="147" t="s">
        <v>16</v>
      </c>
      <c r="F1166" s="154">
        <v>0</v>
      </c>
      <c r="G1166" s="154">
        <v>0</v>
      </c>
      <c r="H1166" s="154">
        <v>0</v>
      </c>
      <c r="I1166" s="154">
        <v>0</v>
      </c>
      <c r="J1166" s="154">
        <v>0</v>
      </c>
      <c r="K1166" s="154">
        <v>0</v>
      </c>
      <c r="L1166" s="154">
        <v>0</v>
      </c>
      <c r="M1166" s="154">
        <v>0</v>
      </c>
      <c r="N1166" s="154">
        <v>0</v>
      </c>
      <c r="O1166" s="154">
        <v>0</v>
      </c>
      <c r="P1166" s="154">
        <v>0</v>
      </c>
      <c r="Q1166" s="154">
        <v>0</v>
      </c>
      <c r="R1166" s="155" t="b">
        <v>0</v>
      </c>
      <c r="S1166" s="154">
        <v>0</v>
      </c>
      <c r="T1166" s="154">
        <v>0</v>
      </c>
    </row>
    <row r="1167" spans="1:20">
      <c r="A1167" s="46" t="s">
        <v>315</v>
      </c>
      <c r="B1167" s="150">
        <v>910900</v>
      </c>
      <c r="C1167" s="147" t="s">
        <v>158</v>
      </c>
      <c r="D1167" s="147" t="s">
        <v>72</v>
      </c>
      <c r="E1167" s="147" t="s">
        <v>16</v>
      </c>
      <c r="F1167" s="154">
        <v>0</v>
      </c>
      <c r="G1167" s="154">
        <v>0</v>
      </c>
      <c r="H1167" s="154">
        <v>0</v>
      </c>
      <c r="I1167" s="154">
        <v>0</v>
      </c>
      <c r="J1167" s="154">
        <v>0</v>
      </c>
      <c r="K1167" s="154">
        <v>0</v>
      </c>
      <c r="L1167" s="154">
        <v>0</v>
      </c>
      <c r="M1167" s="154">
        <v>0</v>
      </c>
      <c r="N1167" s="154">
        <v>0</v>
      </c>
      <c r="O1167" s="154">
        <v>0</v>
      </c>
      <c r="P1167" s="154">
        <v>0</v>
      </c>
      <c r="Q1167" s="154">
        <v>0</v>
      </c>
      <c r="R1167" s="155" t="b">
        <v>0</v>
      </c>
      <c r="S1167" s="154">
        <v>0</v>
      </c>
      <c r="T1167" s="154">
        <v>0</v>
      </c>
    </row>
    <row r="1168" spans="1:20">
      <c r="A1168" s="46" t="s">
        <v>315</v>
      </c>
      <c r="B1168" s="150">
        <v>919001</v>
      </c>
      <c r="C1168" s="147" t="s">
        <v>272</v>
      </c>
      <c r="D1168" s="147" t="s">
        <v>72</v>
      </c>
      <c r="E1168" s="147" t="s">
        <v>16</v>
      </c>
      <c r="F1168" s="154">
        <v>0</v>
      </c>
      <c r="G1168" s="154">
        <v>0</v>
      </c>
      <c r="H1168" s="154">
        <v>0</v>
      </c>
      <c r="I1168" s="154">
        <v>0</v>
      </c>
      <c r="J1168" s="154">
        <v>0</v>
      </c>
      <c r="K1168" s="154">
        <v>0</v>
      </c>
      <c r="L1168" s="154">
        <v>0</v>
      </c>
      <c r="M1168" s="154">
        <v>0</v>
      </c>
      <c r="N1168" s="154">
        <v>0</v>
      </c>
      <c r="O1168" s="154">
        <v>0</v>
      </c>
      <c r="P1168" s="154">
        <v>0</v>
      </c>
      <c r="Q1168" s="154">
        <v>0</v>
      </c>
      <c r="R1168" s="155" t="b">
        <v>0</v>
      </c>
      <c r="S1168" s="154">
        <v>0</v>
      </c>
      <c r="T1168" s="154">
        <v>0</v>
      </c>
    </row>
    <row r="1169" spans="1:20">
      <c r="A1169" s="46" t="s">
        <v>315</v>
      </c>
      <c r="B1169" s="150">
        <v>919900</v>
      </c>
      <c r="C1169" s="147" t="s">
        <v>160</v>
      </c>
      <c r="D1169" s="147" t="s">
        <v>72</v>
      </c>
      <c r="E1169" s="147" t="s">
        <v>16</v>
      </c>
      <c r="F1169" s="154">
        <v>0</v>
      </c>
      <c r="G1169" s="154">
        <v>0</v>
      </c>
      <c r="H1169" s="154">
        <v>0</v>
      </c>
      <c r="I1169" s="154">
        <v>130000</v>
      </c>
      <c r="J1169" s="154">
        <v>0</v>
      </c>
      <c r="K1169" s="154">
        <v>53700</v>
      </c>
      <c r="L1169" s="154">
        <v>-183700</v>
      </c>
      <c r="M1169" s="154">
        <v>0</v>
      </c>
      <c r="N1169" s="154">
        <v>-183700</v>
      </c>
      <c r="O1169" s="154">
        <v>0</v>
      </c>
      <c r="P1169" s="154">
        <v>0</v>
      </c>
      <c r="Q1169" s="154">
        <v>0</v>
      </c>
      <c r="R1169" s="155" t="b">
        <v>1</v>
      </c>
      <c r="S1169" s="154">
        <v>0</v>
      </c>
      <c r="T1169" s="154">
        <v>0</v>
      </c>
    </row>
    <row r="1170" spans="1:20">
      <c r="A1170" s="46" t="s">
        <v>315</v>
      </c>
      <c r="B1170" s="150">
        <v>919901</v>
      </c>
      <c r="C1170" s="147" t="s">
        <v>161</v>
      </c>
      <c r="D1170" s="147" t="s">
        <v>72</v>
      </c>
      <c r="E1170" s="147" t="s">
        <v>16</v>
      </c>
      <c r="F1170" s="154">
        <v>0</v>
      </c>
      <c r="G1170" s="154">
        <v>0</v>
      </c>
      <c r="H1170" s="154">
        <v>0</v>
      </c>
      <c r="I1170" s="154">
        <v>0</v>
      </c>
      <c r="J1170" s="154">
        <v>0</v>
      </c>
      <c r="K1170" s="154">
        <v>56333683.636363633</v>
      </c>
      <c r="L1170" s="154">
        <v>-56333683.636363633</v>
      </c>
      <c r="M1170" s="154">
        <v>0</v>
      </c>
      <c r="N1170" s="154">
        <v>-56333683.636363633</v>
      </c>
      <c r="O1170" s="154">
        <v>0</v>
      </c>
      <c r="P1170" s="154">
        <v>0</v>
      </c>
      <c r="Q1170" s="154">
        <v>0</v>
      </c>
      <c r="R1170" s="155" t="b">
        <v>1</v>
      </c>
      <c r="S1170" s="154">
        <v>0</v>
      </c>
      <c r="T1170" s="154">
        <v>0</v>
      </c>
    </row>
    <row r="1171" spans="1:20">
      <c r="A1171" s="46" t="s">
        <v>315</v>
      </c>
      <c r="B1171" s="150">
        <v>920100</v>
      </c>
      <c r="C1171" s="147" t="s">
        <v>162</v>
      </c>
      <c r="D1171" s="147" t="s">
        <v>72</v>
      </c>
      <c r="E1171" s="147" t="s">
        <v>16</v>
      </c>
      <c r="F1171" s="154">
        <v>0</v>
      </c>
      <c r="G1171" s="154">
        <v>0</v>
      </c>
      <c r="H1171" s="154">
        <v>0</v>
      </c>
      <c r="I1171" s="154">
        <v>0</v>
      </c>
      <c r="J1171" s="154">
        <v>0</v>
      </c>
      <c r="K1171" s="154">
        <v>0</v>
      </c>
      <c r="L1171" s="154">
        <v>0</v>
      </c>
      <c r="M1171" s="154">
        <v>0</v>
      </c>
      <c r="N1171" s="154">
        <v>0</v>
      </c>
      <c r="O1171" s="154">
        <v>0</v>
      </c>
      <c r="P1171" s="154">
        <v>0</v>
      </c>
      <c r="Q1171" s="154">
        <v>0</v>
      </c>
      <c r="R1171" s="155" t="b">
        <v>0</v>
      </c>
      <c r="S1171" s="154">
        <v>0</v>
      </c>
      <c r="T1171" s="154">
        <v>0</v>
      </c>
    </row>
    <row r="1172" spans="1:20">
      <c r="A1172" s="46" t="s">
        <v>315</v>
      </c>
      <c r="B1172" s="150">
        <v>920500</v>
      </c>
      <c r="C1172" s="147" t="s">
        <v>163</v>
      </c>
      <c r="D1172" s="147" t="s">
        <v>72</v>
      </c>
      <c r="E1172" s="147" t="s">
        <v>16</v>
      </c>
      <c r="F1172" s="154">
        <v>0</v>
      </c>
      <c r="G1172" s="154">
        <v>0</v>
      </c>
      <c r="H1172" s="154">
        <v>0</v>
      </c>
      <c r="I1172" s="154">
        <v>0</v>
      </c>
      <c r="J1172" s="154">
        <v>0</v>
      </c>
      <c r="K1172" s="154">
        <v>0</v>
      </c>
      <c r="L1172" s="154">
        <v>0</v>
      </c>
      <c r="M1172" s="154">
        <v>0</v>
      </c>
      <c r="N1172" s="154">
        <v>0</v>
      </c>
      <c r="O1172" s="154">
        <v>0</v>
      </c>
      <c r="P1172" s="154">
        <v>0</v>
      </c>
      <c r="Q1172" s="154">
        <v>0</v>
      </c>
      <c r="R1172" s="155" t="b">
        <v>0</v>
      </c>
      <c r="S1172" s="154">
        <v>0</v>
      </c>
      <c r="T1172" s="154">
        <v>0</v>
      </c>
    </row>
    <row r="1173" spans="1:20">
      <c r="A1173" s="46" t="s">
        <v>315</v>
      </c>
      <c r="B1173" s="160">
        <v>929900</v>
      </c>
      <c r="C1173" s="158" t="s">
        <v>164</v>
      </c>
      <c r="D1173" s="147" t="s">
        <v>72</v>
      </c>
      <c r="E1173" s="147" t="s">
        <v>16</v>
      </c>
      <c r="F1173" s="154">
        <v>0</v>
      </c>
      <c r="G1173" s="154">
        <v>0</v>
      </c>
      <c r="H1173" s="154">
        <v>0</v>
      </c>
      <c r="I1173" s="154">
        <v>0</v>
      </c>
      <c r="J1173" s="154">
        <v>0</v>
      </c>
      <c r="K1173" s="154">
        <v>0</v>
      </c>
      <c r="L1173" s="154">
        <v>0</v>
      </c>
      <c r="M1173" s="154">
        <v>0</v>
      </c>
      <c r="N1173" s="154">
        <v>0</v>
      </c>
      <c r="O1173" s="154">
        <v>0</v>
      </c>
      <c r="P1173" s="154">
        <v>0</v>
      </c>
      <c r="Q1173" s="154">
        <v>0</v>
      </c>
      <c r="R1173" s="155" t="b">
        <v>0</v>
      </c>
      <c r="S1173" s="154">
        <v>0</v>
      </c>
      <c r="T1173" s="154">
        <v>0</v>
      </c>
    </row>
    <row r="1174" spans="1:20">
      <c r="A1174" s="46" t="s">
        <v>315</v>
      </c>
      <c r="B1174" s="160" t="s">
        <v>166</v>
      </c>
      <c r="C1174" s="158" t="s">
        <v>26</v>
      </c>
      <c r="D1174" s="147" t="s">
        <v>15</v>
      </c>
      <c r="E1174" s="147" t="s">
        <v>16</v>
      </c>
      <c r="F1174" s="154">
        <v>0</v>
      </c>
      <c r="G1174" s="154">
        <v>0</v>
      </c>
      <c r="H1174" s="154">
        <v>0</v>
      </c>
      <c r="I1174" s="154">
        <v>0</v>
      </c>
      <c r="J1174" s="154">
        <v>0</v>
      </c>
      <c r="K1174" s="154">
        <v>0</v>
      </c>
      <c r="L1174" s="154">
        <v>0</v>
      </c>
      <c r="M1174" s="154">
        <v>0</v>
      </c>
      <c r="N1174" s="154">
        <v>0</v>
      </c>
      <c r="O1174" s="154">
        <v>0</v>
      </c>
      <c r="P1174" s="154">
        <v>0</v>
      </c>
      <c r="Q1174" s="154">
        <v>0</v>
      </c>
      <c r="R1174" s="155" t="b">
        <v>0</v>
      </c>
      <c r="S1174" s="154">
        <v>0</v>
      </c>
      <c r="T1174" s="154">
        <v>0</v>
      </c>
    </row>
    <row r="1175" spans="1:20">
      <c r="A1175" s="46" t="s">
        <v>317</v>
      </c>
      <c r="B1175" s="160">
        <v>110101</v>
      </c>
      <c r="C1175" s="158" t="s">
        <v>14</v>
      </c>
      <c r="D1175" s="147" t="s">
        <v>15</v>
      </c>
      <c r="E1175" s="147" t="s">
        <v>16</v>
      </c>
      <c r="F1175" s="154">
        <v>124402762</v>
      </c>
      <c r="G1175" s="154">
        <v>0</v>
      </c>
      <c r="H1175" s="154">
        <v>1469292037</v>
      </c>
      <c r="I1175" s="154">
        <v>1539630367</v>
      </c>
      <c r="J1175" s="154">
        <v>0</v>
      </c>
      <c r="K1175" s="154">
        <v>0</v>
      </c>
      <c r="L1175" s="154">
        <v>54064432</v>
      </c>
      <c r="M1175" s="154">
        <v>0</v>
      </c>
      <c r="N1175" s="154">
        <v>0</v>
      </c>
      <c r="O1175" s="154">
        <v>0</v>
      </c>
      <c r="P1175" s="154">
        <v>54064432</v>
      </c>
      <c r="Q1175" s="154">
        <v>0</v>
      </c>
      <c r="R1175" s="155" t="b">
        <v>1</v>
      </c>
      <c r="S1175" s="154">
        <v>54064432</v>
      </c>
      <c r="T1175" s="154">
        <v>0</v>
      </c>
    </row>
    <row r="1176" spans="1:20">
      <c r="A1176" s="46" t="s">
        <v>317</v>
      </c>
      <c r="B1176" s="160">
        <v>110102</v>
      </c>
      <c r="C1176" s="158" t="s">
        <v>17</v>
      </c>
      <c r="D1176" s="147" t="s">
        <v>15</v>
      </c>
      <c r="E1176" s="147" t="s">
        <v>16</v>
      </c>
      <c r="F1176" s="154">
        <v>1500000</v>
      </c>
      <c r="G1176" s="154">
        <v>0</v>
      </c>
      <c r="H1176" s="154">
        <v>58138479</v>
      </c>
      <c r="I1176" s="154">
        <v>58138479</v>
      </c>
      <c r="J1176" s="154">
        <v>0</v>
      </c>
      <c r="K1176" s="154">
        <v>0</v>
      </c>
      <c r="L1176" s="154">
        <v>1500000</v>
      </c>
      <c r="M1176" s="154">
        <v>0</v>
      </c>
      <c r="N1176" s="154">
        <v>0</v>
      </c>
      <c r="O1176" s="154">
        <v>0</v>
      </c>
      <c r="P1176" s="154">
        <v>1500000</v>
      </c>
      <c r="Q1176" s="154">
        <v>0</v>
      </c>
      <c r="R1176" s="155" t="b">
        <v>1</v>
      </c>
      <c r="S1176" s="154">
        <v>1500000</v>
      </c>
      <c r="T1176" s="154">
        <v>0</v>
      </c>
    </row>
    <row r="1177" spans="1:20">
      <c r="A1177" s="46" t="s">
        <v>317</v>
      </c>
      <c r="B1177" s="160">
        <v>110200</v>
      </c>
      <c r="C1177" s="158" t="s">
        <v>18</v>
      </c>
      <c r="D1177" s="147" t="s">
        <v>15</v>
      </c>
      <c r="E1177" s="147" t="s">
        <v>16</v>
      </c>
      <c r="F1177" s="154">
        <v>0</v>
      </c>
      <c r="G1177" s="154">
        <v>0</v>
      </c>
      <c r="H1177" s="154">
        <v>0</v>
      </c>
      <c r="I1177" s="154">
        <v>0</v>
      </c>
      <c r="J1177" s="154">
        <v>0</v>
      </c>
      <c r="K1177" s="154">
        <v>0</v>
      </c>
      <c r="L1177" s="154">
        <v>0</v>
      </c>
      <c r="M1177" s="154">
        <v>0</v>
      </c>
      <c r="N1177" s="154">
        <v>0</v>
      </c>
      <c r="O1177" s="154">
        <v>0</v>
      </c>
      <c r="P1177" s="154">
        <v>0</v>
      </c>
      <c r="Q1177" s="154">
        <v>0</v>
      </c>
      <c r="R1177" s="155" t="b">
        <v>0</v>
      </c>
      <c r="S1177" s="154">
        <v>0</v>
      </c>
      <c r="T1177" s="154">
        <v>0</v>
      </c>
    </row>
    <row r="1178" spans="1:20">
      <c r="A1178" s="46" t="s">
        <v>317</v>
      </c>
      <c r="B1178" s="160">
        <v>110201</v>
      </c>
      <c r="C1178" s="158" t="s">
        <v>19</v>
      </c>
      <c r="D1178" s="147" t="s">
        <v>15</v>
      </c>
      <c r="E1178" s="147" t="s">
        <v>16</v>
      </c>
      <c r="F1178" s="154">
        <v>3474569.43</v>
      </c>
      <c r="G1178" s="154">
        <v>0</v>
      </c>
      <c r="H1178" s="154">
        <v>26249050</v>
      </c>
      <c r="I1178" s="154">
        <v>26120000</v>
      </c>
      <c r="J1178" s="154">
        <v>0</v>
      </c>
      <c r="K1178" s="154">
        <v>0</v>
      </c>
      <c r="L1178" s="154">
        <v>3603619.4299999997</v>
      </c>
      <c r="M1178" s="154">
        <v>0</v>
      </c>
      <c r="N1178" s="154">
        <v>0</v>
      </c>
      <c r="O1178" s="154">
        <v>0</v>
      </c>
      <c r="P1178" s="154">
        <v>3603619.4299999997</v>
      </c>
      <c r="Q1178" s="154">
        <v>0</v>
      </c>
      <c r="R1178" s="155" t="b">
        <v>1</v>
      </c>
      <c r="S1178" s="154">
        <v>3603619.4299999997</v>
      </c>
      <c r="T1178" s="154">
        <v>0</v>
      </c>
    </row>
    <row r="1179" spans="1:20">
      <c r="A1179" s="46" t="s">
        <v>317</v>
      </c>
      <c r="B1179" s="150" t="s">
        <v>20</v>
      </c>
      <c r="C1179" s="147" t="s">
        <v>21</v>
      </c>
      <c r="D1179" s="147" t="s">
        <v>15</v>
      </c>
      <c r="E1179" s="147" t="s">
        <v>16</v>
      </c>
      <c r="F1179" s="154">
        <v>0</v>
      </c>
      <c r="G1179" s="154">
        <v>0</v>
      </c>
      <c r="H1179" s="154">
        <v>1479156338</v>
      </c>
      <c r="I1179" s="154">
        <v>1479156338</v>
      </c>
      <c r="J1179" s="154">
        <v>0</v>
      </c>
      <c r="K1179" s="154">
        <v>0</v>
      </c>
      <c r="L1179" s="154">
        <v>0</v>
      </c>
      <c r="M1179" s="154">
        <v>0</v>
      </c>
      <c r="N1179" s="154">
        <v>0</v>
      </c>
      <c r="O1179" s="154">
        <v>0</v>
      </c>
      <c r="P1179" s="154">
        <v>0</v>
      </c>
      <c r="Q1179" s="154">
        <v>0</v>
      </c>
      <c r="R1179" s="155" t="b">
        <v>1</v>
      </c>
      <c r="S1179" s="154">
        <v>0</v>
      </c>
      <c r="T1179" s="154">
        <v>0</v>
      </c>
    </row>
    <row r="1180" spans="1:20">
      <c r="A1180" s="46" t="s">
        <v>317</v>
      </c>
      <c r="B1180" s="150">
        <v>110202</v>
      </c>
      <c r="C1180" s="147" t="s">
        <v>22</v>
      </c>
      <c r="D1180" s="147" t="s">
        <v>15</v>
      </c>
      <c r="E1180" s="147" t="s">
        <v>16</v>
      </c>
      <c r="F1180" s="154">
        <v>0</v>
      </c>
      <c r="G1180" s="154">
        <v>0</v>
      </c>
      <c r="H1180" s="154">
        <v>0</v>
      </c>
      <c r="I1180" s="154">
        <v>0</v>
      </c>
      <c r="J1180" s="154">
        <v>0</v>
      </c>
      <c r="K1180" s="154">
        <v>0</v>
      </c>
      <c r="L1180" s="154">
        <v>0</v>
      </c>
      <c r="M1180" s="154">
        <v>0</v>
      </c>
      <c r="N1180" s="154">
        <v>0</v>
      </c>
      <c r="O1180" s="154">
        <v>0</v>
      </c>
      <c r="P1180" s="154">
        <v>0</v>
      </c>
      <c r="Q1180" s="154">
        <v>0</v>
      </c>
      <c r="R1180" s="155" t="b">
        <v>0</v>
      </c>
      <c r="S1180" s="154">
        <v>0</v>
      </c>
      <c r="T1180" s="154">
        <v>0</v>
      </c>
    </row>
    <row r="1181" spans="1:20">
      <c r="A1181" s="46" t="s">
        <v>317</v>
      </c>
      <c r="B1181" s="150">
        <v>110203</v>
      </c>
      <c r="C1181" s="147" t="s">
        <v>23</v>
      </c>
      <c r="D1181" s="147" t="s">
        <v>15</v>
      </c>
      <c r="E1181" s="147" t="s">
        <v>16</v>
      </c>
      <c r="F1181" s="154">
        <v>0</v>
      </c>
      <c r="G1181" s="154">
        <v>0</v>
      </c>
      <c r="H1181" s="154">
        <v>0</v>
      </c>
      <c r="I1181" s="154">
        <v>0</v>
      </c>
      <c r="J1181" s="154">
        <v>0</v>
      </c>
      <c r="K1181" s="154">
        <v>0</v>
      </c>
      <c r="L1181" s="154">
        <v>0</v>
      </c>
      <c r="M1181" s="154">
        <v>0</v>
      </c>
      <c r="N1181" s="154">
        <v>0</v>
      </c>
      <c r="O1181" s="154">
        <v>0</v>
      </c>
      <c r="P1181" s="154">
        <v>0</v>
      </c>
      <c r="Q1181" s="154">
        <v>0</v>
      </c>
      <c r="R1181" s="155" t="b">
        <v>0</v>
      </c>
      <c r="S1181" s="154">
        <v>0</v>
      </c>
      <c r="T1181" s="154">
        <v>0</v>
      </c>
    </row>
    <row r="1182" spans="1:20">
      <c r="A1182" s="46" t="s">
        <v>317</v>
      </c>
      <c r="B1182" s="150">
        <v>110204</v>
      </c>
      <c r="C1182" s="147" t="s">
        <v>24</v>
      </c>
      <c r="D1182" s="147" t="s">
        <v>15</v>
      </c>
      <c r="E1182" s="147" t="s">
        <v>16</v>
      </c>
      <c r="F1182" s="154">
        <v>0</v>
      </c>
      <c r="G1182" s="154">
        <v>0</v>
      </c>
      <c r="H1182" s="154">
        <v>0</v>
      </c>
      <c r="I1182" s="154">
        <v>0</v>
      </c>
      <c r="J1182" s="154">
        <v>0</v>
      </c>
      <c r="K1182" s="154">
        <v>0</v>
      </c>
      <c r="L1182" s="154">
        <v>0</v>
      </c>
      <c r="M1182" s="154">
        <v>0</v>
      </c>
      <c r="N1182" s="154">
        <v>0</v>
      </c>
      <c r="O1182" s="154">
        <v>0</v>
      </c>
      <c r="P1182" s="154">
        <v>0</v>
      </c>
      <c r="Q1182" s="154">
        <v>0</v>
      </c>
      <c r="R1182" s="155" t="b">
        <v>0</v>
      </c>
      <c r="S1182" s="154">
        <v>0</v>
      </c>
      <c r="T1182" s="154">
        <v>0</v>
      </c>
    </row>
    <row r="1183" spans="1:20">
      <c r="A1183" s="46" t="s">
        <v>317</v>
      </c>
      <c r="B1183" s="150">
        <v>110205</v>
      </c>
      <c r="C1183" s="147" t="s">
        <v>25</v>
      </c>
      <c r="D1183" s="147" t="s">
        <v>15</v>
      </c>
      <c r="E1183" s="147" t="s">
        <v>16</v>
      </c>
      <c r="F1183" s="154">
        <v>0</v>
      </c>
      <c r="G1183" s="154">
        <v>0</v>
      </c>
      <c r="H1183" s="154">
        <v>0</v>
      </c>
      <c r="I1183" s="154">
        <v>0</v>
      </c>
      <c r="J1183" s="154">
        <v>0</v>
      </c>
      <c r="K1183" s="154">
        <v>0</v>
      </c>
      <c r="L1183" s="154">
        <v>0</v>
      </c>
      <c r="M1183" s="154">
        <v>0</v>
      </c>
      <c r="N1183" s="154">
        <v>0</v>
      </c>
      <c r="O1183" s="154">
        <v>0</v>
      </c>
      <c r="P1183" s="154">
        <v>0</v>
      </c>
      <c r="Q1183" s="154">
        <v>0</v>
      </c>
      <c r="R1183" s="155" t="b">
        <v>0</v>
      </c>
      <c r="S1183" s="154">
        <v>0</v>
      </c>
      <c r="T1183" s="154">
        <v>0</v>
      </c>
    </row>
    <row r="1184" spans="1:20">
      <c r="A1184" s="46" t="s">
        <v>317</v>
      </c>
      <c r="B1184" s="150">
        <v>110210</v>
      </c>
      <c r="C1184" s="147" t="s">
        <v>29</v>
      </c>
      <c r="D1184" s="147" t="s">
        <v>15</v>
      </c>
      <c r="E1184" s="147" t="s">
        <v>16</v>
      </c>
      <c r="F1184" s="154">
        <v>0</v>
      </c>
      <c r="G1184" s="154">
        <v>0</v>
      </c>
      <c r="H1184" s="154">
        <v>1674532723</v>
      </c>
      <c r="I1184" s="154">
        <v>300</v>
      </c>
      <c r="J1184" s="154">
        <v>0</v>
      </c>
      <c r="K1184" s="154">
        <v>1674532423</v>
      </c>
      <c r="L1184" s="154">
        <v>0</v>
      </c>
      <c r="M1184" s="154">
        <v>0</v>
      </c>
      <c r="N1184" s="154">
        <v>0</v>
      </c>
      <c r="O1184" s="154">
        <v>0</v>
      </c>
      <c r="P1184" s="154">
        <v>0</v>
      </c>
      <c r="Q1184" s="154">
        <v>0</v>
      </c>
      <c r="R1184" s="155" t="b">
        <v>1</v>
      </c>
      <c r="S1184" s="154">
        <v>0</v>
      </c>
      <c r="T1184" s="154">
        <v>0</v>
      </c>
    </row>
    <row r="1185" spans="1:20">
      <c r="A1185" s="46" t="s">
        <v>317</v>
      </c>
      <c r="B1185" s="150">
        <v>110301</v>
      </c>
      <c r="C1185" s="147" t="s">
        <v>31</v>
      </c>
      <c r="D1185" s="147" t="s">
        <v>15</v>
      </c>
      <c r="E1185" s="147" t="s">
        <v>16</v>
      </c>
      <c r="F1185" s="154">
        <v>14816550754.02</v>
      </c>
      <c r="G1185" s="154">
        <v>0</v>
      </c>
      <c r="H1185" s="154">
        <v>0</v>
      </c>
      <c r="I1185" s="154">
        <v>0</v>
      </c>
      <c r="J1185" s="154">
        <v>1674532423</v>
      </c>
      <c r="K1185" s="154">
        <v>0</v>
      </c>
      <c r="L1185" s="154">
        <v>16491083177.02</v>
      </c>
      <c r="M1185" s="154">
        <v>0</v>
      </c>
      <c r="N1185" s="154">
        <v>0</v>
      </c>
      <c r="O1185" s="154">
        <v>0</v>
      </c>
      <c r="P1185" s="154">
        <v>16491083177.02</v>
      </c>
      <c r="Q1185" s="154">
        <v>0</v>
      </c>
      <c r="R1185" s="155" t="b">
        <v>1</v>
      </c>
      <c r="S1185" s="154">
        <v>16491083177.02</v>
      </c>
      <c r="T1185" s="154">
        <v>0</v>
      </c>
    </row>
    <row r="1186" spans="1:20">
      <c r="A1186" s="46" t="s">
        <v>317</v>
      </c>
      <c r="B1186" s="150">
        <v>110902</v>
      </c>
      <c r="C1186" s="147" t="s">
        <v>32</v>
      </c>
      <c r="D1186" s="147" t="s">
        <v>15</v>
      </c>
      <c r="E1186" s="147" t="s">
        <v>16</v>
      </c>
      <c r="F1186" s="154">
        <v>0</v>
      </c>
      <c r="G1186" s="154">
        <v>0</v>
      </c>
      <c r="H1186" s="154">
        <v>3050895305</v>
      </c>
      <c r="I1186" s="154">
        <v>3050895305</v>
      </c>
      <c r="J1186" s="154">
        <v>0</v>
      </c>
      <c r="K1186" s="154">
        <v>0</v>
      </c>
      <c r="L1186" s="154">
        <v>0</v>
      </c>
      <c r="M1186" s="154">
        <v>0</v>
      </c>
      <c r="N1186" s="154">
        <v>0</v>
      </c>
      <c r="O1186" s="154">
        <v>0</v>
      </c>
      <c r="P1186" s="154">
        <v>0</v>
      </c>
      <c r="Q1186" s="154">
        <v>0</v>
      </c>
      <c r="R1186" s="155" t="b">
        <v>1</v>
      </c>
      <c r="S1186" s="154">
        <v>0</v>
      </c>
      <c r="T1186" s="154">
        <v>0</v>
      </c>
    </row>
    <row r="1187" spans="1:20">
      <c r="A1187" s="46" t="s">
        <v>317</v>
      </c>
      <c r="B1187" s="150">
        <v>130120</v>
      </c>
      <c r="C1187" s="147" t="s">
        <v>33</v>
      </c>
      <c r="D1187" s="147" t="s">
        <v>15</v>
      </c>
      <c r="E1187" s="147" t="s">
        <v>16</v>
      </c>
      <c r="F1187" s="154">
        <v>273763772</v>
      </c>
      <c r="G1187" s="154">
        <v>0</v>
      </c>
      <c r="H1187" s="154">
        <v>0</v>
      </c>
      <c r="I1187" s="154">
        <v>179129624</v>
      </c>
      <c r="J1187" s="154">
        <v>130072926</v>
      </c>
      <c r="K1187" s="154">
        <v>0</v>
      </c>
      <c r="L1187" s="154">
        <v>224707074</v>
      </c>
      <c r="M1187" s="154">
        <v>0</v>
      </c>
      <c r="N1187" s="154">
        <v>0</v>
      </c>
      <c r="O1187" s="154">
        <v>0</v>
      </c>
      <c r="P1187" s="154">
        <v>224707074</v>
      </c>
      <c r="Q1187" s="154">
        <v>0</v>
      </c>
      <c r="R1187" s="155" t="b">
        <v>1</v>
      </c>
      <c r="S1187" s="154">
        <v>224707074</v>
      </c>
      <c r="T1187" s="154">
        <v>0</v>
      </c>
    </row>
    <row r="1188" spans="1:20">
      <c r="A1188" s="46" t="s">
        <v>317</v>
      </c>
      <c r="B1188" s="150">
        <v>130121</v>
      </c>
      <c r="C1188" s="147" t="s">
        <v>34</v>
      </c>
      <c r="D1188" s="147" t="s">
        <v>15</v>
      </c>
      <c r="E1188" s="147" t="s">
        <v>16</v>
      </c>
      <c r="F1188" s="154">
        <v>0</v>
      </c>
      <c r="G1188" s="154">
        <v>0</v>
      </c>
      <c r="H1188" s="154">
        <v>0</v>
      </c>
      <c r="I1188" s="154">
        <v>1477351312</v>
      </c>
      <c r="J1188" s="154">
        <v>1477351312</v>
      </c>
      <c r="K1188" s="154">
        <v>0</v>
      </c>
      <c r="L1188" s="154">
        <v>0</v>
      </c>
      <c r="M1188" s="154">
        <v>0</v>
      </c>
      <c r="N1188" s="154">
        <v>0</v>
      </c>
      <c r="O1188" s="154">
        <v>0</v>
      </c>
      <c r="P1188" s="154">
        <v>0</v>
      </c>
      <c r="Q1188" s="154">
        <v>0</v>
      </c>
      <c r="R1188" s="155" t="b">
        <v>1</v>
      </c>
      <c r="S1188" s="154">
        <v>0</v>
      </c>
      <c r="T1188" s="154">
        <v>0</v>
      </c>
    </row>
    <row r="1189" spans="1:20">
      <c r="A1189" s="46" t="s">
        <v>317</v>
      </c>
      <c r="B1189" s="150">
        <v>311100</v>
      </c>
      <c r="C1189" s="147" t="s">
        <v>58</v>
      </c>
      <c r="D1189" s="147" t="s">
        <v>15</v>
      </c>
      <c r="E1189" s="147" t="s">
        <v>16</v>
      </c>
      <c r="F1189" s="154">
        <v>0</v>
      </c>
      <c r="G1189" s="154">
        <v>0</v>
      </c>
      <c r="H1189" s="154">
        <v>16321891</v>
      </c>
      <c r="I1189" s="154">
        <v>0</v>
      </c>
      <c r="J1189" s="154">
        <v>0</v>
      </c>
      <c r="K1189" s="154">
        <v>16321891</v>
      </c>
      <c r="L1189" s="154">
        <v>0</v>
      </c>
      <c r="M1189" s="154">
        <v>0</v>
      </c>
      <c r="N1189" s="154">
        <v>0</v>
      </c>
      <c r="O1189" s="154">
        <v>0</v>
      </c>
      <c r="P1189" s="154">
        <v>0</v>
      </c>
      <c r="Q1189" s="154">
        <v>0</v>
      </c>
      <c r="R1189" s="155" t="b">
        <v>1</v>
      </c>
      <c r="S1189" s="154">
        <v>0</v>
      </c>
      <c r="T1189" s="154">
        <v>0</v>
      </c>
    </row>
    <row r="1190" spans="1:20">
      <c r="A1190" s="46" t="s">
        <v>317</v>
      </c>
      <c r="B1190" s="33">
        <v>130130</v>
      </c>
      <c r="C1190" s="34" t="s">
        <v>35</v>
      </c>
      <c r="D1190" s="147" t="s">
        <v>15</v>
      </c>
      <c r="E1190" s="147" t="s">
        <v>16</v>
      </c>
      <c r="F1190" s="154">
        <v>117767977</v>
      </c>
      <c r="G1190" s="154">
        <v>0</v>
      </c>
      <c r="H1190" s="154">
        <v>3870523</v>
      </c>
      <c r="I1190" s="154">
        <v>0</v>
      </c>
      <c r="J1190" s="154">
        <v>31554717</v>
      </c>
      <c r="K1190" s="154">
        <v>62351902</v>
      </c>
      <c r="L1190" s="154">
        <v>90841315</v>
      </c>
      <c r="M1190" s="154">
        <v>0</v>
      </c>
      <c r="N1190" s="154">
        <v>0</v>
      </c>
      <c r="O1190" s="154">
        <v>0</v>
      </c>
      <c r="P1190" s="154">
        <v>90841315</v>
      </c>
      <c r="Q1190" s="154">
        <v>0</v>
      </c>
      <c r="R1190" s="155" t="b">
        <v>1</v>
      </c>
      <c r="S1190" s="154">
        <v>90841315</v>
      </c>
      <c r="T1190" s="154">
        <v>0</v>
      </c>
    </row>
    <row r="1191" spans="1:20">
      <c r="A1191" s="46" t="s">
        <v>317</v>
      </c>
      <c r="B1191" s="33">
        <v>130131</v>
      </c>
      <c r="C1191" s="34" t="s">
        <v>36</v>
      </c>
      <c r="D1191" s="147" t="s">
        <v>15</v>
      </c>
      <c r="E1191" s="147" t="s">
        <v>16</v>
      </c>
      <c r="F1191" s="154">
        <v>0</v>
      </c>
      <c r="G1191" s="154">
        <v>0</v>
      </c>
      <c r="H1191" s="154">
        <v>0</v>
      </c>
      <c r="I1191" s="154">
        <v>0</v>
      </c>
      <c r="J1191" s="154">
        <v>0</v>
      </c>
      <c r="K1191" s="154">
        <v>0</v>
      </c>
      <c r="L1191" s="154">
        <v>0</v>
      </c>
      <c r="M1191" s="154">
        <v>0</v>
      </c>
      <c r="N1191" s="154">
        <v>0</v>
      </c>
      <c r="O1191" s="154">
        <v>0</v>
      </c>
      <c r="P1191" s="154">
        <v>0</v>
      </c>
      <c r="Q1191" s="154">
        <v>0</v>
      </c>
      <c r="R1191" s="155" t="b">
        <v>0</v>
      </c>
      <c r="S1191" s="154">
        <v>0</v>
      </c>
      <c r="T1191" s="154">
        <v>0</v>
      </c>
    </row>
    <row r="1192" spans="1:20">
      <c r="A1192" s="46" t="s">
        <v>317</v>
      </c>
      <c r="B1192" s="33">
        <v>130501</v>
      </c>
      <c r="C1192" s="34" t="s">
        <v>37</v>
      </c>
      <c r="D1192" s="147" t="s">
        <v>15</v>
      </c>
      <c r="E1192" s="147" t="s">
        <v>16</v>
      </c>
      <c r="F1192" s="154">
        <v>1205000</v>
      </c>
      <c r="G1192" s="154">
        <v>0</v>
      </c>
      <c r="H1192" s="154">
        <v>3553500</v>
      </c>
      <c r="I1192" s="154">
        <v>1955000</v>
      </c>
      <c r="J1192" s="154">
        <v>0</v>
      </c>
      <c r="K1192" s="154">
        <v>0</v>
      </c>
      <c r="L1192" s="154">
        <v>2803500</v>
      </c>
      <c r="M1192" s="154">
        <v>0</v>
      </c>
      <c r="N1192" s="154">
        <v>0</v>
      </c>
      <c r="O1192" s="154">
        <v>0</v>
      </c>
      <c r="P1192" s="154">
        <v>2803500</v>
      </c>
      <c r="Q1192" s="154">
        <v>0</v>
      </c>
      <c r="R1192" s="155" t="b">
        <v>1</v>
      </c>
      <c r="S1192" s="154">
        <v>2803500</v>
      </c>
      <c r="T1192" s="154">
        <v>0</v>
      </c>
    </row>
    <row r="1193" spans="1:20">
      <c r="A1193" s="46" t="s">
        <v>317</v>
      </c>
      <c r="B1193" s="33">
        <v>130502</v>
      </c>
      <c r="C1193" s="34" t="s">
        <v>38</v>
      </c>
      <c r="D1193" s="147" t="s">
        <v>15</v>
      </c>
      <c r="E1193" s="147" t="s">
        <v>16</v>
      </c>
      <c r="F1193" s="154">
        <v>0</v>
      </c>
      <c r="G1193" s="154">
        <v>0</v>
      </c>
      <c r="H1193" s="154">
        <v>0</v>
      </c>
      <c r="I1193" s="154">
        <v>0</v>
      </c>
      <c r="J1193" s="154">
        <v>0</v>
      </c>
      <c r="K1193" s="154">
        <v>0</v>
      </c>
      <c r="L1193" s="154">
        <v>0</v>
      </c>
      <c r="M1193" s="154">
        <v>0</v>
      </c>
      <c r="N1193" s="154">
        <v>0</v>
      </c>
      <c r="O1193" s="154">
        <v>0</v>
      </c>
      <c r="P1193" s="154">
        <v>0</v>
      </c>
      <c r="Q1193" s="154">
        <v>0</v>
      </c>
      <c r="R1193" s="155" t="b">
        <v>0</v>
      </c>
      <c r="S1193" s="154">
        <v>0</v>
      </c>
      <c r="T1193" s="154">
        <v>0</v>
      </c>
    </row>
    <row r="1194" spans="1:20">
      <c r="A1194" s="46" t="s">
        <v>317</v>
      </c>
      <c r="B1194" s="33">
        <v>140001</v>
      </c>
      <c r="C1194" s="34" t="s">
        <v>240</v>
      </c>
      <c r="D1194" s="147" t="s">
        <v>15</v>
      </c>
      <c r="E1194" s="147" t="s">
        <v>16</v>
      </c>
      <c r="F1194" s="154">
        <v>0</v>
      </c>
      <c r="G1194" s="154">
        <v>0</v>
      </c>
      <c r="H1194" s="154">
        <v>0</v>
      </c>
      <c r="I1194" s="154">
        <v>0</v>
      </c>
      <c r="J1194" s="154">
        <v>0</v>
      </c>
      <c r="K1194" s="154">
        <v>0</v>
      </c>
      <c r="L1194" s="154">
        <v>0</v>
      </c>
      <c r="M1194" s="154">
        <v>0</v>
      </c>
      <c r="N1194" s="154">
        <v>0</v>
      </c>
      <c r="O1194" s="154">
        <v>0</v>
      </c>
      <c r="P1194" s="154">
        <v>0</v>
      </c>
      <c r="Q1194" s="154">
        <v>0</v>
      </c>
      <c r="R1194" s="155" t="b">
        <v>0</v>
      </c>
      <c r="S1194" s="154">
        <v>0</v>
      </c>
      <c r="T1194" s="154">
        <v>0</v>
      </c>
    </row>
    <row r="1195" spans="1:20">
      <c r="A1195" s="46" t="s">
        <v>317</v>
      </c>
      <c r="B1195" s="33">
        <v>140101</v>
      </c>
      <c r="C1195" s="34" t="s">
        <v>41</v>
      </c>
      <c r="D1195" s="147" t="s">
        <v>15</v>
      </c>
      <c r="E1195" s="147" t="s">
        <v>16</v>
      </c>
      <c r="F1195" s="154">
        <v>0</v>
      </c>
      <c r="G1195" s="154">
        <v>0</v>
      </c>
      <c r="H1195" s="154">
        <v>0</v>
      </c>
      <c r="I1195" s="154">
        <v>0</v>
      </c>
      <c r="J1195" s="154">
        <v>0</v>
      </c>
      <c r="K1195" s="154">
        <v>0</v>
      </c>
      <c r="L1195" s="154">
        <v>0</v>
      </c>
      <c r="M1195" s="154">
        <v>0</v>
      </c>
      <c r="N1195" s="154">
        <v>0</v>
      </c>
      <c r="O1195" s="154">
        <v>0</v>
      </c>
      <c r="P1195" s="154">
        <v>0</v>
      </c>
      <c r="Q1195" s="154">
        <v>0</v>
      </c>
      <c r="R1195" s="155" t="b">
        <v>0</v>
      </c>
      <c r="S1195" s="154">
        <v>0</v>
      </c>
      <c r="T1195" s="154">
        <v>0</v>
      </c>
    </row>
    <row r="1196" spans="1:20">
      <c r="A1196" s="46" t="s">
        <v>317</v>
      </c>
      <c r="B1196" s="150">
        <v>140301</v>
      </c>
      <c r="C1196" s="147" t="s">
        <v>300</v>
      </c>
      <c r="D1196" s="147" t="s">
        <v>15</v>
      </c>
      <c r="E1196" s="147" t="s">
        <v>16</v>
      </c>
      <c r="F1196" s="154">
        <v>18289712</v>
      </c>
      <c r="G1196" s="154">
        <v>0</v>
      </c>
      <c r="H1196" s="154">
        <v>0</v>
      </c>
      <c r="I1196" s="154">
        <v>0</v>
      </c>
      <c r="J1196" s="154">
        <v>0</v>
      </c>
      <c r="K1196" s="154">
        <v>9144856</v>
      </c>
      <c r="L1196" s="154">
        <v>9144856</v>
      </c>
      <c r="M1196" s="154">
        <v>0</v>
      </c>
      <c r="N1196" s="154">
        <v>0</v>
      </c>
      <c r="O1196" s="154">
        <v>0</v>
      </c>
      <c r="P1196" s="154">
        <v>9144856</v>
      </c>
      <c r="Q1196" s="154">
        <v>0</v>
      </c>
      <c r="R1196" s="155" t="b">
        <v>1</v>
      </c>
      <c r="S1196" s="154">
        <v>9144856</v>
      </c>
      <c r="T1196" s="154">
        <v>0</v>
      </c>
    </row>
    <row r="1197" spans="1:20">
      <c r="A1197" s="46" t="s">
        <v>317</v>
      </c>
      <c r="B1197" s="150">
        <v>150101</v>
      </c>
      <c r="C1197" s="147" t="s">
        <v>42</v>
      </c>
      <c r="D1197" s="147" t="s">
        <v>15</v>
      </c>
      <c r="E1197" s="147" t="s">
        <v>16</v>
      </c>
      <c r="F1197" s="154">
        <v>0</v>
      </c>
      <c r="G1197" s="154">
        <v>0</v>
      </c>
      <c r="H1197" s="154">
        <v>0</v>
      </c>
      <c r="I1197" s="154">
        <v>0</v>
      </c>
      <c r="J1197" s="154">
        <v>110935701.43230867</v>
      </c>
      <c r="K1197" s="154">
        <v>110935701.43230867</v>
      </c>
      <c r="L1197" s="154">
        <v>0</v>
      </c>
      <c r="M1197" s="154">
        <v>0</v>
      </c>
      <c r="N1197" s="154">
        <v>0</v>
      </c>
      <c r="O1197" s="154">
        <v>0</v>
      </c>
      <c r="P1197" s="154">
        <v>0</v>
      </c>
      <c r="Q1197" s="154">
        <v>0</v>
      </c>
      <c r="R1197" s="155" t="b">
        <v>1</v>
      </c>
      <c r="S1197" s="154">
        <v>0</v>
      </c>
      <c r="T1197" s="154">
        <v>0</v>
      </c>
    </row>
    <row r="1198" spans="1:20">
      <c r="A1198" s="46" t="s">
        <v>317</v>
      </c>
      <c r="B1198" s="150">
        <v>160101</v>
      </c>
      <c r="C1198" s="147" t="s">
        <v>189</v>
      </c>
      <c r="D1198" s="147" t="s">
        <v>15</v>
      </c>
      <c r="E1198" s="147" t="s">
        <v>16</v>
      </c>
      <c r="F1198" s="154">
        <v>1408841534.0909088</v>
      </c>
      <c r="G1198" s="154">
        <v>0</v>
      </c>
      <c r="H1198" s="154">
        <v>0</v>
      </c>
      <c r="I1198" s="154">
        <v>0</v>
      </c>
      <c r="J1198" s="154">
        <v>1460690256.8181815</v>
      </c>
      <c r="K1198" s="154">
        <v>1408841534.090909</v>
      </c>
      <c r="L1198" s="154">
        <v>1460690256.818181</v>
      </c>
      <c r="M1198" s="154">
        <v>0</v>
      </c>
      <c r="N1198" s="154">
        <v>0</v>
      </c>
      <c r="O1198" s="154">
        <v>0</v>
      </c>
      <c r="P1198" s="154">
        <v>1460690256.818181</v>
      </c>
      <c r="Q1198" s="154">
        <v>0</v>
      </c>
      <c r="R1198" s="155" t="b">
        <v>1</v>
      </c>
      <c r="S1198" s="154">
        <v>1460690256.818181</v>
      </c>
      <c r="T1198" s="154">
        <v>0</v>
      </c>
    </row>
    <row r="1199" spans="1:20">
      <c r="A1199" s="46" t="s">
        <v>317</v>
      </c>
      <c r="B1199" s="150">
        <v>161101</v>
      </c>
      <c r="C1199" s="147" t="s">
        <v>170</v>
      </c>
      <c r="D1199" s="147" t="s">
        <v>15</v>
      </c>
      <c r="E1199" s="147" t="s">
        <v>16</v>
      </c>
      <c r="F1199" s="154">
        <v>2.0861625671386719E-7</v>
      </c>
      <c r="G1199" s="154">
        <v>0</v>
      </c>
      <c r="H1199" s="154">
        <v>0</v>
      </c>
      <c r="I1199" s="154">
        <v>0</v>
      </c>
      <c r="J1199" s="154">
        <v>281750620.07575756</v>
      </c>
      <c r="K1199" s="154">
        <v>281750620.0757575</v>
      </c>
      <c r="L1199" s="154">
        <v>2.384185791015625E-7</v>
      </c>
      <c r="M1199" s="154">
        <v>0</v>
      </c>
      <c r="N1199" s="154">
        <v>0</v>
      </c>
      <c r="O1199" s="154">
        <v>0</v>
      </c>
      <c r="P1199" s="154">
        <v>2.384185791015625E-7</v>
      </c>
      <c r="Q1199" s="154">
        <v>0</v>
      </c>
      <c r="R1199" s="155" t="b">
        <v>1</v>
      </c>
      <c r="S1199" s="154">
        <v>2.384185791015625E-7</v>
      </c>
      <c r="T1199" s="154">
        <v>0</v>
      </c>
    </row>
    <row r="1200" spans="1:20">
      <c r="A1200" s="46" t="s">
        <v>317</v>
      </c>
      <c r="B1200" s="150">
        <v>211001</v>
      </c>
      <c r="C1200" s="147" t="s">
        <v>241</v>
      </c>
      <c r="D1200" s="147" t="s">
        <v>15</v>
      </c>
      <c r="E1200" s="147" t="s">
        <v>47</v>
      </c>
      <c r="F1200" s="154">
        <v>0</v>
      </c>
      <c r="G1200" s="154">
        <v>10634379512.840752</v>
      </c>
      <c r="H1200" s="154">
        <v>0</v>
      </c>
      <c r="I1200" s="154">
        <v>0</v>
      </c>
      <c r="J1200" s="154">
        <v>62351902</v>
      </c>
      <c r="K1200" s="154">
        <v>1132262107.2856984</v>
      </c>
      <c r="L1200" s="154">
        <v>0</v>
      </c>
      <c r="M1200" s="154">
        <v>11704289718.12645</v>
      </c>
      <c r="N1200" s="154">
        <v>0</v>
      </c>
      <c r="O1200" s="154">
        <v>0</v>
      </c>
      <c r="P1200" s="154">
        <v>0</v>
      </c>
      <c r="Q1200" s="154">
        <v>11704289718.12645</v>
      </c>
      <c r="R1200" s="155" t="b">
        <v>1</v>
      </c>
      <c r="S1200" s="154">
        <v>0</v>
      </c>
      <c r="T1200" s="154">
        <v>11704289718.12645</v>
      </c>
    </row>
    <row r="1201" spans="1:20">
      <c r="A1201" s="46" t="s">
        <v>317</v>
      </c>
      <c r="B1201" s="150">
        <v>211002</v>
      </c>
      <c r="C1201" s="147" t="s">
        <v>242</v>
      </c>
      <c r="D1201" s="147" t="s">
        <v>15</v>
      </c>
      <c r="E1201" s="147" t="s">
        <v>47</v>
      </c>
      <c r="F1201" s="154">
        <v>0</v>
      </c>
      <c r="G1201" s="154">
        <v>1438247392.727273</v>
      </c>
      <c r="H1201" s="154">
        <v>0</v>
      </c>
      <c r="I1201" s="154">
        <v>0</v>
      </c>
      <c r="J1201" s="154">
        <v>191565301.89393938</v>
      </c>
      <c r="K1201" s="154">
        <v>283950620.07575756</v>
      </c>
      <c r="L1201" s="154">
        <v>0</v>
      </c>
      <c r="M1201" s="154">
        <v>1530632710.909091</v>
      </c>
      <c r="N1201" s="154">
        <v>0</v>
      </c>
      <c r="O1201" s="154">
        <v>0</v>
      </c>
      <c r="P1201" s="154">
        <v>0</v>
      </c>
      <c r="Q1201" s="154">
        <v>1530632710.909091</v>
      </c>
      <c r="R1201" s="155" t="b">
        <v>1</v>
      </c>
      <c r="S1201" s="154">
        <v>0</v>
      </c>
      <c r="T1201" s="154">
        <v>1530632710.909091</v>
      </c>
    </row>
    <row r="1202" spans="1:20">
      <c r="A1202" s="46" t="s">
        <v>317</v>
      </c>
      <c r="B1202" s="33">
        <v>211011</v>
      </c>
      <c r="C1202" s="34" t="s">
        <v>304</v>
      </c>
      <c r="D1202" s="147" t="s">
        <v>15</v>
      </c>
      <c r="E1202" s="147" t="s">
        <v>47</v>
      </c>
      <c r="F1202" s="154">
        <v>0</v>
      </c>
      <c r="G1202" s="154">
        <v>54155841.940178998</v>
      </c>
      <c r="H1202" s="154">
        <v>0</v>
      </c>
      <c r="I1202" s="154">
        <v>0</v>
      </c>
      <c r="J1202" s="154">
        <v>0</v>
      </c>
      <c r="K1202" s="536">
        <v>11264488.880000001</v>
      </c>
      <c r="L1202" s="154">
        <v>0</v>
      </c>
      <c r="M1202" s="154">
        <v>65420330.820179</v>
      </c>
      <c r="N1202" s="154">
        <v>0</v>
      </c>
      <c r="O1202" s="154">
        <v>0</v>
      </c>
      <c r="P1202" s="154">
        <v>0</v>
      </c>
      <c r="Q1202" s="154">
        <v>65420330.820179</v>
      </c>
      <c r="R1202" s="155" t="b">
        <v>1</v>
      </c>
      <c r="S1202" s="154">
        <v>0</v>
      </c>
      <c r="T1202" s="154">
        <v>65420330.820179</v>
      </c>
    </row>
    <row r="1203" spans="1:20">
      <c r="A1203" s="46" t="s">
        <v>317</v>
      </c>
      <c r="B1203" s="33">
        <v>211012</v>
      </c>
      <c r="C1203" s="34" t="s">
        <v>305</v>
      </c>
      <c r="D1203" s="147" t="s">
        <v>15</v>
      </c>
      <c r="E1203" s="147" t="s">
        <v>47</v>
      </c>
      <c r="F1203" s="154">
        <v>0</v>
      </c>
      <c r="G1203" s="154">
        <v>21665091.939983815</v>
      </c>
      <c r="H1203" s="154">
        <v>0</v>
      </c>
      <c r="I1203" s="154">
        <v>0</v>
      </c>
      <c r="J1203" s="154">
        <v>0</v>
      </c>
      <c r="K1203" s="154">
        <v>7385724</v>
      </c>
      <c r="L1203" s="154">
        <v>0</v>
      </c>
      <c r="M1203" s="154">
        <v>29050815.939983815</v>
      </c>
      <c r="N1203" s="154">
        <v>0</v>
      </c>
      <c r="O1203" s="154">
        <v>0</v>
      </c>
      <c r="P1203" s="154">
        <v>0</v>
      </c>
      <c r="Q1203" s="154">
        <v>29050815.939983815</v>
      </c>
      <c r="R1203" s="155" t="b">
        <v>1</v>
      </c>
      <c r="S1203" s="154">
        <v>0</v>
      </c>
      <c r="T1203" s="154">
        <v>29050815.939983815</v>
      </c>
    </row>
    <row r="1204" spans="1:20">
      <c r="A1204" s="46" t="s">
        <v>317</v>
      </c>
      <c r="B1204" s="33">
        <v>211013</v>
      </c>
      <c r="C1204" s="34" t="s">
        <v>306</v>
      </c>
      <c r="D1204" s="147" t="s">
        <v>15</v>
      </c>
      <c r="E1204" s="147" t="s">
        <v>47</v>
      </c>
      <c r="F1204" s="154">
        <v>0</v>
      </c>
      <c r="G1204" s="154">
        <v>32777159.0359447</v>
      </c>
      <c r="H1204" s="154">
        <v>0</v>
      </c>
      <c r="I1204" s="154">
        <v>0</v>
      </c>
      <c r="J1204" s="154">
        <v>0</v>
      </c>
      <c r="K1204" s="154">
        <v>6559800</v>
      </c>
      <c r="L1204" s="154">
        <v>0</v>
      </c>
      <c r="M1204" s="154">
        <v>39336959.0359447</v>
      </c>
      <c r="N1204" s="154">
        <v>0</v>
      </c>
      <c r="O1204" s="154">
        <v>0</v>
      </c>
      <c r="P1204" s="154">
        <v>0</v>
      </c>
      <c r="Q1204" s="154">
        <v>39336959.0359447</v>
      </c>
      <c r="R1204" s="155" t="b">
        <v>1</v>
      </c>
      <c r="S1204" s="154">
        <v>0</v>
      </c>
      <c r="T1204" s="154">
        <v>39336959.0359447</v>
      </c>
    </row>
    <row r="1205" spans="1:20">
      <c r="A1205" s="46" t="s">
        <v>317</v>
      </c>
      <c r="B1205" s="33">
        <v>211014</v>
      </c>
      <c r="C1205" s="34" t="s">
        <v>307</v>
      </c>
      <c r="D1205" s="147" t="s">
        <v>15</v>
      </c>
      <c r="E1205" s="147" t="s">
        <v>47</v>
      </c>
      <c r="F1205" s="154">
        <v>0</v>
      </c>
      <c r="G1205" s="154">
        <v>83001799.25</v>
      </c>
      <c r="H1205" s="154">
        <v>0</v>
      </c>
      <c r="I1205" s="154">
        <v>0</v>
      </c>
      <c r="J1205" s="154">
        <v>0</v>
      </c>
      <c r="K1205" s="154">
        <v>16600360</v>
      </c>
      <c r="L1205" s="154">
        <v>0</v>
      </c>
      <c r="M1205" s="154">
        <v>99602159.25</v>
      </c>
      <c r="N1205" s="154">
        <v>0</v>
      </c>
      <c r="O1205" s="154">
        <v>0</v>
      </c>
      <c r="P1205" s="154">
        <v>0</v>
      </c>
      <c r="Q1205" s="154">
        <v>99602159.25</v>
      </c>
      <c r="R1205" s="155" t="b">
        <v>1</v>
      </c>
      <c r="S1205" s="154">
        <v>0</v>
      </c>
      <c r="T1205" s="154">
        <v>99602159.25</v>
      </c>
    </row>
    <row r="1206" spans="1:20">
      <c r="A1206" s="46" t="s">
        <v>317</v>
      </c>
      <c r="B1206" s="33">
        <v>211101</v>
      </c>
      <c r="C1206" s="34" t="s">
        <v>244</v>
      </c>
      <c r="D1206" s="147" t="s">
        <v>15</v>
      </c>
      <c r="E1206" s="147" t="s">
        <v>47</v>
      </c>
      <c r="F1206" s="154">
        <v>0</v>
      </c>
      <c r="G1206" s="154">
        <v>987967296.07748556</v>
      </c>
      <c r="H1206" s="154">
        <v>0</v>
      </c>
      <c r="I1206" s="154">
        <v>0</v>
      </c>
      <c r="J1206" s="154">
        <v>0</v>
      </c>
      <c r="K1206" s="536">
        <v>88684350</v>
      </c>
      <c r="L1206" s="154">
        <v>0</v>
      </c>
      <c r="M1206" s="154">
        <v>1076651646.0774856</v>
      </c>
      <c r="N1206" s="154">
        <v>0</v>
      </c>
      <c r="O1206" s="154">
        <v>0</v>
      </c>
      <c r="P1206" s="154">
        <v>0</v>
      </c>
      <c r="Q1206" s="154">
        <v>1076651646.0774856</v>
      </c>
      <c r="R1206" s="155" t="b">
        <v>1</v>
      </c>
      <c r="S1206" s="154">
        <v>0</v>
      </c>
      <c r="T1206" s="154">
        <v>1076651646.0774856</v>
      </c>
    </row>
    <row r="1207" spans="1:20">
      <c r="A1207" s="46" t="s">
        <v>317</v>
      </c>
      <c r="B1207" s="33">
        <v>211102</v>
      </c>
      <c r="C1207" s="34" t="s">
        <v>264</v>
      </c>
      <c r="D1207" s="147" t="s">
        <v>15</v>
      </c>
      <c r="E1207" s="147" t="s">
        <v>47</v>
      </c>
      <c r="F1207" s="154">
        <v>0</v>
      </c>
      <c r="G1207" s="154">
        <v>0</v>
      </c>
      <c r="H1207" s="154">
        <v>0</v>
      </c>
      <c r="I1207" s="154">
        <v>0</v>
      </c>
      <c r="J1207" s="154">
        <v>0</v>
      </c>
      <c r="K1207" s="154">
        <v>0</v>
      </c>
      <c r="L1207" s="154">
        <v>0</v>
      </c>
      <c r="M1207" s="154">
        <v>0</v>
      </c>
      <c r="N1207" s="154">
        <v>0</v>
      </c>
      <c r="O1207" s="154">
        <v>0</v>
      </c>
      <c r="P1207" s="154">
        <v>0</v>
      </c>
      <c r="Q1207" s="154">
        <v>0</v>
      </c>
      <c r="R1207" s="155" t="b">
        <v>0</v>
      </c>
      <c r="S1207" s="154">
        <v>0</v>
      </c>
      <c r="T1207" s="154">
        <v>0</v>
      </c>
    </row>
    <row r="1208" spans="1:20">
      <c r="A1208" s="46" t="s">
        <v>317</v>
      </c>
      <c r="B1208" s="150">
        <v>211103</v>
      </c>
      <c r="C1208" s="147" t="s">
        <v>246</v>
      </c>
      <c r="D1208" s="147" t="s">
        <v>15</v>
      </c>
      <c r="E1208" s="147" t="s">
        <v>47</v>
      </c>
      <c r="F1208" s="154">
        <v>0</v>
      </c>
      <c r="G1208" s="154">
        <v>47193600</v>
      </c>
      <c r="H1208" s="154">
        <v>0</v>
      </c>
      <c r="I1208" s="154">
        <v>0</v>
      </c>
      <c r="J1208" s="154">
        <v>0</v>
      </c>
      <c r="K1208" s="154">
        <v>3957812</v>
      </c>
      <c r="L1208" s="154">
        <v>0</v>
      </c>
      <c r="M1208" s="154">
        <v>51151412</v>
      </c>
      <c r="N1208" s="154">
        <v>0</v>
      </c>
      <c r="O1208" s="154">
        <v>0</v>
      </c>
      <c r="P1208" s="154">
        <v>0</v>
      </c>
      <c r="Q1208" s="154">
        <v>51151412</v>
      </c>
      <c r="R1208" s="155" t="b">
        <v>1</v>
      </c>
      <c r="S1208" s="154">
        <v>0</v>
      </c>
      <c r="T1208" s="154">
        <v>51151412</v>
      </c>
    </row>
    <row r="1209" spans="1:20">
      <c r="A1209" s="46" t="s">
        <v>317</v>
      </c>
      <c r="B1209" s="150">
        <v>211104</v>
      </c>
      <c r="C1209" s="147" t="s">
        <v>243</v>
      </c>
      <c r="D1209" s="147" t="s">
        <v>15</v>
      </c>
      <c r="E1209" s="147" t="s">
        <v>47</v>
      </c>
      <c r="F1209" s="154">
        <v>0</v>
      </c>
      <c r="G1209" s="154">
        <v>1575622988</v>
      </c>
      <c r="H1209" s="154">
        <v>0</v>
      </c>
      <c r="I1209" s="154">
        <v>0</v>
      </c>
      <c r="J1209" s="154">
        <v>0</v>
      </c>
      <c r="K1209" s="154">
        <v>164869880</v>
      </c>
      <c r="L1209" s="154">
        <v>0</v>
      </c>
      <c r="M1209" s="154">
        <v>1740492868</v>
      </c>
      <c r="N1209" s="154">
        <v>0</v>
      </c>
      <c r="O1209" s="154">
        <v>0</v>
      </c>
      <c r="P1209" s="154">
        <v>0</v>
      </c>
      <c r="Q1209" s="154">
        <v>1740492868</v>
      </c>
      <c r="R1209" s="155" t="b">
        <v>1</v>
      </c>
      <c r="S1209" s="154">
        <v>0</v>
      </c>
      <c r="T1209" s="154">
        <v>1740492868</v>
      </c>
    </row>
    <row r="1210" spans="1:20">
      <c r="A1210" s="46" t="s">
        <v>317</v>
      </c>
      <c r="B1210" s="150">
        <v>211201</v>
      </c>
      <c r="C1210" s="147" t="s">
        <v>52</v>
      </c>
      <c r="D1210" s="147" t="s">
        <v>15</v>
      </c>
      <c r="E1210" s="147" t="s">
        <v>47</v>
      </c>
      <c r="F1210" s="154">
        <v>0</v>
      </c>
      <c r="G1210" s="154">
        <v>789505956.62857139</v>
      </c>
      <c r="H1210" s="154">
        <v>0</v>
      </c>
      <c r="I1210" s="154">
        <v>0</v>
      </c>
      <c r="J1210" s="154">
        <v>0</v>
      </c>
      <c r="K1210" s="536">
        <v>86189746</v>
      </c>
      <c r="L1210" s="154">
        <v>0</v>
      </c>
      <c r="M1210" s="154">
        <v>875695702.62857139</v>
      </c>
      <c r="N1210" s="154">
        <v>0</v>
      </c>
      <c r="O1210" s="154">
        <v>0</v>
      </c>
      <c r="P1210" s="154">
        <v>0</v>
      </c>
      <c r="Q1210" s="154">
        <v>875695702.62857139</v>
      </c>
      <c r="R1210" s="155" t="b">
        <v>1</v>
      </c>
      <c r="S1210" s="154">
        <v>0</v>
      </c>
      <c r="T1210" s="154">
        <v>875695702.62857139</v>
      </c>
    </row>
    <row r="1211" spans="1:20">
      <c r="A1211" s="46" t="s">
        <v>317</v>
      </c>
      <c r="B1211" s="150">
        <v>211202</v>
      </c>
      <c r="C1211" s="147" t="s">
        <v>202</v>
      </c>
      <c r="D1211" s="147" t="s">
        <v>15</v>
      </c>
      <c r="E1211" s="147" t="s">
        <v>47</v>
      </c>
      <c r="F1211" s="154">
        <v>0</v>
      </c>
      <c r="G1211" s="154">
        <v>65421177.986900017</v>
      </c>
      <c r="H1211" s="154">
        <v>0</v>
      </c>
      <c r="I1211" s="154">
        <v>0</v>
      </c>
      <c r="J1211" s="154">
        <v>0</v>
      </c>
      <c r="K1211" s="154">
        <v>10188701.307200003</v>
      </c>
      <c r="L1211" s="154">
        <v>0</v>
      </c>
      <c r="M1211" s="154">
        <v>75609879.294100016</v>
      </c>
      <c r="N1211" s="154">
        <v>0</v>
      </c>
      <c r="O1211" s="154">
        <v>0</v>
      </c>
      <c r="P1211" s="154">
        <v>0</v>
      </c>
      <c r="Q1211" s="154">
        <v>75609879.294100016</v>
      </c>
      <c r="R1211" s="155" t="b">
        <v>1</v>
      </c>
      <c r="S1211" s="154">
        <v>0</v>
      </c>
      <c r="T1211" s="154">
        <v>75609879.294100016</v>
      </c>
    </row>
    <row r="1212" spans="1:20">
      <c r="A1212" s="46" t="s">
        <v>317</v>
      </c>
      <c r="B1212" s="160">
        <v>211203</v>
      </c>
      <c r="C1212" s="158" t="s">
        <v>53</v>
      </c>
      <c r="D1212" s="147" t="s">
        <v>15</v>
      </c>
      <c r="E1212" s="147" t="s">
        <v>47</v>
      </c>
      <c r="F1212" s="154">
        <v>0</v>
      </c>
      <c r="G1212" s="154">
        <v>0</v>
      </c>
      <c r="H1212" s="154">
        <v>0</v>
      </c>
      <c r="I1212" s="154">
        <v>0</v>
      </c>
      <c r="J1212" s="154">
        <v>0</v>
      </c>
      <c r="K1212" s="154">
        <v>0</v>
      </c>
      <c r="L1212" s="154">
        <v>0</v>
      </c>
      <c r="M1212" s="154">
        <v>0</v>
      </c>
      <c r="N1212" s="154">
        <v>0</v>
      </c>
      <c r="O1212" s="154">
        <v>0</v>
      </c>
      <c r="P1212" s="154">
        <v>0</v>
      </c>
      <c r="Q1212" s="154">
        <v>0</v>
      </c>
      <c r="R1212" s="155" t="b">
        <v>0</v>
      </c>
      <c r="S1212" s="154">
        <v>0</v>
      </c>
      <c r="T1212" s="154">
        <v>0</v>
      </c>
    </row>
    <row r="1213" spans="1:20">
      <c r="A1213" s="46" t="s">
        <v>317</v>
      </c>
      <c r="B1213" s="160">
        <v>211301</v>
      </c>
      <c r="C1213" s="158" t="s">
        <v>248</v>
      </c>
      <c r="D1213" s="147" t="s">
        <v>15</v>
      </c>
      <c r="E1213" s="147" t="s">
        <v>47</v>
      </c>
      <c r="F1213" s="154">
        <v>0</v>
      </c>
      <c r="G1213" s="154">
        <v>0</v>
      </c>
      <c r="H1213" s="154">
        <v>0</v>
      </c>
      <c r="I1213" s="154">
        <v>0</v>
      </c>
      <c r="J1213" s="154">
        <v>0</v>
      </c>
      <c r="K1213" s="154">
        <v>0</v>
      </c>
      <c r="L1213" s="154">
        <v>0</v>
      </c>
      <c r="M1213" s="154">
        <v>0</v>
      </c>
      <c r="N1213" s="154">
        <v>0</v>
      </c>
      <c r="O1213" s="154">
        <v>0</v>
      </c>
      <c r="P1213" s="154">
        <v>0</v>
      </c>
      <c r="Q1213" s="154">
        <v>0</v>
      </c>
      <c r="R1213" s="155" t="b">
        <v>0</v>
      </c>
      <c r="S1213" s="154">
        <v>0</v>
      </c>
      <c r="T1213" s="154">
        <v>0</v>
      </c>
    </row>
    <row r="1214" spans="1:20">
      <c r="A1214" s="46" t="s">
        <v>317</v>
      </c>
      <c r="B1214" s="160">
        <v>212001</v>
      </c>
      <c r="C1214" s="158" t="s">
        <v>249</v>
      </c>
      <c r="D1214" s="147" t="s">
        <v>15</v>
      </c>
      <c r="E1214" s="147" t="s">
        <v>47</v>
      </c>
      <c r="F1214" s="154">
        <v>0</v>
      </c>
      <c r="G1214" s="154">
        <v>549144379.83265913</v>
      </c>
      <c r="H1214" s="154">
        <v>0</v>
      </c>
      <c r="I1214" s="154">
        <v>0</v>
      </c>
      <c r="J1214" s="154">
        <v>0</v>
      </c>
      <c r="K1214" s="154">
        <v>35771304.385873154</v>
      </c>
      <c r="L1214" s="154">
        <v>0</v>
      </c>
      <c r="M1214" s="154">
        <v>584915684.21853232</v>
      </c>
      <c r="N1214" s="154">
        <v>0</v>
      </c>
      <c r="O1214" s="154">
        <v>0</v>
      </c>
      <c r="P1214" s="154">
        <v>0</v>
      </c>
      <c r="Q1214" s="154">
        <v>584915684.21853232</v>
      </c>
      <c r="R1214" s="155" t="b">
        <v>1</v>
      </c>
      <c r="S1214" s="154">
        <v>0</v>
      </c>
      <c r="T1214" s="154">
        <v>584915684.21853232</v>
      </c>
    </row>
    <row r="1215" spans="1:20">
      <c r="A1215" s="46" t="s">
        <v>317</v>
      </c>
      <c r="B1215" s="160">
        <v>213001</v>
      </c>
      <c r="C1215" s="158" t="s">
        <v>56</v>
      </c>
      <c r="D1215" s="147" t="s">
        <v>15</v>
      </c>
      <c r="E1215" s="147" t="s">
        <v>47</v>
      </c>
      <c r="F1215" s="154">
        <v>0</v>
      </c>
      <c r="G1215" s="154">
        <v>0</v>
      </c>
      <c r="H1215" s="154">
        <v>0</v>
      </c>
      <c r="I1215" s="154">
        <v>0</v>
      </c>
      <c r="J1215" s="154">
        <v>146707005.81818181</v>
      </c>
      <c r="K1215" s="154">
        <v>146707005.81818181</v>
      </c>
      <c r="L1215" s="154">
        <v>0</v>
      </c>
      <c r="M1215" s="154">
        <v>0</v>
      </c>
      <c r="N1215" s="154">
        <v>0</v>
      </c>
      <c r="O1215" s="154">
        <v>0</v>
      </c>
      <c r="P1215" s="154">
        <v>0</v>
      </c>
      <c r="Q1215" s="154">
        <v>0</v>
      </c>
      <c r="R1215" s="155" t="b">
        <v>1</v>
      </c>
      <c r="S1215" s="154">
        <v>0</v>
      </c>
      <c r="T1215" s="154">
        <v>0</v>
      </c>
    </row>
    <row r="1216" spans="1:20">
      <c r="A1216" s="46" t="s">
        <v>317</v>
      </c>
      <c r="B1216" s="160">
        <v>214001</v>
      </c>
      <c r="C1216" s="158" t="s">
        <v>250</v>
      </c>
      <c r="D1216" s="147" t="s">
        <v>15</v>
      </c>
      <c r="E1216" s="147" t="s">
        <v>47</v>
      </c>
      <c r="F1216" s="154">
        <v>0</v>
      </c>
      <c r="G1216" s="154">
        <v>0</v>
      </c>
      <c r="H1216" s="154">
        <v>0</v>
      </c>
      <c r="I1216" s="154">
        <v>0</v>
      </c>
      <c r="J1216" s="154">
        <v>0</v>
      </c>
      <c r="K1216" s="154">
        <v>0</v>
      </c>
      <c r="L1216" s="154">
        <v>0</v>
      </c>
      <c r="M1216" s="154">
        <v>0</v>
      </c>
      <c r="N1216" s="154">
        <v>0</v>
      </c>
      <c r="O1216" s="154">
        <v>0</v>
      </c>
      <c r="P1216" s="154">
        <v>0</v>
      </c>
      <c r="Q1216" s="154">
        <v>0</v>
      </c>
      <c r="R1216" s="155" t="b">
        <v>0</v>
      </c>
      <c r="S1216" s="154">
        <v>0</v>
      </c>
      <c r="T1216" s="154">
        <v>0</v>
      </c>
    </row>
    <row r="1217" spans="1:20">
      <c r="A1217" s="46" t="s">
        <v>317</v>
      </c>
      <c r="B1217" s="160">
        <v>214002</v>
      </c>
      <c r="C1217" s="158" t="s">
        <v>349</v>
      </c>
      <c r="D1217" s="147" t="s">
        <v>15</v>
      </c>
      <c r="E1217" s="147" t="s">
        <v>47</v>
      </c>
      <c r="F1217" s="154">
        <v>0</v>
      </c>
      <c r="G1217" s="154">
        <v>44581.472000000002</v>
      </c>
      <c r="H1217" s="154">
        <v>0</v>
      </c>
      <c r="I1217" s="154">
        <v>0</v>
      </c>
      <c r="J1217" s="154">
        <v>0</v>
      </c>
      <c r="K1217" s="154">
        <v>9691.6</v>
      </c>
      <c r="L1217" s="154">
        <v>0</v>
      </c>
      <c r="M1217" s="154">
        <v>54273.072</v>
      </c>
      <c r="N1217" s="154">
        <v>0</v>
      </c>
      <c r="O1217" s="154">
        <v>0</v>
      </c>
      <c r="P1217" s="154">
        <v>0</v>
      </c>
      <c r="Q1217" s="154">
        <v>54273.072</v>
      </c>
      <c r="R1217" s="155" t="b">
        <v>1</v>
      </c>
      <c r="S1217" s="154">
        <v>0</v>
      </c>
      <c r="T1217" s="154">
        <v>54273.072</v>
      </c>
    </row>
    <row r="1218" spans="1:20">
      <c r="A1218" s="46" t="s">
        <v>317</v>
      </c>
      <c r="B1218" s="160">
        <v>311110</v>
      </c>
      <c r="C1218" s="158" t="s">
        <v>60</v>
      </c>
      <c r="D1218" s="147" t="s">
        <v>15</v>
      </c>
      <c r="E1218" s="147" t="s">
        <v>47</v>
      </c>
      <c r="F1218" s="154">
        <v>0</v>
      </c>
      <c r="G1218" s="154">
        <v>69600</v>
      </c>
      <c r="H1218" s="154">
        <v>0</v>
      </c>
      <c r="I1218" s="154">
        <v>0</v>
      </c>
      <c r="J1218" s="154">
        <v>0</v>
      </c>
      <c r="K1218" s="154">
        <v>0</v>
      </c>
      <c r="L1218" s="154">
        <v>0</v>
      </c>
      <c r="M1218" s="154">
        <v>69600</v>
      </c>
      <c r="N1218" s="154">
        <v>0</v>
      </c>
      <c r="O1218" s="154">
        <v>0</v>
      </c>
      <c r="P1218" s="154">
        <v>0</v>
      </c>
      <c r="Q1218" s="154">
        <v>69600</v>
      </c>
      <c r="R1218" s="155" t="b">
        <v>1</v>
      </c>
      <c r="S1218" s="154">
        <v>0</v>
      </c>
      <c r="T1218" s="154">
        <v>69600</v>
      </c>
    </row>
    <row r="1219" spans="1:20">
      <c r="A1219" s="46" t="s">
        <v>317</v>
      </c>
      <c r="B1219" s="160">
        <v>311111</v>
      </c>
      <c r="C1219" s="158" t="s">
        <v>61</v>
      </c>
      <c r="D1219" s="147" t="s">
        <v>15</v>
      </c>
      <c r="E1219" s="147" t="s">
        <v>47</v>
      </c>
      <c r="F1219" s="154">
        <v>0</v>
      </c>
      <c r="G1219" s="154">
        <v>4872</v>
      </c>
      <c r="H1219" s="154">
        <v>0</v>
      </c>
      <c r="I1219" s="154">
        <v>0</v>
      </c>
      <c r="J1219" s="154">
        <v>0</v>
      </c>
      <c r="K1219" s="154">
        <v>0</v>
      </c>
      <c r="L1219" s="154">
        <v>0</v>
      </c>
      <c r="M1219" s="154">
        <v>4872</v>
      </c>
      <c r="N1219" s="154">
        <v>0</v>
      </c>
      <c r="O1219" s="154">
        <v>0</v>
      </c>
      <c r="P1219" s="154">
        <v>0</v>
      </c>
      <c r="Q1219" s="154">
        <v>4872</v>
      </c>
      <c r="R1219" s="155" t="b">
        <v>1</v>
      </c>
      <c r="S1219" s="154">
        <v>0</v>
      </c>
      <c r="T1219" s="154">
        <v>4872</v>
      </c>
    </row>
    <row r="1220" spans="1:20">
      <c r="A1220" s="46" t="s">
        <v>317</v>
      </c>
      <c r="B1220" s="160">
        <v>311112</v>
      </c>
      <c r="C1220" s="158" t="s">
        <v>62</v>
      </c>
      <c r="D1220" s="147" t="s">
        <v>15</v>
      </c>
      <c r="E1220" s="147" t="s">
        <v>47</v>
      </c>
      <c r="F1220" s="154">
        <v>0</v>
      </c>
      <c r="G1220" s="154">
        <v>7449500</v>
      </c>
      <c r="H1220" s="154">
        <v>0</v>
      </c>
      <c r="I1220" s="154">
        <v>0</v>
      </c>
      <c r="J1220" s="154">
        <v>0</v>
      </c>
      <c r="K1220" s="154">
        <v>2373000</v>
      </c>
      <c r="L1220" s="154">
        <v>0</v>
      </c>
      <c r="M1220" s="154">
        <v>9822500</v>
      </c>
      <c r="N1220" s="154">
        <v>0</v>
      </c>
      <c r="O1220" s="154">
        <v>0</v>
      </c>
      <c r="P1220" s="154">
        <v>0</v>
      </c>
      <c r="Q1220" s="154">
        <v>9822500</v>
      </c>
      <c r="R1220" s="155" t="b">
        <v>1</v>
      </c>
      <c r="S1220" s="154">
        <v>0</v>
      </c>
      <c r="T1220" s="154">
        <v>9822500</v>
      </c>
    </row>
    <row r="1221" spans="1:20">
      <c r="A1221" s="46" t="s">
        <v>317</v>
      </c>
      <c r="B1221" s="160">
        <v>311113</v>
      </c>
      <c r="C1221" s="158" t="s">
        <v>63</v>
      </c>
      <c r="D1221" s="147" t="s">
        <v>15</v>
      </c>
      <c r="E1221" s="147" t="s">
        <v>47</v>
      </c>
      <c r="F1221" s="154">
        <v>0</v>
      </c>
      <c r="G1221" s="154">
        <v>41069096</v>
      </c>
      <c r="H1221" s="154">
        <v>0</v>
      </c>
      <c r="I1221" s="154">
        <v>0</v>
      </c>
      <c r="J1221" s="154">
        <v>0</v>
      </c>
      <c r="K1221" s="154">
        <v>8103334</v>
      </c>
      <c r="L1221" s="154">
        <v>0</v>
      </c>
      <c r="M1221" s="154">
        <v>49172430</v>
      </c>
      <c r="N1221" s="154">
        <v>0</v>
      </c>
      <c r="O1221" s="154">
        <v>0</v>
      </c>
      <c r="P1221" s="154">
        <v>0</v>
      </c>
      <c r="Q1221" s="154">
        <v>49172430</v>
      </c>
      <c r="R1221" s="155" t="b">
        <v>1</v>
      </c>
      <c r="S1221" s="154">
        <v>0</v>
      </c>
      <c r="T1221" s="154">
        <v>49172430</v>
      </c>
    </row>
    <row r="1222" spans="1:20">
      <c r="A1222" s="46" t="s">
        <v>317</v>
      </c>
      <c r="B1222" s="160">
        <v>311114</v>
      </c>
      <c r="C1222" s="158" t="s">
        <v>64</v>
      </c>
      <c r="D1222" s="147" t="s">
        <v>15</v>
      </c>
      <c r="E1222" s="147" t="s">
        <v>47</v>
      </c>
      <c r="F1222" s="154">
        <v>0</v>
      </c>
      <c r="G1222" s="154">
        <v>2863966.3974999995</v>
      </c>
      <c r="H1222" s="154">
        <v>0</v>
      </c>
      <c r="I1222" s="154">
        <v>0</v>
      </c>
      <c r="J1222" s="154">
        <v>2689517.42</v>
      </c>
      <c r="K1222" s="154">
        <v>2689517.42</v>
      </c>
      <c r="L1222" s="154">
        <v>0</v>
      </c>
      <c r="M1222" s="154">
        <v>2863966.397499999</v>
      </c>
      <c r="N1222" s="154">
        <v>0</v>
      </c>
      <c r="O1222" s="154">
        <v>0</v>
      </c>
      <c r="P1222" s="154">
        <v>0</v>
      </c>
      <c r="Q1222" s="154">
        <v>2863966.397499999</v>
      </c>
      <c r="R1222" s="155" t="b">
        <v>1</v>
      </c>
      <c r="S1222" s="154">
        <v>0</v>
      </c>
      <c r="T1222" s="154">
        <v>2863966.397499999</v>
      </c>
    </row>
    <row r="1223" spans="1:20">
      <c r="A1223" s="46" t="s">
        <v>317</v>
      </c>
      <c r="B1223" s="160">
        <v>311115</v>
      </c>
      <c r="C1223" s="158" t="s">
        <v>65</v>
      </c>
      <c r="D1223" s="147" t="s">
        <v>15</v>
      </c>
      <c r="E1223" s="147" t="s">
        <v>47</v>
      </c>
      <c r="F1223" s="154">
        <v>0</v>
      </c>
      <c r="G1223" s="154">
        <v>0.25</v>
      </c>
      <c r="H1223" s="154">
        <v>0</v>
      </c>
      <c r="I1223" s="154">
        <v>0</v>
      </c>
      <c r="J1223" s="154">
        <v>0</v>
      </c>
      <c r="K1223" s="154">
        <v>0</v>
      </c>
      <c r="L1223" s="154">
        <v>0</v>
      </c>
      <c r="M1223" s="154">
        <v>0.25</v>
      </c>
      <c r="N1223" s="154">
        <v>0</v>
      </c>
      <c r="O1223" s="154">
        <v>0</v>
      </c>
      <c r="P1223" s="154">
        <v>0</v>
      </c>
      <c r="Q1223" s="154">
        <v>0.25</v>
      </c>
      <c r="R1223" s="155" t="b">
        <v>1</v>
      </c>
      <c r="S1223" s="154">
        <v>0</v>
      </c>
      <c r="T1223" s="154">
        <v>0.25</v>
      </c>
    </row>
    <row r="1224" spans="1:20">
      <c r="A1224" s="46" t="s">
        <v>317</v>
      </c>
      <c r="B1224" s="160">
        <v>311118</v>
      </c>
      <c r="C1224" s="158" t="s">
        <v>331</v>
      </c>
      <c r="D1224" s="147" t="s">
        <v>15</v>
      </c>
      <c r="E1224" s="147" t="s">
        <v>47</v>
      </c>
      <c r="F1224" s="154">
        <v>0</v>
      </c>
      <c r="G1224" s="154">
        <v>0</v>
      </c>
      <c r="H1224" s="154">
        <v>0</v>
      </c>
      <c r="I1224" s="154">
        <v>0</v>
      </c>
      <c r="J1224" s="154">
        <v>0</v>
      </c>
      <c r="K1224" s="154">
        <v>0</v>
      </c>
      <c r="L1224" s="154">
        <v>0</v>
      </c>
      <c r="M1224" s="154">
        <v>0</v>
      </c>
      <c r="N1224" s="154">
        <v>0</v>
      </c>
      <c r="O1224" s="154">
        <v>0</v>
      </c>
      <c r="P1224" s="154">
        <v>0</v>
      </c>
      <c r="Q1224" s="154">
        <v>0</v>
      </c>
      <c r="R1224" s="155" t="b">
        <v>0</v>
      </c>
      <c r="S1224" s="154">
        <v>0</v>
      </c>
      <c r="T1224" s="154">
        <v>0</v>
      </c>
    </row>
    <row r="1225" spans="1:20">
      <c r="A1225" s="46" t="s">
        <v>317</v>
      </c>
      <c r="B1225" s="160">
        <v>311001</v>
      </c>
      <c r="C1225" s="158" t="s">
        <v>57</v>
      </c>
      <c r="D1225" s="147" t="s">
        <v>15</v>
      </c>
      <c r="E1225" s="147" t="s">
        <v>47</v>
      </c>
      <c r="F1225" s="154">
        <v>0</v>
      </c>
      <c r="G1225" s="154">
        <v>0</v>
      </c>
      <c r="H1225" s="154">
        <v>0</v>
      </c>
      <c r="I1225" s="154">
        <v>0</v>
      </c>
      <c r="J1225" s="154">
        <v>0</v>
      </c>
      <c r="K1225" s="154">
        <v>0</v>
      </c>
      <c r="L1225" s="154">
        <v>0</v>
      </c>
      <c r="M1225" s="154">
        <v>0</v>
      </c>
      <c r="N1225" s="154">
        <v>0</v>
      </c>
      <c r="O1225" s="154">
        <v>0</v>
      </c>
      <c r="P1225" s="154">
        <v>0</v>
      </c>
      <c r="Q1225" s="154">
        <v>0</v>
      </c>
      <c r="R1225" s="155" t="b">
        <v>0</v>
      </c>
      <c r="S1225" s="154">
        <v>0</v>
      </c>
      <c r="T1225" s="154">
        <v>0</v>
      </c>
    </row>
    <row r="1226" spans="1:20">
      <c r="A1226" s="46" t="s">
        <v>317</v>
      </c>
      <c r="B1226" s="160">
        <v>311101</v>
      </c>
      <c r="C1226" s="158" t="s">
        <v>59</v>
      </c>
      <c r="D1226" s="147" t="s">
        <v>15</v>
      </c>
      <c r="E1226" s="147" t="s">
        <v>47</v>
      </c>
      <c r="F1226" s="154">
        <v>0</v>
      </c>
      <c r="G1226" s="154">
        <v>365973219.08407187</v>
      </c>
      <c r="H1226" s="154">
        <v>0</v>
      </c>
      <c r="I1226" s="154">
        <v>0</v>
      </c>
      <c r="J1226" s="154">
        <v>0</v>
      </c>
      <c r="K1226" s="154">
        <v>69239049.077594757</v>
      </c>
      <c r="L1226" s="154">
        <v>0</v>
      </c>
      <c r="M1226" s="154">
        <v>435212268.16166663</v>
      </c>
      <c r="N1226" s="154">
        <v>0</v>
      </c>
      <c r="O1226" s="154">
        <v>0</v>
      </c>
      <c r="P1226" s="154">
        <v>0</v>
      </c>
      <c r="Q1226" s="154">
        <v>435212268.16166663</v>
      </c>
      <c r="R1226" s="155" t="b">
        <v>1</v>
      </c>
      <c r="S1226" s="154">
        <v>0</v>
      </c>
      <c r="T1226" s="154">
        <v>435212268.16166663</v>
      </c>
    </row>
    <row r="1227" spans="1:20">
      <c r="A1227" s="46" t="s">
        <v>317</v>
      </c>
      <c r="B1227" s="160">
        <v>311201</v>
      </c>
      <c r="C1227" s="158" t="s">
        <v>209</v>
      </c>
      <c r="D1227" s="147" t="s">
        <v>15</v>
      </c>
      <c r="E1227" s="147" t="s">
        <v>47</v>
      </c>
      <c r="F1227" s="154">
        <v>0</v>
      </c>
      <c r="G1227" s="154">
        <v>0</v>
      </c>
      <c r="H1227" s="154">
        <v>0</v>
      </c>
      <c r="I1227" s="154">
        <v>0</v>
      </c>
      <c r="J1227" s="154">
        <v>0</v>
      </c>
      <c r="K1227" s="154">
        <v>0</v>
      </c>
      <c r="L1227" s="154">
        <v>0</v>
      </c>
      <c r="M1227" s="154">
        <v>0</v>
      </c>
      <c r="N1227" s="154">
        <v>0</v>
      </c>
      <c r="O1227" s="154">
        <v>0</v>
      </c>
      <c r="P1227" s="154">
        <v>0</v>
      </c>
      <c r="Q1227" s="154">
        <v>0</v>
      </c>
      <c r="R1227" s="155" t="b">
        <v>0</v>
      </c>
      <c r="S1227" s="154">
        <v>0</v>
      </c>
      <c r="T1227" s="154">
        <v>0</v>
      </c>
    </row>
    <row r="1228" spans="1:20">
      <c r="A1228" s="46" t="s">
        <v>317</v>
      </c>
      <c r="B1228" s="160">
        <v>312002</v>
      </c>
      <c r="C1228" s="158" t="s">
        <v>69</v>
      </c>
      <c r="D1228" s="147" t="s">
        <v>15</v>
      </c>
      <c r="E1228" s="147" t="s">
        <v>47</v>
      </c>
      <c r="F1228" s="154">
        <v>0</v>
      </c>
      <c r="G1228" s="154">
        <v>69239049.077594757</v>
      </c>
      <c r="H1228" s="154">
        <v>0</v>
      </c>
      <c r="I1228" s="154">
        <v>0</v>
      </c>
      <c r="J1228" s="154">
        <v>69239049.077594757</v>
      </c>
      <c r="K1228" s="154">
        <v>0</v>
      </c>
      <c r="L1228" s="154">
        <v>0</v>
      </c>
      <c r="M1228" s="154">
        <v>0</v>
      </c>
      <c r="N1228" s="154">
        <v>0</v>
      </c>
      <c r="O1228" s="154">
        <v>0</v>
      </c>
      <c r="P1228" s="154">
        <v>0</v>
      </c>
      <c r="Q1228" s="154">
        <v>0</v>
      </c>
      <c r="R1228" s="155" t="b">
        <v>1</v>
      </c>
      <c r="S1228" s="154">
        <v>0</v>
      </c>
      <c r="T1228" s="154">
        <v>-31611565.913317442</v>
      </c>
    </row>
    <row r="1229" spans="1:20">
      <c r="A1229" s="46" t="s">
        <v>317</v>
      </c>
      <c r="B1229" s="160">
        <v>312003</v>
      </c>
      <c r="C1229" s="158" t="s">
        <v>70</v>
      </c>
      <c r="D1229" s="147" t="s">
        <v>15</v>
      </c>
      <c r="E1229" s="147" t="s">
        <v>47</v>
      </c>
      <c r="F1229" s="154">
        <v>0</v>
      </c>
      <c r="G1229" s="154">
        <v>0</v>
      </c>
      <c r="H1229" s="154">
        <v>0</v>
      </c>
      <c r="I1229" s="154">
        <v>0</v>
      </c>
      <c r="J1229" s="154">
        <v>0</v>
      </c>
      <c r="K1229" s="154">
        <v>0</v>
      </c>
      <c r="L1229" s="154">
        <v>0</v>
      </c>
      <c r="M1229" s="154">
        <v>0</v>
      </c>
      <c r="N1229" s="154">
        <v>0</v>
      </c>
      <c r="O1229" s="154">
        <v>0</v>
      </c>
      <c r="P1229" s="154">
        <v>0</v>
      </c>
      <c r="Q1229" s="154">
        <v>-31611565.913317442</v>
      </c>
      <c r="R1229" s="155" t="b">
        <v>1</v>
      </c>
      <c r="S1229" s="154">
        <v>0</v>
      </c>
      <c r="T1229" s="154">
        <v>0</v>
      </c>
    </row>
    <row r="1230" spans="1:20">
      <c r="A1230" s="46" t="s">
        <v>317</v>
      </c>
      <c r="B1230" s="160">
        <v>411001</v>
      </c>
      <c r="C1230" s="158" t="s">
        <v>73</v>
      </c>
      <c r="D1230" s="147" t="s">
        <v>72</v>
      </c>
      <c r="E1230" s="147" t="s">
        <v>47</v>
      </c>
      <c r="F1230" s="154">
        <v>0</v>
      </c>
      <c r="G1230" s="154">
        <v>0</v>
      </c>
      <c r="H1230" s="154">
        <v>0</v>
      </c>
      <c r="I1230" s="154">
        <v>0</v>
      </c>
      <c r="J1230" s="154">
        <v>0</v>
      </c>
      <c r="K1230" s="154">
        <v>1360467693.6363635</v>
      </c>
      <c r="L1230" s="154">
        <v>0</v>
      </c>
      <c r="M1230" s="154">
        <v>1360467693.6363635</v>
      </c>
      <c r="N1230" s="154">
        <v>0</v>
      </c>
      <c r="O1230" s="154">
        <v>1360467693.6363635</v>
      </c>
      <c r="P1230" s="154">
        <v>0</v>
      </c>
      <c r="Q1230" s="154">
        <v>0</v>
      </c>
      <c r="R1230" s="155" t="b">
        <v>1</v>
      </c>
      <c r="S1230" s="154">
        <v>0</v>
      </c>
      <c r="T1230" s="154">
        <v>0</v>
      </c>
    </row>
    <row r="1231" spans="1:20">
      <c r="A1231" s="46" t="s">
        <v>317</v>
      </c>
      <c r="B1231" s="160">
        <v>411002</v>
      </c>
      <c r="C1231" s="158" t="s">
        <v>74</v>
      </c>
      <c r="D1231" s="147" t="s">
        <v>72</v>
      </c>
      <c r="E1231" s="147" t="s">
        <v>47</v>
      </c>
      <c r="F1231" s="154">
        <v>0</v>
      </c>
      <c r="G1231" s="154">
        <v>0</v>
      </c>
      <c r="H1231" s="154">
        <v>0</v>
      </c>
      <c r="I1231" s="154">
        <v>0</v>
      </c>
      <c r="J1231" s="154">
        <v>0</v>
      </c>
      <c r="K1231" s="154">
        <v>-4350000</v>
      </c>
      <c r="L1231" s="154">
        <v>0</v>
      </c>
      <c r="M1231" s="154">
        <v>-4350000</v>
      </c>
      <c r="N1231" s="154">
        <v>0</v>
      </c>
      <c r="O1231" s="154">
        <v>-4350000</v>
      </c>
      <c r="P1231" s="154">
        <v>0</v>
      </c>
      <c r="Q1231" s="154">
        <v>0</v>
      </c>
      <c r="R1231" s="155" t="b">
        <v>1</v>
      </c>
      <c r="S1231" s="154">
        <v>0</v>
      </c>
      <c r="T1231" s="154">
        <v>0</v>
      </c>
    </row>
    <row r="1232" spans="1:20">
      <c r="A1232" s="46" t="s">
        <v>317</v>
      </c>
      <c r="B1232" s="160">
        <v>411003</v>
      </c>
      <c r="C1232" s="158" t="s">
        <v>75</v>
      </c>
      <c r="D1232" s="147" t="s">
        <v>72</v>
      </c>
      <c r="E1232" s="147" t="s">
        <v>47</v>
      </c>
      <c r="F1232" s="154">
        <v>0</v>
      </c>
      <c r="G1232" s="154">
        <v>0</v>
      </c>
      <c r="H1232" s="154">
        <v>0</v>
      </c>
      <c r="I1232" s="154">
        <v>0</v>
      </c>
      <c r="J1232" s="154">
        <v>0</v>
      </c>
      <c r="K1232" s="154">
        <v>0</v>
      </c>
      <c r="L1232" s="154">
        <v>0</v>
      </c>
      <c r="M1232" s="154">
        <v>0</v>
      </c>
      <c r="N1232" s="154">
        <v>0</v>
      </c>
      <c r="O1232" s="154">
        <v>0</v>
      </c>
      <c r="P1232" s="154">
        <v>0</v>
      </c>
      <c r="Q1232" s="154">
        <v>0</v>
      </c>
      <c r="R1232" s="155" t="b">
        <v>0</v>
      </c>
      <c r="S1232" s="154">
        <v>0</v>
      </c>
      <c r="T1232" s="154">
        <v>0</v>
      </c>
    </row>
    <row r="1233" spans="1:20">
      <c r="A1233" s="46" t="s">
        <v>317</v>
      </c>
      <c r="B1233" s="160">
        <v>411011</v>
      </c>
      <c r="C1233" s="158" t="s">
        <v>251</v>
      </c>
      <c r="D1233" s="147" t="s">
        <v>72</v>
      </c>
      <c r="E1233" s="147" t="s">
        <v>16</v>
      </c>
      <c r="F1233" s="154">
        <v>0</v>
      </c>
      <c r="G1233" s="154">
        <v>0</v>
      </c>
      <c r="H1233" s="154">
        <v>0</v>
      </c>
      <c r="I1233" s="154">
        <v>0</v>
      </c>
      <c r="J1233" s="154">
        <v>26889788.18181818</v>
      </c>
      <c r="K1233" s="154">
        <v>0</v>
      </c>
      <c r="L1233" s="154">
        <v>26889788.18181818</v>
      </c>
      <c r="M1233" s="154">
        <v>0</v>
      </c>
      <c r="N1233" s="154">
        <v>26889788.18181818</v>
      </c>
      <c r="O1233" s="154">
        <v>0</v>
      </c>
      <c r="P1233" s="154">
        <v>0</v>
      </c>
      <c r="Q1233" s="154">
        <v>0</v>
      </c>
      <c r="R1233" s="155" t="b">
        <v>1</v>
      </c>
      <c r="S1233" s="154">
        <v>0</v>
      </c>
      <c r="T1233" s="154">
        <v>0</v>
      </c>
    </row>
    <row r="1234" spans="1:20">
      <c r="A1234" s="46" t="s">
        <v>317</v>
      </c>
      <c r="B1234" s="160">
        <v>411012</v>
      </c>
      <c r="C1234" s="158" t="s">
        <v>252</v>
      </c>
      <c r="D1234" s="147" t="s">
        <v>72</v>
      </c>
      <c r="E1234" s="147" t="s">
        <v>16</v>
      </c>
      <c r="F1234" s="154">
        <v>0</v>
      </c>
      <c r="G1234" s="154">
        <v>0</v>
      </c>
      <c r="H1234" s="154">
        <v>0</v>
      </c>
      <c r="I1234" s="154">
        <v>0</v>
      </c>
      <c r="J1234" s="154">
        <v>821477.27272727271</v>
      </c>
      <c r="K1234" s="154">
        <v>0</v>
      </c>
      <c r="L1234" s="154">
        <v>821477.27272727271</v>
      </c>
      <c r="M1234" s="154">
        <v>0</v>
      </c>
      <c r="N1234" s="154">
        <v>821477.27272727271</v>
      </c>
      <c r="O1234" s="154">
        <v>0</v>
      </c>
      <c r="P1234" s="154">
        <v>0</v>
      </c>
      <c r="Q1234" s="154">
        <v>0</v>
      </c>
      <c r="R1234" s="155" t="b">
        <v>1</v>
      </c>
      <c r="S1234" s="154">
        <v>0</v>
      </c>
      <c r="T1234" s="154">
        <v>0</v>
      </c>
    </row>
    <row r="1235" spans="1:20">
      <c r="A1235" s="46" t="s">
        <v>317</v>
      </c>
      <c r="B1235" s="160">
        <v>411013</v>
      </c>
      <c r="C1235" s="158" t="s">
        <v>253</v>
      </c>
      <c r="D1235" s="147" t="s">
        <v>72</v>
      </c>
      <c r="E1235" s="147" t="s">
        <v>16</v>
      </c>
      <c r="F1235" s="154">
        <v>0</v>
      </c>
      <c r="G1235" s="154">
        <v>0</v>
      </c>
      <c r="H1235" s="154">
        <v>0</v>
      </c>
      <c r="I1235" s="154">
        <v>0</v>
      </c>
      <c r="J1235" s="154">
        <v>593318.18181818177</v>
      </c>
      <c r="K1235" s="154">
        <v>0</v>
      </c>
      <c r="L1235" s="154">
        <v>593318.18181818177</v>
      </c>
      <c r="M1235" s="154">
        <v>0</v>
      </c>
      <c r="N1235" s="154">
        <v>593318.18181818177</v>
      </c>
      <c r="O1235" s="154">
        <v>0</v>
      </c>
      <c r="P1235" s="154">
        <v>0</v>
      </c>
      <c r="Q1235" s="154">
        <v>0</v>
      </c>
      <c r="R1235" s="155" t="b">
        <v>1</v>
      </c>
      <c r="S1235" s="154">
        <v>0</v>
      </c>
      <c r="T1235" s="154">
        <v>0</v>
      </c>
    </row>
    <row r="1236" spans="1:20">
      <c r="A1236" s="46" t="s">
        <v>317</v>
      </c>
      <c r="B1236" s="160">
        <v>411014</v>
      </c>
      <c r="C1236" s="158" t="s">
        <v>254</v>
      </c>
      <c r="D1236" s="147" t="s">
        <v>72</v>
      </c>
      <c r="E1236" s="147" t="s">
        <v>16</v>
      </c>
      <c r="F1236" s="154">
        <v>0</v>
      </c>
      <c r="G1236" s="154">
        <v>0</v>
      </c>
      <c r="H1236" s="154">
        <v>0</v>
      </c>
      <c r="I1236" s="154">
        <v>0</v>
      </c>
      <c r="J1236" s="154">
        <v>0</v>
      </c>
      <c r="K1236" s="154">
        <v>0</v>
      </c>
      <c r="L1236" s="154">
        <v>0</v>
      </c>
      <c r="M1236" s="154">
        <v>0</v>
      </c>
      <c r="N1236" s="154">
        <v>0</v>
      </c>
      <c r="O1236" s="154">
        <v>0</v>
      </c>
      <c r="P1236" s="154">
        <v>0</v>
      </c>
      <c r="Q1236" s="154">
        <v>0</v>
      </c>
      <c r="R1236" s="155" t="b">
        <v>0</v>
      </c>
      <c r="S1236" s="154">
        <v>0</v>
      </c>
      <c r="T1236" s="154">
        <v>0</v>
      </c>
    </row>
    <row r="1237" spans="1:20">
      <c r="A1237" s="46" t="s">
        <v>317</v>
      </c>
      <c r="B1237" s="160">
        <v>411015</v>
      </c>
      <c r="C1237" s="158" t="s">
        <v>80</v>
      </c>
      <c r="D1237" s="147" t="s">
        <v>72</v>
      </c>
      <c r="E1237" s="147" t="s">
        <v>16</v>
      </c>
      <c r="F1237" s="154">
        <v>0</v>
      </c>
      <c r="G1237" s="154">
        <v>0</v>
      </c>
      <c r="H1237" s="154">
        <v>0</v>
      </c>
      <c r="I1237" s="154">
        <v>0</v>
      </c>
      <c r="J1237" s="154">
        <v>0</v>
      </c>
      <c r="K1237" s="154">
        <v>0</v>
      </c>
      <c r="L1237" s="154">
        <v>0</v>
      </c>
      <c r="M1237" s="154">
        <v>0</v>
      </c>
      <c r="N1237" s="154">
        <v>0</v>
      </c>
      <c r="O1237" s="154">
        <v>0</v>
      </c>
      <c r="P1237" s="154">
        <v>0</v>
      </c>
      <c r="Q1237" s="154">
        <v>0</v>
      </c>
      <c r="R1237" s="155" t="b">
        <v>0</v>
      </c>
      <c r="S1237" s="154">
        <v>0</v>
      </c>
      <c r="T1237" s="154">
        <v>0</v>
      </c>
    </row>
    <row r="1238" spans="1:20">
      <c r="A1238" s="46" t="s">
        <v>317</v>
      </c>
      <c r="B1238" s="160">
        <v>411016</v>
      </c>
      <c r="C1238" s="158" t="s">
        <v>81</v>
      </c>
      <c r="D1238" s="147" t="s">
        <v>72</v>
      </c>
      <c r="E1238" s="147" t="s">
        <v>16</v>
      </c>
      <c r="F1238" s="154">
        <v>0</v>
      </c>
      <c r="G1238" s="154">
        <v>0</v>
      </c>
      <c r="H1238" s="154">
        <v>0</v>
      </c>
      <c r="I1238" s="154">
        <v>0</v>
      </c>
      <c r="J1238" s="154">
        <v>0</v>
      </c>
      <c r="K1238" s="154">
        <v>0</v>
      </c>
      <c r="L1238" s="154">
        <v>0</v>
      </c>
      <c r="M1238" s="154">
        <v>0</v>
      </c>
      <c r="N1238" s="154">
        <v>0</v>
      </c>
      <c r="O1238" s="154">
        <v>0</v>
      </c>
      <c r="P1238" s="154">
        <v>0</v>
      </c>
      <c r="Q1238" s="154">
        <v>0</v>
      </c>
      <c r="R1238" s="155" t="b">
        <v>0</v>
      </c>
      <c r="S1238" s="154">
        <v>0</v>
      </c>
      <c r="T1238" s="154">
        <v>0</v>
      </c>
    </row>
    <row r="1239" spans="1:20">
      <c r="A1239" s="46" t="s">
        <v>317</v>
      </c>
      <c r="B1239" s="160">
        <v>411017</v>
      </c>
      <c r="C1239" s="158" t="s">
        <v>82</v>
      </c>
      <c r="D1239" s="147" t="s">
        <v>72</v>
      </c>
      <c r="E1239" s="147" t="s">
        <v>16</v>
      </c>
      <c r="F1239" s="154">
        <v>0</v>
      </c>
      <c r="G1239" s="154">
        <v>0</v>
      </c>
      <c r="H1239" s="154">
        <v>0</v>
      </c>
      <c r="I1239" s="154">
        <v>0</v>
      </c>
      <c r="J1239" s="154">
        <v>0</v>
      </c>
      <c r="K1239" s="154">
        <v>0</v>
      </c>
      <c r="L1239" s="154">
        <v>0</v>
      </c>
      <c r="M1239" s="154">
        <v>0</v>
      </c>
      <c r="N1239" s="154">
        <v>0</v>
      </c>
      <c r="O1239" s="154">
        <v>0</v>
      </c>
      <c r="P1239" s="154">
        <v>0</v>
      </c>
      <c r="Q1239" s="154">
        <v>0</v>
      </c>
      <c r="R1239" s="155" t="b">
        <v>0</v>
      </c>
      <c r="S1239" s="154">
        <v>0</v>
      </c>
      <c r="T1239" s="154">
        <v>0</v>
      </c>
    </row>
    <row r="1240" spans="1:20">
      <c r="A1240" s="46" t="s">
        <v>317</v>
      </c>
      <c r="B1240" s="160">
        <v>411018</v>
      </c>
      <c r="C1240" s="158" t="s">
        <v>83</v>
      </c>
      <c r="D1240" s="147" t="s">
        <v>72</v>
      </c>
      <c r="E1240" s="147" t="s">
        <v>16</v>
      </c>
      <c r="F1240" s="154">
        <v>0</v>
      </c>
      <c r="G1240" s="154">
        <v>0</v>
      </c>
      <c r="H1240" s="154">
        <v>0</v>
      </c>
      <c r="I1240" s="154">
        <v>0</v>
      </c>
      <c r="J1240" s="154">
        <v>0</v>
      </c>
      <c r="K1240" s="154">
        <v>0</v>
      </c>
      <c r="L1240" s="154">
        <v>0</v>
      </c>
      <c r="M1240" s="154">
        <v>0</v>
      </c>
      <c r="N1240" s="154">
        <v>0</v>
      </c>
      <c r="O1240" s="154">
        <v>0</v>
      </c>
      <c r="P1240" s="154">
        <v>0</v>
      </c>
      <c r="Q1240" s="154">
        <v>0</v>
      </c>
      <c r="R1240" s="155" t="b">
        <v>0</v>
      </c>
      <c r="S1240" s="154">
        <v>0</v>
      </c>
      <c r="T1240" s="154">
        <v>0</v>
      </c>
    </row>
    <row r="1241" spans="1:20">
      <c r="A1241" s="46" t="s">
        <v>317</v>
      </c>
      <c r="B1241" s="160">
        <v>411019</v>
      </c>
      <c r="C1241" s="158" t="s">
        <v>171</v>
      </c>
      <c r="D1241" s="147" t="s">
        <v>72</v>
      </c>
      <c r="E1241" s="147" t="s">
        <v>16</v>
      </c>
      <c r="F1241" s="154">
        <v>0</v>
      </c>
      <c r="G1241" s="154">
        <v>0</v>
      </c>
      <c r="H1241" s="154">
        <v>0</v>
      </c>
      <c r="I1241" s="154">
        <v>0</v>
      </c>
      <c r="J1241" s="154">
        <v>0</v>
      </c>
      <c r="K1241" s="154">
        <v>0</v>
      </c>
      <c r="L1241" s="154">
        <v>0</v>
      </c>
      <c r="M1241" s="154">
        <v>0</v>
      </c>
      <c r="N1241" s="154">
        <v>0</v>
      </c>
      <c r="O1241" s="154">
        <v>0</v>
      </c>
      <c r="P1241" s="154">
        <v>0</v>
      </c>
      <c r="Q1241" s="154">
        <v>0</v>
      </c>
      <c r="R1241" s="155" t="b">
        <v>0</v>
      </c>
      <c r="S1241" s="154">
        <v>0</v>
      </c>
      <c r="T1241" s="154">
        <v>0</v>
      </c>
    </row>
    <row r="1242" spans="1:20">
      <c r="A1242" s="46" t="s">
        <v>317</v>
      </c>
      <c r="B1242" s="160">
        <v>411101</v>
      </c>
      <c r="C1242" s="158" t="s">
        <v>84</v>
      </c>
      <c r="D1242" s="147" t="s">
        <v>72</v>
      </c>
      <c r="E1242" s="147" t="s">
        <v>47</v>
      </c>
      <c r="F1242" s="154">
        <v>0</v>
      </c>
      <c r="G1242" s="154">
        <v>0</v>
      </c>
      <c r="H1242" s="154">
        <v>0</v>
      </c>
      <c r="I1242" s="154">
        <v>0</v>
      </c>
      <c r="J1242" s="154">
        <v>0</v>
      </c>
      <c r="K1242" s="154">
        <v>108405887.27272727</v>
      </c>
      <c r="L1242" s="154">
        <v>0</v>
      </c>
      <c r="M1242" s="154">
        <v>108405887.27272727</v>
      </c>
      <c r="N1242" s="154">
        <v>0</v>
      </c>
      <c r="O1242" s="154">
        <v>108405887.27272727</v>
      </c>
      <c r="P1242" s="154">
        <v>0</v>
      </c>
      <c r="Q1242" s="154">
        <v>0</v>
      </c>
      <c r="R1242" s="155" t="b">
        <v>1</v>
      </c>
      <c r="S1242" s="154">
        <v>0</v>
      </c>
      <c r="T1242" s="154">
        <v>0</v>
      </c>
    </row>
    <row r="1243" spans="1:20">
      <c r="A1243" s="46" t="s">
        <v>317</v>
      </c>
      <c r="B1243" s="160">
        <v>411102</v>
      </c>
      <c r="C1243" s="158" t="s">
        <v>85</v>
      </c>
      <c r="D1243" s="147" t="s">
        <v>72</v>
      </c>
      <c r="E1243" s="147" t="s">
        <v>47</v>
      </c>
      <c r="F1243" s="154">
        <v>0</v>
      </c>
      <c r="G1243" s="154">
        <v>0</v>
      </c>
      <c r="H1243" s="154">
        <v>0</v>
      </c>
      <c r="I1243" s="154">
        <v>0</v>
      </c>
      <c r="J1243" s="154">
        <v>0</v>
      </c>
      <c r="K1243" s="154">
        <v>13230000</v>
      </c>
      <c r="L1243" s="154">
        <v>0</v>
      </c>
      <c r="M1243" s="154">
        <v>13230000</v>
      </c>
      <c r="N1243" s="154">
        <v>0</v>
      </c>
      <c r="O1243" s="154">
        <v>13230000</v>
      </c>
      <c r="P1243" s="154">
        <v>0</v>
      </c>
      <c r="Q1243" s="154">
        <v>0</v>
      </c>
      <c r="R1243" s="155" t="b">
        <v>1</v>
      </c>
      <c r="S1243" s="154">
        <v>0</v>
      </c>
      <c r="T1243" s="154">
        <v>0</v>
      </c>
    </row>
    <row r="1244" spans="1:20">
      <c r="A1244" s="46" t="s">
        <v>317</v>
      </c>
      <c r="B1244" s="160">
        <v>411103</v>
      </c>
      <c r="C1244" s="158" t="s">
        <v>86</v>
      </c>
      <c r="D1244" s="147" t="s">
        <v>72</v>
      </c>
      <c r="E1244" s="147" t="s">
        <v>47</v>
      </c>
      <c r="F1244" s="154">
        <v>0</v>
      </c>
      <c r="G1244" s="154">
        <v>0</v>
      </c>
      <c r="H1244" s="154">
        <v>0</v>
      </c>
      <c r="I1244" s="154">
        <v>0</v>
      </c>
      <c r="J1244" s="154">
        <v>0</v>
      </c>
      <c r="K1244" s="154">
        <v>0</v>
      </c>
      <c r="L1244" s="154">
        <v>0</v>
      </c>
      <c r="M1244" s="154">
        <v>0</v>
      </c>
      <c r="N1244" s="154">
        <v>0</v>
      </c>
      <c r="O1244" s="154">
        <v>0</v>
      </c>
      <c r="P1244" s="154">
        <v>0</v>
      </c>
      <c r="Q1244" s="154">
        <v>0</v>
      </c>
      <c r="R1244" s="155" t="b">
        <v>0</v>
      </c>
      <c r="S1244" s="154">
        <v>0</v>
      </c>
      <c r="T1244" s="154">
        <v>0</v>
      </c>
    </row>
    <row r="1245" spans="1:20">
      <c r="A1245" s="46" t="s">
        <v>317</v>
      </c>
      <c r="B1245" s="160">
        <v>411111</v>
      </c>
      <c r="C1245" s="158" t="s">
        <v>255</v>
      </c>
      <c r="D1245" s="147" t="s">
        <v>72</v>
      </c>
      <c r="E1245" s="147" t="s">
        <v>16</v>
      </c>
      <c r="F1245" s="154">
        <v>0</v>
      </c>
      <c r="G1245" s="154">
        <v>0</v>
      </c>
      <c r="H1245" s="154">
        <v>0</v>
      </c>
      <c r="I1245" s="154">
        <v>0</v>
      </c>
      <c r="J1245" s="154">
        <v>1796318.1818181816</v>
      </c>
      <c r="K1245" s="154">
        <v>0</v>
      </c>
      <c r="L1245" s="154">
        <v>1796318.1818181816</v>
      </c>
      <c r="M1245" s="154">
        <v>0</v>
      </c>
      <c r="N1245" s="154">
        <v>1796318.1818181816</v>
      </c>
      <c r="O1245" s="154">
        <v>0</v>
      </c>
      <c r="P1245" s="154">
        <v>0</v>
      </c>
      <c r="Q1245" s="154">
        <v>0</v>
      </c>
      <c r="R1245" s="155" t="b">
        <v>1</v>
      </c>
      <c r="S1245" s="154">
        <v>0</v>
      </c>
      <c r="T1245" s="154">
        <v>0</v>
      </c>
    </row>
    <row r="1246" spans="1:20">
      <c r="A1246" s="46" t="s">
        <v>317</v>
      </c>
      <c r="B1246" s="160">
        <v>411112</v>
      </c>
      <c r="C1246" s="158" t="s">
        <v>256</v>
      </c>
      <c r="D1246" s="147" t="s">
        <v>72</v>
      </c>
      <c r="E1246" s="147" t="s">
        <v>16</v>
      </c>
      <c r="F1246" s="154">
        <v>0</v>
      </c>
      <c r="G1246" s="154">
        <v>0</v>
      </c>
      <c r="H1246" s="154">
        <v>0</v>
      </c>
      <c r="I1246" s="154">
        <v>0</v>
      </c>
      <c r="J1246" s="154">
        <v>95545.454545454544</v>
      </c>
      <c r="K1246" s="154">
        <v>0</v>
      </c>
      <c r="L1246" s="154">
        <v>95545.454545454544</v>
      </c>
      <c r="M1246" s="154">
        <v>0</v>
      </c>
      <c r="N1246" s="154">
        <v>95545.454545454544</v>
      </c>
      <c r="O1246" s="154">
        <v>0</v>
      </c>
      <c r="P1246" s="154">
        <v>0</v>
      </c>
      <c r="Q1246" s="154">
        <v>0</v>
      </c>
      <c r="R1246" s="155" t="b">
        <v>1</v>
      </c>
      <c r="S1246" s="154">
        <v>0</v>
      </c>
      <c r="T1246" s="154">
        <v>0</v>
      </c>
    </row>
    <row r="1247" spans="1:20">
      <c r="A1247" s="46" t="s">
        <v>317</v>
      </c>
      <c r="B1247" s="160">
        <v>411113</v>
      </c>
      <c r="C1247" s="158" t="s">
        <v>257</v>
      </c>
      <c r="D1247" s="147" t="s">
        <v>72</v>
      </c>
      <c r="E1247" s="147" t="s">
        <v>16</v>
      </c>
      <c r="F1247" s="154">
        <v>0</v>
      </c>
      <c r="G1247" s="154">
        <v>0</v>
      </c>
      <c r="H1247" s="154">
        <v>0</v>
      </c>
      <c r="I1247" s="154">
        <v>0</v>
      </c>
      <c r="J1247" s="154">
        <v>293181.81818181818</v>
      </c>
      <c r="K1247" s="154">
        <v>0</v>
      </c>
      <c r="L1247" s="154">
        <v>293181.81818181818</v>
      </c>
      <c r="M1247" s="154">
        <v>0</v>
      </c>
      <c r="N1247" s="154">
        <v>293181.81818181818</v>
      </c>
      <c r="O1247" s="154">
        <v>0</v>
      </c>
      <c r="P1247" s="154">
        <v>0</v>
      </c>
      <c r="Q1247" s="154">
        <v>0</v>
      </c>
      <c r="R1247" s="155" t="b">
        <v>1</v>
      </c>
      <c r="S1247" s="154">
        <v>0</v>
      </c>
      <c r="T1247" s="154">
        <v>0</v>
      </c>
    </row>
    <row r="1248" spans="1:20">
      <c r="A1248" s="46" t="s">
        <v>317</v>
      </c>
      <c r="B1248" s="160">
        <v>411114</v>
      </c>
      <c r="C1248" s="158" t="s">
        <v>258</v>
      </c>
      <c r="D1248" s="147" t="s">
        <v>72</v>
      </c>
      <c r="E1248" s="147" t="s">
        <v>16</v>
      </c>
      <c r="F1248" s="154">
        <v>0</v>
      </c>
      <c r="G1248" s="154">
        <v>0</v>
      </c>
      <c r="H1248" s="154">
        <v>0</v>
      </c>
      <c r="I1248" s="154">
        <v>0</v>
      </c>
      <c r="J1248" s="154">
        <v>0</v>
      </c>
      <c r="K1248" s="154">
        <v>0</v>
      </c>
      <c r="L1248" s="154">
        <v>0</v>
      </c>
      <c r="M1248" s="154">
        <v>0</v>
      </c>
      <c r="N1248" s="154">
        <v>0</v>
      </c>
      <c r="O1248" s="154">
        <v>0</v>
      </c>
      <c r="P1248" s="154">
        <v>0</v>
      </c>
      <c r="Q1248" s="154">
        <v>0</v>
      </c>
      <c r="R1248" s="155" t="b">
        <v>0</v>
      </c>
      <c r="S1248" s="154">
        <v>0</v>
      </c>
      <c r="T1248" s="154">
        <v>0</v>
      </c>
    </row>
    <row r="1249" spans="1:20">
      <c r="A1249" s="46" t="s">
        <v>317</v>
      </c>
      <c r="B1249" s="160">
        <v>411115</v>
      </c>
      <c r="C1249" s="158" t="s">
        <v>91</v>
      </c>
      <c r="D1249" s="147" t="s">
        <v>72</v>
      </c>
      <c r="E1249" s="147" t="s">
        <v>16</v>
      </c>
      <c r="F1249" s="154">
        <v>0</v>
      </c>
      <c r="G1249" s="154">
        <v>0</v>
      </c>
      <c r="H1249" s="154">
        <v>0</v>
      </c>
      <c r="I1249" s="154">
        <v>0</v>
      </c>
      <c r="J1249" s="154">
        <v>0</v>
      </c>
      <c r="K1249" s="154">
        <v>0</v>
      </c>
      <c r="L1249" s="154">
        <v>0</v>
      </c>
      <c r="M1249" s="154">
        <v>0</v>
      </c>
      <c r="N1249" s="154">
        <v>0</v>
      </c>
      <c r="O1249" s="154">
        <v>0</v>
      </c>
      <c r="P1249" s="154">
        <v>0</v>
      </c>
      <c r="Q1249" s="154">
        <v>0</v>
      </c>
      <c r="R1249" s="155" t="b">
        <v>0</v>
      </c>
      <c r="S1249" s="154">
        <v>0</v>
      </c>
      <c r="T1249" s="154">
        <v>0</v>
      </c>
    </row>
    <row r="1250" spans="1:20">
      <c r="A1250" s="46" t="s">
        <v>317</v>
      </c>
      <c r="B1250" s="160">
        <v>411116</v>
      </c>
      <c r="C1250" s="158" t="s">
        <v>92</v>
      </c>
      <c r="D1250" s="147" t="s">
        <v>72</v>
      </c>
      <c r="E1250" s="147" t="s">
        <v>16</v>
      </c>
      <c r="F1250" s="154">
        <v>0</v>
      </c>
      <c r="G1250" s="154">
        <v>0</v>
      </c>
      <c r="H1250" s="154">
        <v>0</v>
      </c>
      <c r="I1250" s="154">
        <v>0</v>
      </c>
      <c r="J1250" s="154">
        <v>0</v>
      </c>
      <c r="K1250" s="154">
        <v>0</v>
      </c>
      <c r="L1250" s="154">
        <v>0</v>
      </c>
      <c r="M1250" s="154">
        <v>0</v>
      </c>
      <c r="N1250" s="154">
        <v>0</v>
      </c>
      <c r="O1250" s="154">
        <v>0</v>
      </c>
      <c r="P1250" s="154">
        <v>0</v>
      </c>
      <c r="Q1250" s="154">
        <v>0</v>
      </c>
      <c r="R1250" s="155" t="b">
        <v>0</v>
      </c>
      <c r="S1250" s="154">
        <v>0</v>
      </c>
      <c r="T1250" s="154">
        <v>0</v>
      </c>
    </row>
    <row r="1251" spans="1:20">
      <c r="A1251" s="46" t="s">
        <v>317</v>
      </c>
      <c r="B1251" s="160">
        <v>411117</v>
      </c>
      <c r="C1251" s="158" t="s">
        <v>93</v>
      </c>
      <c r="D1251" s="147" t="s">
        <v>72</v>
      </c>
      <c r="E1251" s="147" t="s">
        <v>16</v>
      </c>
      <c r="F1251" s="154">
        <v>0</v>
      </c>
      <c r="G1251" s="154">
        <v>0</v>
      </c>
      <c r="H1251" s="154">
        <v>0</v>
      </c>
      <c r="I1251" s="154">
        <v>0</v>
      </c>
      <c r="J1251" s="154">
        <v>0</v>
      </c>
      <c r="K1251" s="154">
        <v>0</v>
      </c>
      <c r="L1251" s="154">
        <v>0</v>
      </c>
      <c r="M1251" s="154">
        <v>0</v>
      </c>
      <c r="N1251" s="154">
        <v>0</v>
      </c>
      <c r="O1251" s="154">
        <v>0</v>
      </c>
      <c r="P1251" s="154">
        <v>0</v>
      </c>
      <c r="Q1251" s="154">
        <v>0</v>
      </c>
      <c r="R1251" s="155" t="b">
        <v>0</v>
      </c>
      <c r="S1251" s="154">
        <v>0</v>
      </c>
      <c r="T1251" s="154">
        <v>0</v>
      </c>
    </row>
    <row r="1252" spans="1:20">
      <c r="A1252" s="46" t="s">
        <v>317</v>
      </c>
      <c r="B1252" s="160">
        <v>411118</v>
      </c>
      <c r="C1252" s="158" t="s">
        <v>94</v>
      </c>
      <c r="D1252" s="147" t="s">
        <v>72</v>
      </c>
      <c r="E1252" s="147" t="s">
        <v>16</v>
      </c>
      <c r="F1252" s="154">
        <v>0</v>
      </c>
      <c r="G1252" s="154">
        <v>0</v>
      </c>
      <c r="H1252" s="154">
        <v>0</v>
      </c>
      <c r="I1252" s="154">
        <v>0</v>
      </c>
      <c r="J1252" s="154">
        <v>0</v>
      </c>
      <c r="K1252" s="154">
        <v>0</v>
      </c>
      <c r="L1252" s="154">
        <v>0</v>
      </c>
      <c r="M1252" s="154">
        <v>0</v>
      </c>
      <c r="N1252" s="154">
        <v>0</v>
      </c>
      <c r="O1252" s="154">
        <v>0</v>
      </c>
      <c r="P1252" s="154">
        <v>0</v>
      </c>
      <c r="Q1252" s="154">
        <v>0</v>
      </c>
      <c r="R1252" s="155" t="b">
        <v>0</v>
      </c>
      <c r="S1252" s="154">
        <v>0</v>
      </c>
      <c r="T1252" s="154">
        <v>0</v>
      </c>
    </row>
    <row r="1253" spans="1:20">
      <c r="A1253" s="46" t="s">
        <v>317</v>
      </c>
      <c r="B1253" s="160">
        <v>411119</v>
      </c>
      <c r="C1253" s="158" t="s">
        <v>172</v>
      </c>
      <c r="D1253" s="147" t="s">
        <v>72</v>
      </c>
      <c r="E1253" s="147" t="s">
        <v>16</v>
      </c>
      <c r="F1253" s="154">
        <v>0</v>
      </c>
      <c r="G1253" s="154">
        <v>0</v>
      </c>
      <c r="H1253" s="154">
        <v>0</v>
      </c>
      <c r="I1253" s="154">
        <v>0</v>
      </c>
      <c r="J1253" s="154">
        <v>0</v>
      </c>
      <c r="K1253" s="154">
        <v>0</v>
      </c>
      <c r="L1253" s="154">
        <v>0</v>
      </c>
      <c r="M1253" s="154">
        <v>0</v>
      </c>
      <c r="N1253" s="154">
        <v>0</v>
      </c>
      <c r="O1253" s="154">
        <v>0</v>
      </c>
      <c r="P1253" s="154">
        <v>0</v>
      </c>
      <c r="Q1253" s="154">
        <v>0</v>
      </c>
      <c r="R1253" s="155" t="b">
        <v>0</v>
      </c>
      <c r="S1253" s="154">
        <v>0</v>
      </c>
      <c r="T1253" s="154">
        <v>0</v>
      </c>
    </row>
    <row r="1254" spans="1:20">
      <c r="A1254" s="46" t="s">
        <v>317</v>
      </c>
      <c r="B1254" s="160">
        <v>510001</v>
      </c>
      <c r="C1254" s="158" t="s">
        <v>95</v>
      </c>
      <c r="D1254" s="147" t="s">
        <v>72</v>
      </c>
      <c r="E1254" s="147" t="s">
        <v>16</v>
      </c>
      <c r="F1254" s="154">
        <v>0</v>
      </c>
      <c r="G1254" s="154">
        <v>0</v>
      </c>
      <c r="H1254" s="154">
        <v>0</v>
      </c>
      <c r="I1254" s="154">
        <v>0</v>
      </c>
      <c r="J1254" s="154">
        <v>2513320745.075757</v>
      </c>
      <c r="K1254" s="154">
        <v>1460690256.8181815</v>
      </c>
      <c r="L1254" s="154">
        <v>1052630488.2575755</v>
      </c>
      <c r="M1254" s="154">
        <v>0</v>
      </c>
      <c r="N1254" s="154">
        <v>1052630488.2575755</v>
      </c>
      <c r="O1254" s="154">
        <v>0</v>
      </c>
      <c r="P1254" s="154">
        <v>0</v>
      </c>
      <c r="Q1254" s="154">
        <v>0</v>
      </c>
      <c r="R1254" s="155" t="b">
        <v>1</v>
      </c>
      <c r="S1254" s="154">
        <v>0</v>
      </c>
      <c r="T1254" s="154">
        <v>0</v>
      </c>
    </row>
    <row r="1255" spans="1:20">
      <c r="A1255" s="46" t="s">
        <v>317</v>
      </c>
      <c r="B1255" s="150">
        <v>511001</v>
      </c>
      <c r="C1255" s="147" t="s">
        <v>96</v>
      </c>
      <c r="D1255" s="147" t="s">
        <v>72</v>
      </c>
      <c r="E1255" s="147" t="s">
        <v>16</v>
      </c>
      <c r="F1255" s="154">
        <v>0</v>
      </c>
      <c r="G1255" s="154">
        <v>0</v>
      </c>
      <c r="H1255" s="154">
        <v>0</v>
      </c>
      <c r="I1255" s="154">
        <v>0</v>
      </c>
      <c r="J1255" s="154">
        <v>1107057227.272727</v>
      </c>
      <c r="K1255" s="154">
        <v>1107057227.272727</v>
      </c>
      <c r="L1255" s="154">
        <v>0</v>
      </c>
      <c r="M1255" s="154">
        <v>0</v>
      </c>
      <c r="N1255" s="154">
        <v>0</v>
      </c>
      <c r="O1255" s="154">
        <v>0</v>
      </c>
      <c r="P1255" s="154">
        <v>0</v>
      </c>
      <c r="Q1255" s="154">
        <v>0</v>
      </c>
      <c r="R1255" s="155" t="b">
        <v>1</v>
      </c>
      <c r="S1255" s="154">
        <v>0</v>
      </c>
      <c r="T1255" s="154">
        <v>0</v>
      </c>
    </row>
    <row r="1256" spans="1:20">
      <c r="A1256" s="46" t="s">
        <v>317</v>
      </c>
      <c r="B1256" s="160">
        <v>511002</v>
      </c>
      <c r="C1256" s="158" t="s">
        <v>97</v>
      </c>
      <c r="D1256" s="147" t="s">
        <v>72</v>
      </c>
      <c r="E1256" s="147" t="s">
        <v>16</v>
      </c>
      <c r="F1256" s="154">
        <v>0</v>
      </c>
      <c r="G1256" s="154">
        <v>0</v>
      </c>
      <c r="H1256" s="154">
        <v>0</v>
      </c>
      <c r="I1256" s="154">
        <v>0</v>
      </c>
      <c r="J1256" s="154">
        <v>-92790000</v>
      </c>
      <c r="K1256" s="154">
        <v>-92790000</v>
      </c>
      <c r="L1256" s="154">
        <v>0</v>
      </c>
      <c r="M1256" s="154">
        <v>0</v>
      </c>
      <c r="N1256" s="154">
        <v>0</v>
      </c>
      <c r="O1256" s="154">
        <v>0</v>
      </c>
      <c r="P1256" s="154">
        <v>0</v>
      </c>
      <c r="Q1256" s="154">
        <v>0</v>
      </c>
      <c r="R1256" s="155" t="b">
        <v>1</v>
      </c>
      <c r="S1256" s="154">
        <v>0</v>
      </c>
      <c r="T1256" s="154">
        <v>0</v>
      </c>
    </row>
    <row r="1257" spans="1:20">
      <c r="A1257" s="46" t="s">
        <v>317</v>
      </c>
      <c r="B1257" s="160">
        <v>511003</v>
      </c>
      <c r="C1257" s="158" t="s">
        <v>98</v>
      </c>
      <c r="D1257" s="147" t="s">
        <v>72</v>
      </c>
      <c r="E1257" s="147" t="s">
        <v>16</v>
      </c>
      <c r="F1257" s="154">
        <v>0</v>
      </c>
      <c r="G1257" s="154">
        <v>0</v>
      </c>
      <c r="H1257" s="154">
        <v>0</v>
      </c>
      <c r="I1257" s="154">
        <v>0</v>
      </c>
      <c r="J1257" s="154">
        <v>0</v>
      </c>
      <c r="K1257" s="154">
        <v>0</v>
      </c>
      <c r="L1257" s="154">
        <v>0</v>
      </c>
      <c r="M1257" s="154">
        <v>0</v>
      </c>
      <c r="N1257" s="154">
        <v>0</v>
      </c>
      <c r="O1257" s="154">
        <v>0</v>
      </c>
      <c r="P1257" s="154">
        <v>0</v>
      </c>
      <c r="Q1257" s="154">
        <v>0</v>
      </c>
      <c r="R1257" s="155" t="b">
        <v>0</v>
      </c>
      <c r="S1257" s="154">
        <v>0</v>
      </c>
      <c r="T1257" s="154">
        <v>0</v>
      </c>
    </row>
    <row r="1258" spans="1:20">
      <c r="A1258" s="46" t="s">
        <v>317</v>
      </c>
      <c r="B1258" s="160">
        <v>811001</v>
      </c>
      <c r="C1258" s="158" t="s">
        <v>100</v>
      </c>
      <c r="D1258" s="147" t="s">
        <v>72</v>
      </c>
      <c r="E1258" s="147" t="s">
        <v>16</v>
      </c>
      <c r="F1258" s="154">
        <v>0</v>
      </c>
      <c r="G1258" s="154">
        <v>0</v>
      </c>
      <c r="H1258" s="154">
        <v>0</v>
      </c>
      <c r="I1258" s="154">
        <v>0</v>
      </c>
      <c r="J1258" s="154">
        <v>0</v>
      </c>
      <c r="K1258" s="154">
        <v>0</v>
      </c>
      <c r="L1258" s="154">
        <v>0</v>
      </c>
      <c r="M1258" s="154">
        <v>0</v>
      </c>
      <c r="N1258" s="154">
        <v>0</v>
      </c>
      <c r="O1258" s="154">
        <v>0</v>
      </c>
      <c r="P1258" s="154">
        <v>0</v>
      </c>
      <c r="Q1258" s="154">
        <v>0</v>
      </c>
      <c r="R1258" s="155" t="b">
        <v>0</v>
      </c>
      <c r="S1258" s="154">
        <v>0</v>
      </c>
      <c r="T1258" s="154">
        <v>0</v>
      </c>
    </row>
    <row r="1259" spans="1:20">
      <c r="A1259" s="46" t="s">
        <v>317</v>
      </c>
      <c r="B1259" s="160">
        <v>811002</v>
      </c>
      <c r="C1259" s="158" t="s">
        <v>101</v>
      </c>
      <c r="D1259" s="147" t="s">
        <v>72</v>
      </c>
      <c r="E1259" s="147" t="s">
        <v>16</v>
      </c>
      <c r="F1259" s="154">
        <v>0</v>
      </c>
      <c r="G1259" s="154">
        <v>0</v>
      </c>
      <c r="H1259" s="154">
        <v>0</v>
      </c>
      <c r="I1259" s="154">
        <v>0</v>
      </c>
      <c r="J1259" s="154">
        <v>3957812</v>
      </c>
      <c r="K1259" s="154">
        <v>0</v>
      </c>
      <c r="L1259" s="154">
        <v>3957812</v>
      </c>
      <c r="M1259" s="154">
        <v>0</v>
      </c>
      <c r="N1259" s="154">
        <v>3957812</v>
      </c>
      <c r="O1259" s="154">
        <v>0</v>
      </c>
      <c r="P1259" s="154">
        <v>0</v>
      </c>
      <c r="Q1259" s="154">
        <v>0</v>
      </c>
      <c r="R1259" s="155" t="b">
        <v>1</v>
      </c>
      <c r="S1259" s="154">
        <v>0</v>
      </c>
      <c r="T1259" s="154">
        <v>0</v>
      </c>
    </row>
    <row r="1260" spans="1:20">
      <c r="A1260" s="46" t="s">
        <v>317</v>
      </c>
      <c r="B1260" s="160">
        <v>811003</v>
      </c>
      <c r="C1260" s="158" t="s">
        <v>102</v>
      </c>
      <c r="D1260" s="147" t="s">
        <v>72</v>
      </c>
      <c r="E1260" s="147" t="s">
        <v>16</v>
      </c>
      <c r="F1260" s="154">
        <v>0</v>
      </c>
      <c r="G1260" s="154">
        <v>0</v>
      </c>
      <c r="H1260" s="154">
        <v>25331546</v>
      </c>
      <c r="I1260" s="154">
        <v>0</v>
      </c>
      <c r="J1260" s="154">
        <v>0</v>
      </c>
      <c r="K1260" s="154">
        <v>0</v>
      </c>
      <c r="L1260" s="154">
        <v>25331546</v>
      </c>
      <c r="M1260" s="154">
        <v>0</v>
      </c>
      <c r="N1260" s="154">
        <v>25331546</v>
      </c>
      <c r="O1260" s="154">
        <v>0</v>
      </c>
      <c r="P1260" s="154">
        <v>0</v>
      </c>
      <c r="Q1260" s="154">
        <v>0</v>
      </c>
      <c r="R1260" s="155" t="b">
        <v>1</v>
      </c>
      <c r="S1260" s="154">
        <v>0</v>
      </c>
      <c r="T1260" s="154">
        <v>0</v>
      </c>
    </row>
    <row r="1261" spans="1:20">
      <c r="A1261" s="46" t="s">
        <v>317</v>
      </c>
      <c r="B1261" s="160">
        <v>811004</v>
      </c>
      <c r="C1261" s="158" t="s">
        <v>103</v>
      </c>
      <c r="D1261" s="147" t="s">
        <v>72</v>
      </c>
      <c r="E1261" s="147" t="s">
        <v>16</v>
      </c>
      <c r="F1261" s="154">
        <v>0</v>
      </c>
      <c r="G1261" s="154">
        <v>0</v>
      </c>
      <c r="H1261" s="154">
        <v>735000</v>
      </c>
      <c r="I1261" s="154">
        <v>0</v>
      </c>
      <c r="J1261" s="154">
        <v>10287000</v>
      </c>
      <c r="K1261" s="154">
        <v>0</v>
      </c>
      <c r="L1261" s="154">
        <v>11022000</v>
      </c>
      <c r="M1261" s="154">
        <v>0</v>
      </c>
      <c r="N1261" s="154">
        <v>11022000</v>
      </c>
      <c r="O1261" s="154">
        <v>0</v>
      </c>
      <c r="P1261" s="154">
        <v>0</v>
      </c>
      <c r="Q1261" s="154">
        <v>0</v>
      </c>
      <c r="R1261" s="155" t="b">
        <v>1</v>
      </c>
      <c r="S1261" s="154">
        <v>0</v>
      </c>
      <c r="T1261" s="154">
        <v>0</v>
      </c>
    </row>
    <row r="1262" spans="1:20">
      <c r="A1262" s="46" t="s">
        <v>317</v>
      </c>
      <c r="B1262" s="160">
        <v>811005</v>
      </c>
      <c r="C1262" s="158" t="s">
        <v>104</v>
      </c>
      <c r="D1262" s="147" t="s">
        <v>72</v>
      </c>
      <c r="E1262" s="147" t="s">
        <v>16</v>
      </c>
      <c r="F1262" s="154">
        <v>0</v>
      </c>
      <c r="G1262" s="154">
        <v>0</v>
      </c>
      <c r="H1262" s="154">
        <v>113000</v>
      </c>
      <c r="I1262" s="154">
        <v>0</v>
      </c>
      <c r="J1262" s="154">
        <v>0</v>
      </c>
      <c r="K1262" s="154">
        <v>0</v>
      </c>
      <c r="L1262" s="154">
        <v>113000</v>
      </c>
      <c r="M1262" s="154">
        <v>0</v>
      </c>
      <c r="N1262" s="154">
        <v>113000</v>
      </c>
      <c r="O1262" s="154">
        <v>0</v>
      </c>
      <c r="P1262" s="154">
        <v>0</v>
      </c>
      <c r="Q1262" s="154">
        <v>0</v>
      </c>
      <c r="R1262" s="155" t="b">
        <v>1</v>
      </c>
      <c r="S1262" s="154">
        <v>0</v>
      </c>
      <c r="T1262" s="154">
        <v>0</v>
      </c>
    </row>
    <row r="1263" spans="1:20">
      <c r="A1263" s="46" t="s">
        <v>317</v>
      </c>
      <c r="B1263" s="160">
        <v>811006</v>
      </c>
      <c r="C1263" s="158" t="s">
        <v>105</v>
      </c>
      <c r="D1263" s="147" t="s">
        <v>72</v>
      </c>
      <c r="E1263" s="147" t="s">
        <v>16</v>
      </c>
      <c r="F1263" s="154">
        <v>0</v>
      </c>
      <c r="G1263" s="154">
        <v>0</v>
      </c>
      <c r="H1263" s="154">
        <v>196000</v>
      </c>
      <c r="I1263" s="154">
        <v>0</v>
      </c>
      <c r="J1263" s="154">
        <v>0</v>
      </c>
      <c r="K1263" s="154">
        <v>0</v>
      </c>
      <c r="L1263" s="154">
        <v>196000</v>
      </c>
      <c r="M1263" s="154">
        <v>0</v>
      </c>
      <c r="N1263" s="154">
        <v>196000</v>
      </c>
      <c r="O1263" s="154">
        <v>0</v>
      </c>
      <c r="P1263" s="154">
        <v>0</v>
      </c>
      <c r="Q1263" s="154">
        <v>0</v>
      </c>
      <c r="R1263" s="155" t="b">
        <v>1</v>
      </c>
      <c r="S1263" s="154">
        <v>0</v>
      </c>
      <c r="T1263" s="154">
        <v>0</v>
      </c>
    </row>
    <row r="1264" spans="1:20">
      <c r="A1264" s="46" t="s">
        <v>317</v>
      </c>
      <c r="B1264" s="160">
        <v>811007</v>
      </c>
      <c r="C1264" s="158" t="s">
        <v>106</v>
      </c>
      <c r="D1264" s="147" t="s">
        <v>72</v>
      </c>
      <c r="E1264" s="147" t="s">
        <v>16</v>
      </c>
      <c r="F1264" s="154">
        <v>0</v>
      </c>
      <c r="G1264" s="154">
        <v>0</v>
      </c>
      <c r="H1264" s="154">
        <v>0</v>
      </c>
      <c r="I1264" s="154">
        <v>0</v>
      </c>
      <c r="J1264" s="154">
        <v>0</v>
      </c>
      <c r="K1264" s="154">
        <v>0</v>
      </c>
      <c r="L1264" s="154">
        <v>0</v>
      </c>
      <c r="M1264" s="154">
        <v>0</v>
      </c>
      <c r="N1264" s="154">
        <v>0</v>
      </c>
      <c r="O1264" s="154">
        <v>0</v>
      </c>
      <c r="P1264" s="154">
        <v>0</v>
      </c>
      <c r="Q1264" s="154">
        <v>0</v>
      </c>
      <c r="R1264" s="155" t="b">
        <v>0</v>
      </c>
      <c r="S1264" s="154">
        <v>0</v>
      </c>
      <c r="T1264" s="154">
        <v>0</v>
      </c>
    </row>
    <row r="1265" spans="1:20">
      <c r="A1265" s="46" t="s">
        <v>317</v>
      </c>
      <c r="B1265" s="160">
        <v>811010</v>
      </c>
      <c r="C1265" s="158" t="s">
        <v>109</v>
      </c>
      <c r="D1265" s="147" t="s">
        <v>72</v>
      </c>
      <c r="E1265" s="147" t="s">
        <v>16</v>
      </c>
      <c r="F1265" s="154">
        <v>0</v>
      </c>
      <c r="G1265" s="154">
        <v>0</v>
      </c>
      <c r="H1265" s="154">
        <v>0</v>
      </c>
      <c r="I1265" s="154">
        <v>0</v>
      </c>
      <c r="J1265" s="154">
        <v>0</v>
      </c>
      <c r="K1265" s="154">
        <v>0</v>
      </c>
      <c r="L1265" s="154">
        <v>0</v>
      </c>
      <c r="M1265" s="154">
        <v>0</v>
      </c>
      <c r="N1265" s="154">
        <v>0</v>
      </c>
      <c r="O1265" s="154">
        <v>0</v>
      </c>
      <c r="P1265" s="154">
        <v>0</v>
      </c>
      <c r="Q1265" s="154">
        <v>0</v>
      </c>
      <c r="R1265" s="155" t="b">
        <v>0</v>
      </c>
      <c r="S1265" s="154">
        <v>0</v>
      </c>
      <c r="T1265" s="154">
        <v>0</v>
      </c>
    </row>
    <row r="1266" spans="1:20">
      <c r="A1266" s="46" t="s">
        <v>317</v>
      </c>
      <c r="B1266" s="160">
        <v>821000</v>
      </c>
      <c r="C1266" s="158" t="s">
        <v>110</v>
      </c>
      <c r="D1266" s="147" t="s">
        <v>72</v>
      </c>
      <c r="E1266" s="147" t="s">
        <v>16</v>
      </c>
      <c r="F1266" s="154">
        <v>0</v>
      </c>
      <c r="G1266" s="154">
        <v>0</v>
      </c>
      <c r="H1266" s="154">
        <v>0</v>
      </c>
      <c r="I1266" s="154">
        <v>0</v>
      </c>
      <c r="J1266" s="154">
        <v>150000</v>
      </c>
      <c r="K1266" s="154">
        <v>0</v>
      </c>
      <c r="L1266" s="154">
        <v>150000</v>
      </c>
      <c r="M1266" s="154">
        <v>0</v>
      </c>
      <c r="N1266" s="154">
        <v>150000</v>
      </c>
      <c r="O1266" s="154">
        <v>0</v>
      </c>
      <c r="P1266" s="154">
        <v>0</v>
      </c>
      <c r="Q1266" s="154">
        <v>0</v>
      </c>
      <c r="R1266" s="155" t="b">
        <v>1</v>
      </c>
      <c r="S1266" s="154">
        <v>0</v>
      </c>
      <c r="T1266" s="154">
        <v>0</v>
      </c>
    </row>
    <row r="1267" spans="1:20">
      <c r="A1267" s="46" t="s">
        <v>317</v>
      </c>
      <c r="B1267" s="160">
        <v>821001</v>
      </c>
      <c r="C1267" s="158" t="s">
        <v>111</v>
      </c>
      <c r="D1267" s="147" t="s">
        <v>72</v>
      </c>
      <c r="E1267" s="147" t="s">
        <v>16</v>
      </c>
      <c r="F1267" s="154">
        <v>0</v>
      </c>
      <c r="G1267" s="154">
        <v>0</v>
      </c>
      <c r="H1267" s="154">
        <v>0</v>
      </c>
      <c r="I1267" s="154">
        <v>0</v>
      </c>
      <c r="J1267" s="154">
        <v>120510105.90000001</v>
      </c>
      <c r="K1267" s="154">
        <v>0</v>
      </c>
      <c r="L1267" s="154">
        <v>120510105.90000001</v>
      </c>
      <c r="M1267" s="154">
        <v>0</v>
      </c>
      <c r="N1267" s="154">
        <v>120510105.90000001</v>
      </c>
      <c r="O1267" s="154">
        <v>0</v>
      </c>
      <c r="P1267" s="154">
        <v>0</v>
      </c>
      <c r="Q1267" s="154">
        <v>0</v>
      </c>
      <c r="R1267" s="155" t="b">
        <v>1</v>
      </c>
      <c r="S1267" s="154">
        <v>0</v>
      </c>
      <c r="T1267" s="154">
        <v>0</v>
      </c>
    </row>
    <row r="1268" spans="1:20">
      <c r="A1268" s="46" t="s">
        <v>317</v>
      </c>
      <c r="B1268" s="33">
        <v>821002</v>
      </c>
      <c r="C1268" s="156" t="s">
        <v>112</v>
      </c>
      <c r="D1268" s="147" t="s">
        <v>72</v>
      </c>
      <c r="E1268" s="147" t="s">
        <v>16</v>
      </c>
      <c r="F1268" s="154">
        <v>0</v>
      </c>
      <c r="G1268" s="154">
        <v>0</v>
      </c>
      <c r="H1268" s="154">
        <v>0</v>
      </c>
      <c r="I1268" s="154">
        <v>0</v>
      </c>
      <c r="J1268" s="154">
        <v>7499183.8872000035</v>
      </c>
      <c r="K1268" s="154">
        <v>0</v>
      </c>
      <c r="L1268" s="154">
        <v>7499183.8872000035</v>
      </c>
      <c r="M1268" s="154">
        <v>0</v>
      </c>
      <c r="N1268" s="154">
        <v>7499183.8872000035</v>
      </c>
      <c r="O1268" s="154">
        <v>0</v>
      </c>
      <c r="P1268" s="154">
        <v>0</v>
      </c>
      <c r="Q1268" s="154">
        <v>0</v>
      </c>
      <c r="R1268" s="155" t="b">
        <v>1</v>
      </c>
      <c r="S1268" s="154">
        <v>0</v>
      </c>
      <c r="T1268" s="154">
        <v>0</v>
      </c>
    </row>
    <row r="1269" spans="1:20">
      <c r="A1269" s="46" t="s">
        <v>317</v>
      </c>
      <c r="B1269" s="160">
        <v>821003</v>
      </c>
      <c r="C1269" s="158" t="s">
        <v>101</v>
      </c>
      <c r="D1269" s="147" t="s">
        <v>72</v>
      </c>
      <c r="E1269" s="147" t="s">
        <v>16</v>
      </c>
      <c r="F1269" s="154">
        <v>0</v>
      </c>
      <c r="G1269" s="154">
        <v>0</v>
      </c>
      <c r="H1269" s="154">
        <v>0</v>
      </c>
      <c r="I1269" s="154">
        <v>0</v>
      </c>
      <c r="J1269" s="154">
        <v>0</v>
      </c>
      <c r="K1269" s="154">
        <v>0</v>
      </c>
      <c r="L1269" s="154">
        <v>0</v>
      </c>
      <c r="M1269" s="154">
        <v>0</v>
      </c>
      <c r="N1269" s="154">
        <v>0</v>
      </c>
      <c r="O1269" s="154">
        <v>0</v>
      </c>
      <c r="P1269" s="154">
        <v>0</v>
      </c>
      <c r="Q1269" s="154">
        <v>0</v>
      </c>
      <c r="R1269" s="155" t="b">
        <v>0</v>
      </c>
      <c r="S1269" s="154">
        <v>0</v>
      </c>
      <c r="T1269" s="154">
        <v>0</v>
      </c>
    </row>
    <row r="1270" spans="1:20">
      <c r="A1270" s="46" t="s">
        <v>317</v>
      </c>
      <c r="B1270" s="160">
        <v>821004</v>
      </c>
      <c r="C1270" s="158" t="s">
        <v>114</v>
      </c>
      <c r="D1270" s="147" t="s">
        <v>72</v>
      </c>
      <c r="E1270" s="147" t="s">
        <v>16</v>
      </c>
      <c r="F1270" s="154">
        <v>0</v>
      </c>
      <c r="G1270" s="154">
        <v>0</v>
      </c>
      <c r="H1270" s="154">
        <v>0</v>
      </c>
      <c r="I1270" s="154">
        <v>0</v>
      </c>
      <c r="J1270" s="154">
        <v>0</v>
      </c>
      <c r="K1270" s="154">
        <v>0</v>
      </c>
      <c r="L1270" s="154">
        <v>0</v>
      </c>
      <c r="M1270" s="154">
        <v>0</v>
      </c>
      <c r="N1270" s="154">
        <v>0</v>
      </c>
      <c r="O1270" s="154">
        <v>0</v>
      </c>
      <c r="P1270" s="154">
        <v>0</v>
      </c>
      <c r="Q1270" s="154">
        <v>0</v>
      </c>
      <c r="R1270" s="155" t="b">
        <v>0</v>
      </c>
      <c r="S1270" s="154">
        <v>0</v>
      </c>
      <c r="T1270" s="154">
        <v>0</v>
      </c>
    </row>
    <row r="1271" spans="1:20">
      <c r="A1271" s="46" t="s">
        <v>317</v>
      </c>
      <c r="B1271" s="160">
        <v>821005</v>
      </c>
      <c r="C1271" s="158" t="s">
        <v>115</v>
      </c>
      <c r="D1271" s="147" t="s">
        <v>72</v>
      </c>
      <c r="E1271" s="147" t="s">
        <v>16</v>
      </c>
      <c r="F1271" s="154">
        <v>0</v>
      </c>
      <c r="G1271" s="154">
        <v>0</v>
      </c>
      <c r="H1271" s="154">
        <v>0</v>
      </c>
      <c r="I1271" s="154">
        <v>0</v>
      </c>
      <c r="J1271" s="154">
        <v>0</v>
      </c>
      <c r="K1271" s="154">
        <v>0</v>
      </c>
      <c r="L1271" s="154">
        <v>0</v>
      </c>
      <c r="M1271" s="154">
        <v>0</v>
      </c>
      <c r="N1271" s="154">
        <v>0</v>
      </c>
      <c r="O1271" s="154">
        <v>0</v>
      </c>
      <c r="P1271" s="154">
        <v>0</v>
      </c>
      <c r="Q1271" s="154">
        <v>0</v>
      </c>
      <c r="R1271" s="155" t="b">
        <v>0</v>
      </c>
      <c r="S1271" s="154">
        <v>0</v>
      </c>
      <c r="T1271" s="154">
        <v>0</v>
      </c>
    </row>
    <row r="1272" spans="1:20">
      <c r="A1272" s="46" t="s">
        <v>317</v>
      </c>
      <c r="B1272" s="160">
        <v>821006</v>
      </c>
      <c r="C1272" s="158" t="s">
        <v>116</v>
      </c>
      <c r="D1272" s="147" t="s">
        <v>72</v>
      </c>
      <c r="E1272" s="147" t="s">
        <v>16</v>
      </c>
      <c r="F1272" s="154">
        <v>0</v>
      </c>
      <c r="G1272" s="154">
        <v>0</v>
      </c>
      <c r="H1272" s="154">
        <v>0</v>
      </c>
      <c r="I1272" s="154">
        <v>0</v>
      </c>
      <c r="J1272" s="154">
        <v>9144856</v>
      </c>
      <c r="K1272" s="154">
        <v>0</v>
      </c>
      <c r="L1272" s="154">
        <v>9144856</v>
      </c>
      <c r="M1272" s="154">
        <v>0</v>
      </c>
      <c r="N1272" s="154">
        <v>9144856</v>
      </c>
      <c r="O1272" s="154">
        <v>0</v>
      </c>
      <c r="P1272" s="154">
        <v>0</v>
      </c>
      <c r="Q1272" s="154">
        <v>0</v>
      </c>
      <c r="R1272" s="155" t="b">
        <v>1</v>
      </c>
      <c r="S1272" s="154">
        <v>0</v>
      </c>
      <c r="T1272" s="154">
        <v>0</v>
      </c>
    </row>
    <row r="1273" spans="1:20" ht="15" customHeight="1">
      <c r="A1273" s="46" t="s">
        <v>317</v>
      </c>
      <c r="B1273" s="150">
        <v>821007</v>
      </c>
      <c r="C1273" s="29" t="s">
        <v>117</v>
      </c>
      <c r="D1273" s="29" t="s">
        <v>72</v>
      </c>
      <c r="E1273" s="29" t="s">
        <v>16</v>
      </c>
      <c r="F1273" s="154">
        <v>0</v>
      </c>
      <c r="G1273" s="154">
        <v>0</v>
      </c>
      <c r="H1273" s="154">
        <v>0</v>
      </c>
      <c r="I1273" s="154">
        <v>0</v>
      </c>
      <c r="J1273" s="154">
        <v>0</v>
      </c>
      <c r="K1273" s="154">
        <v>0</v>
      </c>
      <c r="L1273" s="154">
        <v>0</v>
      </c>
      <c r="M1273" s="154">
        <v>0</v>
      </c>
      <c r="N1273" s="157">
        <v>0</v>
      </c>
      <c r="O1273" s="157">
        <v>0</v>
      </c>
      <c r="P1273" s="157">
        <v>0</v>
      </c>
      <c r="Q1273" s="157">
        <v>0</v>
      </c>
      <c r="R1273" s="155" t="b">
        <v>0</v>
      </c>
      <c r="S1273" s="157">
        <v>0</v>
      </c>
      <c r="T1273" s="157">
        <v>0</v>
      </c>
    </row>
    <row r="1274" spans="1:20">
      <c r="A1274" s="46" t="s">
        <v>317</v>
      </c>
      <c r="B1274" s="150">
        <v>821008</v>
      </c>
      <c r="C1274" s="34" t="s">
        <v>259</v>
      </c>
      <c r="D1274" s="29" t="s">
        <v>72</v>
      </c>
      <c r="E1274" s="29" t="s">
        <v>16</v>
      </c>
      <c r="F1274" s="157">
        <v>0</v>
      </c>
      <c r="G1274" s="157">
        <v>0</v>
      </c>
      <c r="H1274" s="157">
        <v>0</v>
      </c>
      <c r="I1274" s="157">
        <v>0</v>
      </c>
      <c r="J1274" s="157">
        <v>0</v>
      </c>
      <c r="K1274" s="157">
        <v>0</v>
      </c>
      <c r="L1274" s="157">
        <v>0</v>
      </c>
      <c r="M1274" s="157">
        <v>0</v>
      </c>
      <c r="N1274" s="157">
        <v>0</v>
      </c>
      <c r="O1274" s="157">
        <v>0</v>
      </c>
      <c r="P1274" s="157">
        <v>0</v>
      </c>
      <c r="Q1274" s="157">
        <v>0</v>
      </c>
      <c r="R1274" s="155" t="b">
        <v>0</v>
      </c>
      <c r="S1274" s="157">
        <v>0</v>
      </c>
      <c r="T1274" s="157">
        <v>0</v>
      </c>
    </row>
    <row r="1275" spans="1:20">
      <c r="A1275" s="46" t="s">
        <v>317</v>
      </c>
      <c r="B1275" s="160">
        <v>822001</v>
      </c>
      <c r="C1275" s="158" t="s">
        <v>120</v>
      </c>
      <c r="D1275" s="147" t="s">
        <v>72</v>
      </c>
      <c r="E1275" s="147" t="s">
        <v>16</v>
      </c>
      <c r="F1275" s="154">
        <v>0</v>
      </c>
      <c r="G1275" s="154">
        <v>0</v>
      </c>
      <c r="H1275" s="154">
        <v>709500</v>
      </c>
      <c r="I1275" s="154">
        <v>0</v>
      </c>
      <c r="J1275" s="154">
        <v>30000</v>
      </c>
      <c r="K1275" s="154">
        <v>0</v>
      </c>
      <c r="L1275" s="154">
        <v>739500</v>
      </c>
      <c r="M1275" s="154">
        <v>0</v>
      </c>
      <c r="N1275" s="154">
        <v>739500</v>
      </c>
      <c r="O1275" s="154">
        <v>0</v>
      </c>
      <c r="P1275" s="154">
        <v>0</v>
      </c>
      <c r="Q1275" s="154">
        <v>0</v>
      </c>
      <c r="R1275" s="155" t="b">
        <v>1</v>
      </c>
      <c r="S1275" s="154">
        <v>0</v>
      </c>
      <c r="T1275" s="154">
        <v>0</v>
      </c>
    </row>
    <row r="1276" spans="1:20">
      <c r="A1276" s="46" t="s">
        <v>317</v>
      </c>
      <c r="B1276" s="160">
        <v>822005</v>
      </c>
      <c r="C1276" s="158" t="s">
        <v>217</v>
      </c>
      <c r="D1276" s="147" t="s">
        <v>72</v>
      </c>
      <c r="E1276" s="147" t="s">
        <v>16</v>
      </c>
      <c r="F1276" s="154">
        <v>0</v>
      </c>
      <c r="G1276" s="154">
        <v>0</v>
      </c>
      <c r="H1276" s="154">
        <v>0</v>
      </c>
      <c r="I1276" s="154">
        <v>0</v>
      </c>
      <c r="J1276" s="154">
        <v>0</v>
      </c>
      <c r="K1276" s="154">
        <v>0</v>
      </c>
      <c r="L1276" s="154">
        <v>0</v>
      </c>
      <c r="M1276" s="154">
        <v>0</v>
      </c>
      <c r="N1276" s="154">
        <v>0</v>
      </c>
      <c r="O1276" s="154">
        <v>0</v>
      </c>
      <c r="P1276" s="154">
        <v>0</v>
      </c>
      <c r="Q1276" s="154">
        <v>0</v>
      </c>
      <c r="R1276" s="155" t="b">
        <v>0</v>
      </c>
      <c r="S1276" s="154">
        <v>0</v>
      </c>
      <c r="T1276" s="154">
        <v>0</v>
      </c>
    </row>
    <row r="1277" spans="1:20">
      <c r="A1277" s="46" t="s">
        <v>317</v>
      </c>
      <c r="B1277" s="160">
        <v>822015</v>
      </c>
      <c r="C1277" s="158" t="s">
        <v>122</v>
      </c>
      <c r="D1277" s="147" t="s">
        <v>72</v>
      </c>
      <c r="E1277" s="147" t="s">
        <v>16</v>
      </c>
      <c r="F1277" s="154">
        <v>0</v>
      </c>
      <c r="G1277" s="154">
        <v>0</v>
      </c>
      <c r="H1277" s="154">
        <v>0</v>
      </c>
      <c r="I1277" s="154">
        <v>0</v>
      </c>
      <c r="J1277" s="154">
        <v>0</v>
      </c>
      <c r="K1277" s="154">
        <v>0</v>
      </c>
      <c r="L1277" s="154">
        <v>0</v>
      </c>
      <c r="M1277" s="154">
        <v>0</v>
      </c>
      <c r="N1277" s="154">
        <v>0</v>
      </c>
      <c r="O1277" s="154">
        <v>0</v>
      </c>
      <c r="P1277" s="154">
        <v>0</v>
      </c>
      <c r="Q1277" s="154">
        <v>0</v>
      </c>
      <c r="R1277" s="155" t="b">
        <v>0</v>
      </c>
      <c r="S1277" s="154">
        <v>0</v>
      </c>
      <c r="T1277" s="154">
        <v>0</v>
      </c>
    </row>
    <row r="1278" spans="1:20">
      <c r="A1278" s="46" t="s">
        <v>317</v>
      </c>
      <c r="B1278" s="160">
        <v>824001</v>
      </c>
      <c r="C1278" s="158" t="s">
        <v>123</v>
      </c>
      <c r="D1278" s="147" t="s">
        <v>72</v>
      </c>
      <c r="E1278" s="147" t="s">
        <v>16</v>
      </c>
      <c r="F1278" s="154">
        <v>0</v>
      </c>
      <c r="G1278" s="154">
        <v>0</v>
      </c>
      <c r="H1278" s="154">
        <v>0</v>
      </c>
      <c r="I1278" s="154">
        <v>0</v>
      </c>
      <c r="J1278" s="154">
        <v>3540492</v>
      </c>
      <c r="K1278" s="154">
        <v>0</v>
      </c>
      <c r="L1278" s="154">
        <v>3540492</v>
      </c>
      <c r="M1278" s="154">
        <v>0</v>
      </c>
      <c r="N1278" s="154">
        <v>3540492</v>
      </c>
      <c r="O1278" s="154">
        <v>0</v>
      </c>
      <c r="P1278" s="154">
        <v>0</v>
      </c>
      <c r="Q1278" s="154">
        <v>0</v>
      </c>
      <c r="R1278" s="155" t="b">
        <v>1</v>
      </c>
      <c r="S1278" s="154">
        <v>0</v>
      </c>
      <c r="T1278" s="154">
        <v>0</v>
      </c>
    </row>
    <row r="1279" spans="1:20">
      <c r="A1279" s="46" t="s">
        <v>317</v>
      </c>
      <c r="B1279" s="160">
        <v>824002</v>
      </c>
      <c r="C1279" s="158" t="s">
        <v>124</v>
      </c>
      <c r="D1279" s="147" t="s">
        <v>72</v>
      </c>
      <c r="E1279" s="147" t="s">
        <v>16</v>
      </c>
      <c r="F1279" s="154">
        <v>0</v>
      </c>
      <c r="G1279" s="154">
        <v>0</v>
      </c>
      <c r="H1279" s="154">
        <v>138000</v>
      </c>
      <c r="I1279" s="154">
        <v>0</v>
      </c>
      <c r="J1279" s="154">
        <v>2164200</v>
      </c>
      <c r="K1279" s="154">
        <v>0</v>
      </c>
      <c r="L1279" s="154">
        <v>2302200</v>
      </c>
      <c r="M1279" s="154">
        <v>0</v>
      </c>
      <c r="N1279" s="154">
        <v>2302200</v>
      </c>
      <c r="O1279" s="154">
        <v>0</v>
      </c>
      <c r="P1279" s="154">
        <v>0</v>
      </c>
      <c r="Q1279" s="154">
        <v>0</v>
      </c>
      <c r="R1279" s="155" t="b">
        <v>1</v>
      </c>
      <c r="S1279" s="154">
        <v>0</v>
      </c>
      <c r="T1279" s="154">
        <v>0</v>
      </c>
    </row>
    <row r="1280" spans="1:20">
      <c r="A1280" s="46" t="s">
        <v>317</v>
      </c>
      <c r="B1280" s="160">
        <v>824003</v>
      </c>
      <c r="C1280" s="158" t="s">
        <v>125</v>
      </c>
      <c r="D1280" s="147" t="s">
        <v>72</v>
      </c>
      <c r="E1280" s="147" t="s">
        <v>16</v>
      </c>
      <c r="F1280" s="154">
        <v>0</v>
      </c>
      <c r="G1280" s="154">
        <v>0</v>
      </c>
      <c r="H1280" s="154">
        <v>475000</v>
      </c>
      <c r="I1280" s="154">
        <v>0</v>
      </c>
      <c r="J1280" s="154">
        <v>440767</v>
      </c>
      <c r="K1280" s="154">
        <v>0</v>
      </c>
      <c r="L1280" s="154">
        <v>915767</v>
      </c>
      <c r="M1280" s="154">
        <v>0</v>
      </c>
      <c r="N1280" s="154">
        <v>915767</v>
      </c>
      <c r="O1280" s="154">
        <v>0</v>
      </c>
      <c r="P1280" s="154">
        <v>0</v>
      </c>
      <c r="Q1280" s="154">
        <v>0</v>
      </c>
      <c r="R1280" s="155" t="b">
        <v>1</v>
      </c>
      <c r="S1280" s="154">
        <v>0</v>
      </c>
      <c r="T1280" s="154">
        <v>0</v>
      </c>
    </row>
    <row r="1281" spans="1:20">
      <c r="A1281" s="46" t="s">
        <v>317</v>
      </c>
      <c r="B1281" s="160">
        <v>824004</v>
      </c>
      <c r="C1281" s="158" t="s">
        <v>126</v>
      </c>
      <c r="D1281" s="147" t="s">
        <v>72</v>
      </c>
      <c r="E1281" s="147" t="s">
        <v>16</v>
      </c>
      <c r="F1281" s="154">
        <v>0</v>
      </c>
      <c r="G1281" s="154">
        <v>0</v>
      </c>
      <c r="H1281" s="154">
        <v>174000</v>
      </c>
      <c r="I1281" s="154">
        <v>17400</v>
      </c>
      <c r="J1281" s="154">
        <v>0</v>
      </c>
      <c r="K1281" s="154">
        <v>0</v>
      </c>
      <c r="L1281" s="154">
        <v>156600</v>
      </c>
      <c r="M1281" s="154">
        <v>0</v>
      </c>
      <c r="N1281" s="154">
        <v>156600</v>
      </c>
      <c r="O1281" s="154">
        <v>0</v>
      </c>
      <c r="P1281" s="154">
        <v>0</v>
      </c>
      <c r="Q1281" s="154">
        <v>0</v>
      </c>
      <c r="R1281" s="155" t="b">
        <v>1</v>
      </c>
      <c r="S1281" s="154">
        <v>0</v>
      </c>
      <c r="T1281" s="154">
        <v>0</v>
      </c>
    </row>
    <row r="1282" spans="1:20">
      <c r="A1282" s="46" t="s">
        <v>317</v>
      </c>
      <c r="B1282" s="160">
        <v>824005</v>
      </c>
      <c r="C1282" s="158" t="s">
        <v>127</v>
      </c>
      <c r="D1282" s="147" t="s">
        <v>72</v>
      </c>
      <c r="E1282" s="147" t="s">
        <v>16</v>
      </c>
      <c r="F1282" s="154">
        <v>0</v>
      </c>
      <c r="G1282" s="154">
        <v>0</v>
      </c>
      <c r="H1282" s="154">
        <v>280000</v>
      </c>
      <c r="I1282" s="154">
        <v>0</v>
      </c>
      <c r="J1282" s="154">
        <v>0</v>
      </c>
      <c r="K1282" s="154">
        <v>0</v>
      </c>
      <c r="L1282" s="154">
        <v>280000</v>
      </c>
      <c r="M1282" s="154">
        <v>0</v>
      </c>
      <c r="N1282" s="154">
        <v>280000</v>
      </c>
      <c r="O1282" s="154">
        <v>0</v>
      </c>
      <c r="P1282" s="154">
        <v>0</v>
      </c>
      <c r="Q1282" s="154">
        <v>0</v>
      </c>
      <c r="R1282" s="155" t="b">
        <v>1</v>
      </c>
      <c r="S1282" s="154">
        <v>0</v>
      </c>
      <c r="T1282" s="154">
        <v>0</v>
      </c>
    </row>
    <row r="1283" spans="1:20">
      <c r="A1283" s="46" t="s">
        <v>317</v>
      </c>
      <c r="B1283" s="160">
        <v>824006</v>
      </c>
      <c r="C1283" s="158" t="s">
        <v>128</v>
      </c>
      <c r="D1283" s="147" t="s">
        <v>72</v>
      </c>
      <c r="E1283" s="147" t="s">
        <v>16</v>
      </c>
      <c r="F1283" s="154">
        <v>0</v>
      </c>
      <c r="G1283" s="154">
        <v>0</v>
      </c>
      <c r="H1283" s="154">
        <v>0</v>
      </c>
      <c r="I1283" s="154">
        <v>0</v>
      </c>
      <c r="J1283" s="154">
        <v>0</v>
      </c>
      <c r="K1283" s="154">
        <v>0</v>
      </c>
      <c r="L1283" s="154">
        <v>0</v>
      </c>
      <c r="M1283" s="154">
        <v>0</v>
      </c>
      <c r="N1283" s="154">
        <v>0</v>
      </c>
      <c r="O1283" s="154">
        <v>0</v>
      </c>
      <c r="P1283" s="154">
        <v>0</v>
      </c>
      <c r="Q1283" s="154">
        <v>0</v>
      </c>
      <c r="R1283" s="155" t="b">
        <v>0</v>
      </c>
      <c r="S1283" s="154">
        <v>0</v>
      </c>
      <c r="T1283" s="154">
        <v>0</v>
      </c>
    </row>
    <row r="1284" spans="1:20">
      <c r="A1284" s="46" t="s">
        <v>317</v>
      </c>
      <c r="B1284" s="160">
        <v>824007</v>
      </c>
      <c r="C1284" s="158" t="s">
        <v>129</v>
      </c>
      <c r="D1284" s="147" t="s">
        <v>72</v>
      </c>
      <c r="E1284" s="147" t="s">
        <v>16</v>
      </c>
      <c r="F1284" s="154">
        <v>0</v>
      </c>
      <c r="G1284" s="154">
        <v>0</v>
      </c>
      <c r="H1284" s="154">
        <v>1040800</v>
      </c>
      <c r="I1284" s="154">
        <v>17400</v>
      </c>
      <c r="J1284" s="154">
        <v>0</v>
      </c>
      <c r="K1284" s="154">
        <v>0</v>
      </c>
      <c r="L1284" s="154">
        <v>1023400</v>
      </c>
      <c r="M1284" s="154">
        <v>0</v>
      </c>
      <c r="N1284" s="154">
        <v>1023400</v>
      </c>
      <c r="O1284" s="154">
        <v>0</v>
      </c>
      <c r="P1284" s="154">
        <v>0</v>
      </c>
      <c r="Q1284" s="154">
        <v>0</v>
      </c>
      <c r="R1284" s="155" t="b">
        <v>1</v>
      </c>
      <c r="S1284" s="154">
        <v>0</v>
      </c>
      <c r="T1284" s="154">
        <v>0</v>
      </c>
    </row>
    <row r="1285" spans="1:20">
      <c r="A1285" s="46" t="s">
        <v>317</v>
      </c>
      <c r="B1285" s="160">
        <v>824008</v>
      </c>
      <c r="C1285" s="158" t="s">
        <v>130</v>
      </c>
      <c r="D1285" s="147" t="s">
        <v>72</v>
      </c>
      <c r="E1285" s="147" t="s">
        <v>16</v>
      </c>
      <c r="F1285" s="154">
        <v>0</v>
      </c>
      <c r="G1285" s="154">
        <v>0</v>
      </c>
      <c r="H1285" s="154">
        <v>0</v>
      </c>
      <c r="I1285" s="154">
        <v>0</v>
      </c>
      <c r="J1285" s="154">
        <v>23423479</v>
      </c>
      <c r="K1285" s="154">
        <v>0</v>
      </c>
      <c r="L1285" s="154">
        <v>23423479</v>
      </c>
      <c r="M1285" s="154">
        <v>0</v>
      </c>
      <c r="N1285" s="154">
        <v>23423479</v>
      </c>
      <c r="O1285" s="154">
        <v>0</v>
      </c>
      <c r="P1285" s="154">
        <v>0</v>
      </c>
      <c r="Q1285" s="154">
        <v>0</v>
      </c>
      <c r="R1285" s="155" t="b">
        <v>1</v>
      </c>
      <c r="S1285" s="154">
        <v>0</v>
      </c>
      <c r="T1285" s="154">
        <v>0</v>
      </c>
    </row>
    <row r="1286" spans="1:20">
      <c r="A1286" s="46" t="s">
        <v>317</v>
      </c>
      <c r="B1286" s="160">
        <v>824009</v>
      </c>
      <c r="C1286" s="158" t="s">
        <v>131</v>
      </c>
      <c r="D1286" s="147" t="s">
        <v>72</v>
      </c>
      <c r="E1286" s="147" t="s">
        <v>16</v>
      </c>
      <c r="F1286" s="154">
        <v>0</v>
      </c>
      <c r="G1286" s="154">
        <v>0</v>
      </c>
      <c r="H1286" s="154">
        <v>0</v>
      </c>
      <c r="I1286" s="154">
        <v>0</v>
      </c>
      <c r="J1286" s="154">
        <v>35991667</v>
      </c>
      <c r="K1286" s="154">
        <v>0</v>
      </c>
      <c r="L1286" s="154">
        <v>35991667</v>
      </c>
      <c r="M1286" s="154">
        <v>0</v>
      </c>
      <c r="N1286" s="154">
        <v>35991667</v>
      </c>
      <c r="O1286" s="154">
        <v>0</v>
      </c>
      <c r="P1286" s="154">
        <v>0</v>
      </c>
      <c r="Q1286" s="154">
        <v>0</v>
      </c>
      <c r="R1286" s="155" t="b">
        <v>1</v>
      </c>
      <c r="S1286" s="154">
        <v>0</v>
      </c>
      <c r="T1286" s="154">
        <v>0</v>
      </c>
    </row>
    <row r="1287" spans="1:20">
      <c r="A1287" s="46" t="s">
        <v>317</v>
      </c>
      <c r="B1287" s="160">
        <v>824010</v>
      </c>
      <c r="C1287" s="158" t="s">
        <v>132</v>
      </c>
      <c r="D1287" s="147" t="s">
        <v>72</v>
      </c>
      <c r="E1287" s="147" t="s">
        <v>16</v>
      </c>
      <c r="F1287" s="154">
        <v>0</v>
      </c>
      <c r="G1287" s="154">
        <v>0</v>
      </c>
      <c r="H1287" s="154">
        <v>0</v>
      </c>
      <c r="I1287" s="154">
        <v>0</v>
      </c>
      <c r="J1287" s="154">
        <v>3789893</v>
      </c>
      <c r="K1287" s="154">
        <v>0</v>
      </c>
      <c r="L1287" s="154">
        <v>3789893</v>
      </c>
      <c r="M1287" s="154">
        <v>0</v>
      </c>
      <c r="N1287" s="154">
        <v>3789893</v>
      </c>
      <c r="O1287" s="154">
        <v>0</v>
      </c>
      <c r="P1287" s="154">
        <v>0</v>
      </c>
      <c r="Q1287" s="154">
        <v>0</v>
      </c>
      <c r="R1287" s="155" t="b">
        <v>1</v>
      </c>
      <c r="S1287" s="154">
        <v>0</v>
      </c>
      <c r="T1287" s="154">
        <v>0</v>
      </c>
    </row>
    <row r="1288" spans="1:20">
      <c r="A1288" s="46" t="s">
        <v>317</v>
      </c>
      <c r="B1288" s="160">
        <v>824011</v>
      </c>
      <c r="C1288" s="158" t="s">
        <v>133</v>
      </c>
      <c r="D1288" s="147" t="s">
        <v>72</v>
      </c>
      <c r="E1288" s="147" t="s">
        <v>16</v>
      </c>
      <c r="F1288" s="154">
        <v>0</v>
      </c>
      <c r="G1288" s="154">
        <v>0</v>
      </c>
      <c r="H1288" s="154">
        <v>0</v>
      </c>
      <c r="I1288" s="154">
        <v>0</v>
      </c>
      <c r="J1288" s="154">
        <v>1801100</v>
      </c>
      <c r="K1288" s="154">
        <v>0</v>
      </c>
      <c r="L1288" s="154">
        <v>1801100</v>
      </c>
      <c r="M1288" s="154">
        <v>0</v>
      </c>
      <c r="N1288" s="154">
        <v>1801100</v>
      </c>
      <c r="O1288" s="154">
        <v>0</v>
      </c>
      <c r="P1288" s="154">
        <v>0</v>
      </c>
      <c r="Q1288" s="154">
        <v>0</v>
      </c>
      <c r="R1288" s="155" t="b">
        <v>1</v>
      </c>
      <c r="S1288" s="154">
        <v>0</v>
      </c>
      <c r="T1288" s="154">
        <v>0</v>
      </c>
    </row>
    <row r="1289" spans="1:20">
      <c r="A1289" s="46" t="s">
        <v>317</v>
      </c>
      <c r="B1289" s="160">
        <v>824013</v>
      </c>
      <c r="C1289" s="158" t="s">
        <v>134</v>
      </c>
      <c r="D1289" s="147" t="s">
        <v>72</v>
      </c>
      <c r="E1289" s="159" t="s">
        <v>16</v>
      </c>
      <c r="F1289" s="154">
        <v>0</v>
      </c>
      <c r="G1289" s="154">
        <v>0</v>
      </c>
      <c r="H1289" s="154">
        <v>0</v>
      </c>
      <c r="I1289" s="154">
        <v>0</v>
      </c>
      <c r="J1289" s="154">
        <v>0</v>
      </c>
      <c r="K1289" s="154">
        <v>0</v>
      </c>
      <c r="L1289" s="154">
        <v>0</v>
      </c>
      <c r="M1289" s="154">
        <v>0</v>
      </c>
      <c r="N1289" s="154">
        <v>0</v>
      </c>
      <c r="O1289" s="154">
        <v>0</v>
      </c>
      <c r="P1289" s="154">
        <v>0</v>
      </c>
      <c r="Q1289" s="154">
        <v>0</v>
      </c>
      <c r="R1289" s="155" t="b">
        <v>0</v>
      </c>
      <c r="S1289" s="154">
        <v>0</v>
      </c>
      <c r="T1289" s="154">
        <v>0</v>
      </c>
    </row>
    <row r="1290" spans="1:20">
      <c r="A1290" s="46" t="s">
        <v>317</v>
      </c>
      <c r="B1290" s="160">
        <v>824019</v>
      </c>
      <c r="C1290" s="158" t="s">
        <v>135</v>
      </c>
      <c r="D1290" s="147" t="s">
        <v>72</v>
      </c>
      <c r="E1290" s="147" t="s">
        <v>16</v>
      </c>
      <c r="F1290" s="154">
        <v>0</v>
      </c>
      <c r="G1290" s="154">
        <v>0</v>
      </c>
      <c r="H1290" s="154">
        <v>0</v>
      </c>
      <c r="I1290" s="154">
        <v>0</v>
      </c>
      <c r="J1290" s="154">
        <v>74248</v>
      </c>
      <c r="K1290" s="154">
        <v>0</v>
      </c>
      <c r="L1290" s="154">
        <v>74248</v>
      </c>
      <c r="M1290" s="154">
        <v>0</v>
      </c>
      <c r="N1290" s="154">
        <v>74248</v>
      </c>
      <c r="O1290" s="154">
        <v>0</v>
      </c>
      <c r="P1290" s="154">
        <v>0</v>
      </c>
      <c r="Q1290" s="154">
        <v>0</v>
      </c>
      <c r="R1290" s="155" t="b">
        <v>1</v>
      </c>
      <c r="S1290" s="154">
        <v>0</v>
      </c>
      <c r="T1290" s="154">
        <v>0</v>
      </c>
    </row>
    <row r="1291" spans="1:20">
      <c r="A1291" s="46" t="s">
        <v>317</v>
      </c>
      <c r="B1291" s="160">
        <v>824021</v>
      </c>
      <c r="C1291" s="158" t="s">
        <v>137</v>
      </c>
      <c r="D1291" s="147" t="s">
        <v>72</v>
      </c>
      <c r="E1291" s="147" t="s">
        <v>16</v>
      </c>
      <c r="F1291" s="154">
        <v>0</v>
      </c>
      <c r="G1291" s="154">
        <v>0</v>
      </c>
      <c r="H1291" s="154">
        <v>0</v>
      </c>
      <c r="I1291" s="154">
        <v>0</v>
      </c>
      <c r="J1291" s="154">
        <v>4496900</v>
      </c>
      <c r="K1291" s="154">
        <v>0</v>
      </c>
      <c r="L1291" s="154">
        <v>4496900</v>
      </c>
      <c r="M1291" s="154">
        <v>0</v>
      </c>
      <c r="N1291" s="154">
        <v>4496900</v>
      </c>
      <c r="O1291" s="154">
        <v>0</v>
      </c>
      <c r="P1291" s="154">
        <v>0</v>
      </c>
      <c r="Q1291" s="154">
        <v>0</v>
      </c>
      <c r="R1291" s="155" t="b">
        <v>1</v>
      </c>
      <c r="S1291" s="154">
        <v>0</v>
      </c>
      <c r="T1291" s="154">
        <v>0</v>
      </c>
    </row>
    <row r="1292" spans="1:20">
      <c r="A1292" s="46" t="s">
        <v>317</v>
      </c>
      <c r="B1292" s="160">
        <v>824027</v>
      </c>
      <c r="C1292" s="158" t="s">
        <v>261</v>
      </c>
      <c r="D1292" s="147" t="s">
        <v>72</v>
      </c>
      <c r="E1292" s="147" t="s">
        <v>16</v>
      </c>
      <c r="F1292" s="154">
        <v>0</v>
      </c>
      <c r="G1292" s="154">
        <v>0</v>
      </c>
      <c r="H1292" s="154">
        <v>0</v>
      </c>
      <c r="I1292" s="154">
        <v>0</v>
      </c>
      <c r="J1292" s="154">
        <v>0</v>
      </c>
      <c r="K1292" s="154">
        <v>0</v>
      </c>
      <c r="L1292" s="154">
        <v>0</v>
      </c>
      <c r="M1292" s="154">
        <v>0</v>
      </c>
      <c r="N1292" s="154">
        <v>0</v>
      </c>
      <c r="O1292" s="154">
        <v>0</v>
      </c>
      <c r="P1292" s="154">
        <v>0</v>
      </c>
      <c r="Q1292" s="154">
        <v>0</v>
      </c>
      <c r="R1292" s="155" t="b">
        <v>0</v>
      </c>
      <c r="S1292" s="154">
        <v>0</v>
      </c>
      <c r="T1292" s="154">
        <v>0</v>
      </c>
    </row>
    <row r="1293" spans="1:20">
      <c r="A1293" s="46" t="s">
        <v>317</v>
      </c>
      <c r="B1293" s="160">
        <v>824028</v>
      </c>
      <c r="C1293" s="158" t="s">
        <v>273</v>
      </c>
      <c r="D1293" s="147" t="s">
        <v>72</v>
      </c>
      <c r="E1293" s="147" t="s">
        <v>16</v>
      </c>
      <c r="F1293" s="154">
        <v>0</v>
      </c>
      <c r="G1293" s="154">
        <v>0</v>
      </c>
      <c r="H1293" s="154">
        <v>0</v>
      </c>
      <c r="I1293" s="154">
        <v>0</v>
      </c>
      <c r="J1293" s="154">
        <v>0</v>
      </c>
      <c r="K1293" s="154">
        <v>0</v>
      </c>
      <c r="L1293" s="154">
        <v>0</v>
      </c>
      <c r="M1293" s="154">
        <v>0</v>
      </c>
      <c r="N1293" s="154">
        <v>0</v>
      </c>
      <c r="O1293" s="154">
        <v>0</v>
      </c>
      <c r="P1293" s="154">
        <v>0</v>
      </c>
      <c r="Q1293" s="154">
        <v>0</v>
      </c>
      <c r="R1293" s="155" t="b">
        <v>0</v>
      </c>
      <c r="S1293" s="154">
        <v>0</v>
      </c>
      <c r="T1293" s="154">
        <v>0</v>
      </c>
    </row>
    <row r="1294" spans="1:20">
      <c r="A1294" s="46" t="s">
        <v>317</v>
      </c>
      <c r="B1294" s="160">
        <v>824033</v>
      </c>
      <c r="C1294" s="158" t="s">
        <v>140</v>
      </c>
      <c r="D1294" s="147" t="s">
        <v>72</v>
      </c>
      <c r="E1294" s="147" t="s">
        <v>16</v>
      </c>
      <c r="F1294" s="154">
        <v>0</v>
      </c>
      <c r="G1294" s="154">
        <v>0</v>
      </c>
      <c r="H1294" s="154">
        <v>0</v>
      </c>
      <c r="I1294" s="154">
        <v>0</v>
      </c>
      <c r="J1294" s="154">
        <v>23160160</v>
      </c>
      <c r="K1294" s="154">
        <v>0</v>
      </c>
      <c r="L1294" s="154">
        <v>23160160</v>
      </c>
      <c r="M1294" s="154">
        <v>0</v>
      </c>
      <c r="N1294" s="154">
        <v>23160160</v>
      </c>
      <c r="O1294" s="154">
        <v>0</v>
      </c>
      <c r="P1294" s="154">
        <v>0</v>
      </c>
      <c r="Q1294" s="154">
        <v>0</v>
      </c>
      <c r="R1294" s="155" t="b">
        <v>1</v>
      </c>
      <c r="S1294" s="154">
        <v>0</v>
      </c>
      <c r="T1294" s="154">
        <v>0</v>
      </c>
    </row>
    <row r="1295" spans="1:20">
      <c r="A1295" s="46" t="s">
        <v>317</v>
      </c>
      <c r="B1295" s="150">
        <v>824037</v>
      </c>
      <c r="C1295" s="147" t="s">
        <v>141</v>
      </c>
      <c r="D1295" s="147" t="s">
        <v>72</v>
      </c>
      <c r="E1295" s="147" t="s">
        <v>16</v>
      </c>
      <c r="F1295" s="154">
        <v>0</v>
      </c>
      <c r="G1295" s="154">
        <v>0</v>
      </c>
      <c r="H1295" s="154">
        <v>0</v>
      </c>
      <c r="I1295" s="154">
        <v>0</v>
      </c>
      <c r="J1295" s="154">
        <v>0</v>
      </c>
      <c r="K1295" s="154">
        <v>0</v>
      </c>
      <c r="L1295" s="154">
        <v>0</v>
      </c>
      <c r="M1295" s="154">
        <v>0</v>
      </c>
      <c r="N1295" s="154">
        <v>0</v>
      </c>
      <c r="O1295" s="154">
        <v>0</v>
      </c>
      <c r="P1295" s="154">
        <v>0</v>
      </c>
      <c r="Q1295" s="154">
        <v>0</v>
      </c>
      <c r="R1295" s="155" t="b">
        <v>0</v>
      </c>
      <c r="S1295" s="154">
        <v>0</v>
      </c>
      <c r="T1295" s="154">
        <v>0</v>
      </c>
    </row>
    <row r="1296" spans="1:20">
      <c r="A1296" s="46" t="s">
        <v>317</v>
      </c>
      <c r="B1296" s="150">
        <v>824039</v>
      </c>
      <c r="C1296" s="147" t="s">
        <v>142</v>
      </c>
      <c r="D1296" s="147" t="s">
        <v>72</v>
      </c>
      <c r="E1296" s="147" t="s">
        <v>16</v>
      </c>
      <c r="F1296" s="154">
        <v>0</v>
      </c>
      <c r="G1296" s="154">
        <v>0</v>
      </c>
      <c r="H1296" s="154">
        <v>0</v>
      </c>
      <c r="I1296" s="154">
        <v>0</v>
      </c>
      <c r="J1296" s="154">
        <v>0</v>
      </c>
      <c r="K1296" s="154">
        <v>0</v>
      </c>
      <c r="L1296" s="154">
        <v>0</v>
      </c>
      <c r="M1296" s="154">
        <v>0</v>
      </c>
      <c r="N1296" s="154">
        <v>0</v>
      </c>
      <c r="O1296" s="154">
        <v>0</v>
      </c>
      <c r="P1296" s="154">
        <v>0</v>
      </c>
      <c r="Q1296" s="154">
        <v>0</v>
      </c>
      <c r="R1296" s="155" t="b">
        <v>0</v>
      </c>
      <c r="S1296" s="154">
        <v>0</v>
      </c>
      <c r="T1296" s="154">
        <v>0</v>
      </c>
    </row>
    <row r="1297" spans="1:20">
      <c r="A1297" s="46" t="s">
        <v>317</v>
      </c>
      <c r="B1297" s="150">
        <v>824041</v>
      </c>
      <c r="C1297" s="147" t="s">
        <v>143</v>
      </c>
      <c r="D1297" s="147" t="s">
        <v>72</v>
      </c>
      <c r="E1297" s="147" t="s">
        <v>16</v>
      </c>
      <c r="F1297" s="154">
        <v>0</v>
      </c>
      <c r="G1297" s="154">
        <v>0</v>
      </c>
      <c r="H1297" s="154">
        <v>639300</v>
      </c>
      <c r="I1297" s="154">
        <v>0</v>
      </c>
      <c r="J1297" s="154">
        <v>0</v>
      </c>
      <c r="K1297" s="154">
        <v>0</v>
      </c>
      <c r="L1297" s="154">
        <v>639300</v>
      </c>
      <c r="M1297" s="154">
        <v>0</v>
      </c>
      <c r="N1297" s="154">
        <v>639300</v>
      </c>
      <c r="O1297" s="154">
        <v>0</v>
      </c>
      <c r="P1297" s="154">
        <v>0</v>
      </c>
      <c r="Q1297" s="154">
        <v>0</v>
      </c>
      <c r="R1297" s="155" t="b">
        <v>1</v>
      </c>
      <c r="S1297" s="154">
        <v>0</v>
      </c>
      <c r="T1297" s="154">
        <v>0</v>
      </c>
    </row>
    <row r="1298" spans="1:20">
      <c r="A1298" s="46" t="s">
        <v>317</v>
      </c>
      <c r="B1298" s="150">
        <v>824042</v>
      </c>
      <c r="C1298" s="147" t="s">
        <v>144</v>
      </c>
      <c r="D1298" s="147" t="s">
        <v>72</v>
      </c>
      <c r="E1298" s="147" t="s">
        <v>16</v>
      </c>
      <c r="F1298" s="154">
        <v>0</v>
      </c>
      <c r="G1298" s="154">
        <v>0</v>
      </c>
      <c r="H1298" s="154">
        <v>0</v>
      </c>
      <c r="I1298" s="154">
        <v>0</v>
      </c>
      <c r="J1298" s="154">
        <v>0</v>
      </c>
      <c r="K1298" s="154">
        <v>0</v>
      </c>
      <c r="L1298" s="154">
        <v>0</v>
      </c>
      <c r="M1298" s="154">
        <v>0</v>
      </c>
      <c r="N1298" s="154">
        <v>0</v>
      </c>
      <c r="O1298" s="154">
        <v>0</v>
      </c>
      <c r="P1298" s="154">
        <v>0</v>
      </c>
      <c r="Q1298" s="154">
        <v>0</v>
      </c>
      <c r="R1298" s="155" t="b">
        <v>0</v>
      </c>
      <c r="S1298" s="154">
        <v>0</v>
      </c>
      <c r="T1298" s="154">
        <v>0</v>
      </c>
    </row>
    <row r="1299" spans="1:20">
      <c r="A1299" s="46" t="s">
        <v>317</v>
      </c>
      <c r="B1299" s="150">
        <v>824045</v>
      </c>
      <c r="C1299" s="147" t="s">
        <v>218</v>
      </c>
      <c r="D1299" s="147" t="s">
        <v>72</v>
      </c>
      <c r="E1299" s="147" t="s">
        <v>16</v>
      </c>
      <c r="F1299" s="154">
        <v>0</v>
      </c>
      <c r="G1299" s="154">
        <v>0</v>
      </c>
      <c r="H1299" s="154">
        <v>0</v>
      </c>
      <c r="I1299" s="154">
        <v>0</v>
      </c>
      <c r="J1299" s="154">
        <v>2299787.050359712</v>
      </c>
      <c r="K1299" s="154">
        <v>0</v>
      </c>
      <c r="L1299" s="154">
        <v>2299787.050359712</v>
      </c>
      <c r="M1299" s="154">
        <v>0</v>
      </c>
      <c r="N1299" s="154">
        <v>2299787.050359712</v>
      </c>
      <c r="O1299" s="154">
        <v>0</v>
      </c>
      <c r="P1299" s="154">
        <v>0</v>
      </c>
      <c r="Q1299" s="154">
        <v>0</v>
      </c>
      <c r="R1299" s="155" t="b">
        <v>1</v>
      </c>
      <c r="S1299" s="154">
        <v>0</v>
      </c>
      <c r="T1299" s="154">
        <v>0</v>
      </c>
    </row>
    <row r="1300" spans="1:20">
      <c r="A1300" s="46" t="s">
        <v>317</v>
      </c>
      <c r="B1300" s="150">
        <v>825002</v>
      </c>
      <c r="C1300" s="147" t="s">
        <v>146</v>
      </c>
      <c r="D1300" s="147" t="s">
        <v>72</v>
      </c>
      <c r="E1300" s="147" t="s">
        <v>16</v>
      </c>
      <c r="F1300" s="154">
        <v>0</v>
      </c>
      <c r="G1300" s="154">
        <v>0</v>
      </c>
      <c r="H1300" s="154">
        <v>0</v>
      </c>
      <c r="I1300" s="154">
        <v>0</v>
      </c>
      <c r="J1300" s="154">
        <v>0</v>
      </c>
      <c r="K1300" s="154">
        <v>0</v>
      </c>
      <c r="L1300" s="154">
        <v>0</v>
      </c>
      <c r="M1300" s="154">
        <v>0</v>
      </c>
      <c r="N1300" s="154">
        <v>0</v>
      </c>
      <c r="O1300" s="154">
        <v>0</v>
      </c>
      <c r="P1300" s="154">
        <v>0</v>
      </c>
      <c r="Q1300" s="154">
        <v>0</v>
      </c>
      <c r="R1300" s="155" t="b">
        <v>0</v>
      </c>
      <c r="S1300" s="154">
        <v>0</v>
      </c>
      <c r="T1300" s="154">
        <v>0</v>
      </c>
    </row>
    <row r="1301" spans="1:20">
      <c r="A1301" s="46" t="s">
        <v>317</v>
      </c>
      <c r="B1301" s="150">
        <v>825004</v>
      </c>
      <c r="C1301" s="147" t="s">
        <v>262</v>
      </c>
      <c r="D1301" s="147" t="s">
        <v>72</v>
      </c>
      <c r="E1301" s="147" t="s">
        <v>16</v>
      </c>
      <c r="F1301" s="154">
        <v>0</v>
      </c>
      <c r="G1301" s="154">
        <v>0</v>
      </c>
      <c r="H1301" s="154">
        <v>0</v>
      </c>
      <c r="I1301" s="154">
        <v>0</v>
      </c>
      <c r="J1301" s="154">
        <v>0</v>
      </c>
      <c r="K1301" s="154">
        <v>0</v>
      </c>
      <c r="L1301" s="154">
        <v>0</v>
      </c>
      <c r="M1301" s="154">
        <v>0</v>
      </c>
      <c r="N1301" s="154">
        <v>0</v>
      </c>
      <c r="O1301" s="154">
        <v>0</v>
      </c>
      <c r="P1301" s="154">
        <v>0</v>
      </c>
      <c r="Q1301" s="154">
        <v>0</v>
      </c>
      <c r="R1301" s="155" t="b">
        <v>0</v>
      </c>
      <c r="S1301" s="154">
        <v>0</v>
      </c>
      <c r="T1301" s="154">
        <v>0</v>
      </c>
    </row>
    <row r="1302" spans="1:20">
      <c r="A1302" s="46" t="s">
        <v>317</v>
      </c>
      <c r="B1302" s="150">
        <v>825010</v>
      </c>
      <c r="C1302" s="147" t="s">
        <v>147</v>
      </c>
      <c r="D1302" s="147" t="s">
        <v>72</v>
      </c>
      <c r="E1302" s="147" t="s">
        <v>16</v>
      </c>
      <c r="F1302" s="154">
        <v>0</v>
      </c>
      <c r="G1302" s="154">
        <v>0</v>
      </c>
      <c r="H1302" s="154">
        <v>0</v>
      </c>
      <c r="I1302" s="154">
        <v>0</v>
      </c>
      <c r="J1302" s="154">
        <v>169602606</v>
      </c>
      <c r="K1302" s="154">
        <v>0</v>
      </c>
      <c r="L1302" s="154">
        <v>169602606</v>
      </c>
      <c r="M1302" s="154">
        <v>0</v>
      </c>
      <c r="N1302" s="154">
        <v>169602606</v>
      </c>
      <c r="O1302" s="154">
        <v>0</v>
      </c>
      <c r="P1302" s="154">
        <v>0</v>
      </c>
      <c r="Q1302" s="154">
        <v>0</v>
      </c>
      <c r="R1302" s="155" t="b">
        <v>1</v>
      </c>
      <c r="S1302" s="154">
        <v>0</v>
      </c>
      <c r="T1302" s="154">
        <v>0</v>
      </c>
    </row>
    <row r="1303" spans="1:20">
      <c r="A1303" s="46" t="s">
        <v>317</v>
      </c>
      <c r="B1303" s="150">
        <v>825011</v>
      </c>
      <c r="C1303" s="147" t="s">
        <v>148</v>
      </c>
      <c r="D1303" s="147" t="s">
        <v>72</v>
      </c>
      <c r="E1303" s="147" t="s">
        <v>16</v>
      </c>
      <c r="F1303" s="154">
        <v>0</v>
      </c>
      <c r="G1303" s="154">
        <v>0</v>
      </c>
      <c r="H1303" s="154">
        <v>0</v>
      </c>
      <c r="I1303" s="154">
        <v>0</v>
      </c>
      <c r="J1303" s="154">
        <v>0</v>
      </c>
      <c r="K1303" s="154">
        <v>0</v>
      </c>
      <c r="L1303" s="154">
        <v>0</v>
      </c>
      <c r="M1303" s="154">
        <v>0</v>
      </c>
      <c r="N1303" s="154">
        <v>0</v>
      </c>
      <c r="O1303" s="154">
        <v>0</v>
      </c>
      <c r="P1303" s="154">
        <v>0</v>
      </c>
      <c r="Q1303" s="154">
        <v>0</v>
      </c>
      <c r="R1303" s="155" t="b">
        <v>0</v>
      </c>
      <c r="S1303" s="154">
        <v>0</v>
      </c>
      <c r="T1303" s="154">
        <v>0</v>
      </c>
    </row>
    <row r="1304" spans="1:20">
      <c r="A1304" s="46" t="s">
        <v>317</v>
      </c>
      <c r="B1304" s="150">
        <v>825012</v>
      </c>
      <c r="C1304" s="147" t="s">
        <v>149</v>
      </c>
      <c r="D1304" s="147" t="s">
        <v>72</v>
      </c>
      <c r="E1304" s="147" t="s">
        <v>16</v>
      </c>
      <c r="F1304" s="154">
        <v>0</v>
      </c>
      <c r="G1304" s="154">
        <v>0</v>
      </c>
      <c r="H1304" s="154">
        <v>89969</v>
      </c>
      <c r="I1304" s="154">
        <v>0</v>
      </c>
      <c r="J1304" s="154">
        <v>0</v>
      </c>
      <c r="K1304" s="154">
        <v>0</v>
      </c>
      <c r="L1304" s="154">
        <v>89969</v>
      </c>
      <c r="M1304" s="154">
        <v>0</v>
      </c>
      <c r="N1304" s="154">
        <v>89969</v>
      </c>
      <c r="O1304" s="154">
        <v>0</v>
      </c>
      <c r="P1304" s="154">
        <v>0</v>
      </c>
      <c r="Q1304" s="154">
        <v>0</v>
      </c>
      <c r="R1304" s="155" t="b">
        <v>1</v>
      </c>
      <c r="S1304" s="154">
        <v>0</v>
      </c>
      <c r="T1304" s="154">
        <v>0</v>
      </c>
    </row>
    <row r="1305" spans="1:20">
      <c r="A1305" s="46" t="s">
        <v>317</v>
      </c>
      <c r="B1305" s="150">
        <v>825013</v>
      </c>
      <c r="C1305" s="147" t="s">
        <v>150</v>
      </c>
      <c r="D1305" s="147" t="s">
        <v>72</v>
      </c>
      <c r="E1305" s="147" t="s">
        <v>16</v>
      </c>
      <c r="F1305" s="154">
        <v>0</v>
      </c>
      <c r="G1305" s="154">
        <v>0</v>
      </c>
      <c r="H1305" s="154">
        <v>0</v>
      </c>
      <c r="I1305" s="154">
        <v>0</v>
      </c>
      <c r="J1305" s="154">
        <v>0</v>
      </c>
      <c r="K1305" s="154">
        <v>0</v>
      </c>
      <c r="L1305" s="154">
        <v>0</v>
      </c>
      <c r="M1305" s="154">
        <v>0</v>
      </c>
      <c r="N1305" s="154">
        <v>0</v>
      </c>
      <c r="O1305" s="154">
        <v>0</v>
      </c>
      <c r="P1305" s="154">
        <v>0</v>
      </c>
      <c r="Q1305" s="154">
        <v>0</v>
      </c>
      <c r="R1305" s="155" t="b">
        <v>0</v>
      </c>
      <c r="S1305" s="154">
        <v>0</v>
      </c>
      <c r="T1305" s="154">
        <v>0</v>
      </c>
    </row>
    <row r="1306" spans="1:20">
      <c r="A1306" s="46" t="s">
        <v>317</v>
      </c>
      <c r="B1306" s="150">
        <v>825015</v>
      </c>
      <c r="C1306" s="147" t="s">
        <v>151</v>
      </c>
      <c r="D1306" s="147" t="s">
        <v>72</v>
      </c>
      <c r="E1306" s="147" t="s">
        <v>16</v>
      </c>
      <c r="F1306" s="154">
        <v>0</v>
      </c>
      <c r="G1306" s="154">
        <v>0</v>
      </c>
      <c r="H1306" s="154">
        <v>0</v>
      </c>
      <c r="I1306" s="154">
        <v>0</v>
      </c>
      <c r="J1306" s="154">
        <v>0</v>
      </c>
      <c r="K1306" s="154">
        <v>0</v>
      </c>
      <c r="L1306" s="154">
        <v>0</v>
      </c>
      <c r="M1306" s="154">
        <v>0</v>
      </c>
      <c r="N1306" s="154">
        <v>0</v>
      </c>
      <c r="O1306" s="154">
        <v>0</v>
      </c>
      <c r="P1306" s="154">
        <v>0</v>
      </c>
      <c r="Q1306" s="154">
        <v>0</v>
      </c>
      <c r="R1306" s="155" t="b">
        <v>0</v>
      </c>
      <c r="S1306" s="154">
        <v>0</v>
      </c>
      <c r="T1306" s="154">
        <v>0</v>
      </c>
    </row>
    <row r="1307" spans="1:20">
      <c r="A1307" s="46" t="s">
        <v>317</v>
      </c>
      <c r="B1307" s="150">
        <v>825016</v>
      </c>
      <c r="C1307" s="147" t="s">
        <v>152</v>
      </c>
      <c r="D1307" s="147" t="s">
        <v>72</v>
      </c>
      <c r="E1307" s="147" t="s">
        <v>16</v>
      </c>
      <c r="F1307" s="154">
        <v>0</v>
      </c>
      <c r="G1307" s="154">
        <v>0</v>
      </c>
      <c r="H1307" s="154">
        <v>0</v>
      </c>
      <c r="I1307" s="154">
        <v>0</v>
      </c>
      <c r="J1307" s="154">
        <v>2200000</v>
      </c>
      <c r="K1307" s="154">
        <v>0</v>
      </c>
      <c r="L1307" s="154">
        <v>2200000</v>
      </c>
      <c r="M1307" s="154">
        <v>0</v>
      </c>
      <c r="N1307" s="154">
        <v>2200000</v>
      </c>
      <c r="O1307" s="154">
        <v>0</v>
      </c>
      <c r="P1307" s="154">
        <v>0</v>
      </c>
      <c r="Q1307" s="154">
        <v>0</v>
      </c>
      <c r="R1307" s="155" t="b">
        <v>1</v>
      </c>
      <c r="S1307" s="154">
        <v>0</v>
      </c>
      <c r="T1307" s="154">
        <v>0</v>
      </c>
    </row>
    <row r="1308" spans="1:20">
      <c r="A1308" s="46" t="s">
        <v>317</v>
      </c>
      <c r="B1308" s="150">
        <v>825099</v>
      </c>
      <c r="C1308" s="147" t="s">
        <v>153</v>
      </c>
      <c r="D1308" s="147" t="s">
        <v>72</v>
      </c>
      <c r="E1308" s="147" t="s">
        <v>16</v>
      </c>
      <c r="F1308" s="154">
        <v>0</v>
      </c>
      <c r="G1308" s="154">
        <v>0</v>
      </c>
      <c r="H1308" s="154">
        <v>0</v>
      </c>
      <c r="I1308" s="154">
        <v>0</v>
      </c>
      <c r="J1308" s="154">
        <v>0</v>
      </c>
      <c r="K1308" s="154">
        <v>0</v>
      </c>
      <c r="L1308" s="154">
        <v>0</v>
      </c>
      <c r="M1308" s="154">
        <v>0</v>
      </c>
      <c r="N1308" s="154">
        <v>0</v>
      </c>
      <c r="O1308" s="154">
        <v>0</v>
      </c>
      <c r="P1308" s="154">
        <v>0</v>
      </c>
      <c r="Q1308" s="154">
        <v>0</v>
      </c>
      <c r="R1308" s="155" t="b">
        <v>0</v>
      </c>
      <c r="S1308" s="154">
        <v>0</v>
      </c>
      <c r="T1308" s="154">
        <v>0</v>
      </c>
    </row>
    <row r="1309" spans="1:20">
      <c r="A1309" s="46" t="s">
        <v>317</v>
      </c>
      <c r="B1309" s="150">
        <v>829207</v>
      </c>
      <c r="C1309" s="147" t="s">
        <v>180</v>
      </c>
      <c r="D1309" s="147" t="s">
        <v>72</v>
      </c>
      <c r="E1309" s="147" t="s">
        <v>16</v>
      </c>
      <c r="F1309" s="154">
        <v>0</v>
      </c>
      <c r="G1309" s="154">
        <v>0</v>
      </c>
      <c r="H1309" s="154">
        <v>526750</v>
      </c>
      <c r="I1309" s="154">
        <v>0</v>
      </c>
      <c r="J1309" s="154">
        <v>0</v>
      </c>
      <c r="K1309" s="154">
        <v>526750</v>
      </c>
      <c r="L1309" s="154">
        <v>0</v>
      </c>
      <c r="M1309" s="154">
        <v>0</v>
      </c>
      <c r="N1309" s="154">
        <v>0</v>
      </c>
      <c r="O1309" s="154">
        <v>0</v>
      </c>
      <c r="P1309" s="154">
        <v>0</v>
      </c>
      <c r="Q1309" s="154">
        <v>0</v>
      </c>
      <c r="R1309" s="155" t="b">
        <v>1</v>
      </c>
      <c r="S1309" s="154">
        <v>0</v>
      </c>
      <c r="T1309" s="154">
        <v>0</v>
      </c>
    </row>
    <row r="1310" spans="1:20">
      <c r="A1310" s="46" t="s">
        <v>317</v>
      </c>
      <c r="B1310" s="150">
        <v>829220</v>
      </c>
      <c r="C1310" s="147" t="s">
        <v>560</v>
      </c>
      <c r="D1310" s="147" t="s">
        <v>72</v>
      </c>
      <c r="E1310" s="147" t="s">
        <v>16</v>
      </c>
      <c r="F1310" s="154">
        <v>0</v>
      </c>
      <c r="G1310" s="154">
        <v>0</v>
      </c>
      <c r="H1310" s="154">
        <v>0</v>
      </c>
      <c r="I1310" s="154">
        <v>0</v>
      </c>
      <c r="J1310" s="154">
        <v>526750</v>
      </c>
      <c r="K1310" s="154">
        <v>0</v>
      </c>
      <c r="L1310" s="154">
        <v>526750</v>
      </c>
      <c r="M1310" s="154">
        <v>0</v>
      </c>
      <c r="N1310" s="154">
        <v>526750</v>
      </c>
      <c r="O1310" s="154">
        <v>0</v>
      </c>
      <c r="P1310" s="154">
        <v>0</v>
      </c>
      <c r="Q1310" s="154">
        <v>0</v>
      </c>
      <c r="R1310" s="155" t="b">
        <v>1</v>
      </c>
      <c r="S1310" s="154">
        <v>0</v>
      </c>
      <c r="T1310" s="154">
        <v>0</v>
      </c>
    </row>
    <row r="1311" spans="1:20">
      <c r="A1311" s="46" t="s">
        <v>317</v>
      </c>
      <c r="B1311" s="150">
        <v>910200</v>
      </c>
      <c r="C1311" s="147" t="s">
        <v>155</v>
      </c>
      <c r="D1311" s="147" t="s">
        <v>72</v>
      </c>
      <c r="E1311" s="147" t="s">
        <v>16</v>
      </c>
      <c r="F1311" s="154">
        <v>0</v>
      </c>
      <c r="G1311" s="154">
        <v>0</v>
      </c>
      <c r="H1311" s="154">
        <v>0</v>
      </c>
      <c r="I1311" s="154">
        <v>0</v>
      </c>
      <c r="J1311" s="154">
        <v>0</v>
      </c>
      <c r="K1311" s="154">
        <v>0</v>
      </c>
      <c r="L1311" s="154">
        <v>0</v>
      </c>
      <c r="M1311" s="154">
        <v>0</v>
      </c>
      <c r="N1311" s="154">
        <v>0</v>
      </c>
      <c r="O1311" s="154">
        <v>0</v>
      </c>
      <c r="P1311" s="154">
        <v>0</v>
      </c>
      <c r="Q1311" s="154">
        <v>0</v>
      </c>
      <c r="R1311" s="155" t="b">
        <v>0</v>
      </c>
      <c r="S1311" s="154">
        <v>0</v>
      </c>
      <c r="T1311" s="154">
        <v>0</v>
      </c>
    </row>
    <row r="1312" spans="1:20">
      <c r="A1312" s="46" t="s">
        <v>317</v>
      </c>
      <c r="B1312" s="150">
        <v>910300</v>
      </c>
      <c r="C1312" s="147" t="s">
        <v>156</v>
      </c>
      <c r="D1312" s="147" t="s">
        <v>72</v>
      </c>
      <c r="E1312" s="147" t="s">
        <v>16</v>
      </c>
      <c r="F1312" s="154">
        <v>0</v>
      </c>
      <c r="G1312" s="154">
        <v>0</v>
      </c>
      <c r="H1312" s="154">
        <v>0</v>
      </c>
      <c r="I1312" s="154">
        <v>0</v>
      </c>
      <c r="J1312" s="154">
        <v>0</v>
      </c>
      <c r="K1312" s="154">
        <v>0</v>
      </c>
      <c r="L1312" s="154">
        <v>0</v>
      </c>
      <c r="M1312" s="154">
        <v>0</v>
      </c>
      <c r="N1312" s="154">
        <v>0</v>
      </c>
      <c r="O1312" s="154">
        <v>0</v>
      </c>
      <c r="P1312" s="154">
        <v>0</v>
      </c>
      <c r="Q1312" s="154">
        <v>0</v>
      </c>
      <c r="R1312" s="155" t="b">
        <v>0</v>
      </c>
      <c r="S1312" s="154">
        <v>0</v>
      </c>
      <c r="T1312" s="154">
        <v>0</v>
      </c>
    </row>
    <row r="1313" spans="1:20">
      <c r="A1313" s="46" t="s">
        <v>317</v>
      </c>
      <c r="B1313" s="150">
        <v>910800</v>
      </c>
      <c r="C1313" s="147" t="s">
        <v>263</v>
      </c>
      <c r="D1313" s="147" t="s">
        <v>72</v>
      </c>
      <c r="E1313" s="147" t="s">
        <v>16</v>
      </c>
      <c r="F1313" s="154">
        <v>0</v>
      </c>
      <c r="G1313" s="154">
        <v>0</v>
      </c>
      <c r="H1313" s="154">
        <v>0</v>
      </c>
      <c r="I1313" s="154">
        <v>0</v>
      </c>
      <c r="J1313" s="154">
        <v>0</v>
      </c>
      <c r="K1313" s="154">
        <v>0</v>
      </c>
      <c r="L1313" s="154">
        <v>0</v>
      </c>
      <c r="M1313" s="154">
        <v>0</v>
      </c>
      <c r="N1313" s="154">
        <v>0</v>
      </c>
      <c r="O1313" s="154">
        <v>0</v>
      </c>
      <c r="P1313" s="154">
        <v>0</v>
      </c>
      <c r="Q1313" s="154">
        <v>0</v>
      </c>
      <c r="R1313" s="155" t="b">
        <v>0</v>
      </c>
      <c r="S1313" s="154">
        <v>0</v>
      </c>
      <c r="T1313" s="154">
        <v>0</v>
      </c>
    </row>
    <row r="1314" spans="1:20">
      <c r="A1314" s="46" t="s">
        <v>317</v>
      </c>
      <c r="B1314" s="160">
        <v>910900</v>
      </c>
      <c r="C1314" s="158" t="s">
        <v>158</v>
      </c>
      <c r="D1314" s="147" t="s">
        <v>72</v>
      </c>
      <c r="E1314" s="147" t="s">
        <v>16</v>
      </c>
      <c r="F1314" s="154">
        <v>0</v>
      </c>
      <c r="G1314" s="154">
        <v>0</v>
      </c>
      <c r="H1314" s="154">
        <v>0</v>
      </c>
      <c r="I1314" s="154">
        <v>0</v>
      </c>
      <c r="J1314" s="154">
        <v>0</v>
      </c>
      <c r="K1314" s="154">
        <v>0</v>
      </c>
      <c r="L1314" s="154">
        <v>0</v>
      </c>
      <c r="M1314" s="154">
        <v>0</v>
      </c>
      <c r="N1314" s="154">
        <v>0</v>
      </c>
      <c r="O1314" s="154">
        <v>0</v>
      </c>
      <c r="P1314" s="154">
        <v>0</v>
      </c>
      <c r="Q1314" s="154">
        <v>0</v>
      </c>
      <c r="R1314" s="155" t="b">
        <v>0</v>
      </c>
      <c r="S1314" s="154">
        <v>0</v>
      </c>
      <c r="T1314" s="154">
        <v>0</v>
      </c>
    </row>
    <row r="1315" spans="1:20">
      <c r="A1315" s="46" t="s">
        <v>317</v>
      </c>
      <c r="B1315" s="160">
        <v>919001</v>
      </c>
      <c r="C1315" s="158" t="s">
        <v>159</v>
      </c>
      <c r="D1315" s="147" t="s">
        <v>72</v>
      </c>
      <c r="E1315" s="147" t="s">
        <v>16</v>
      </c>
      <c r="F1315" s="154">
        <v>0</v>
      </c>
      <c r="G1315" s="154">
        <v>0</v>
      </c>
      <c r="H1315" s="154">
        <v>0</v>
      </c>
      <c r="I1315" s="154">
        <v>0</v>
      </c>
      <c r="J1315" s="154">
        <v>0</v>
      </c>
      <c r="K1315" s="154">
        <v>0</v>
      </c>
      <c r="L1315" s="154">
        <v>0</v>
      </c>
      <c r="M1315" s="154">
        <v>0</v>
      </c>
      <c r="N1315" s="154">
        <v>0</v>
      </c>
      <c r="O1315" s="154">
        <v>0</v>
      </c>
      <c r="P1315" s="154">
        <v>0</v>
      </c>
      <c r="Q1315" s="154">
        <v>0</v>
      </c>
      <c r="R1315" s="155" t="b">
        <v>0</v>
      </c>
      <c r="S1315" s="154">
        <v>0</v>
      </c>
      <c r="T1315" s="154">
        <v>0</v>
      </c>
    </row>
    <row r="1316" spans="1:20">
      <c r="A1316" s="46" t="s">
        <v>317</v>
      </c>
      <c r="B1316" s="160">
        <v>919900</v>
      </c>
      <c r="C1316" s="158" t="s">
        <v>160</v>
      </c>
      <c r="D1316" s="147" t="s">
        <v>72</v>
      </c>
      <c r="E1316" s="147" t="s">
        <v>16</v>
      </c>
      <c r="F1316" s="154">
        <v>0</v>
      </c>
      <c r="G1316" s="154">
        <v>0</v>
      </c>
      <c r="H1316" s="154">
        <v>0</v>
      </c>
      <c r="I1316" s="154">
        <v>47186</v>
      </c>
      <c r="J1316" s="154">
        <v>0</v>
      </c>
      <c r="K1316" s="154">
        <v>0</v>
      </c>
      <c r="L1316" s="154">
        <v>-47186</v>
      </c>
      <c r="M1316" s="154">
        <v>0</v>
      </c>
      <c r="N1316" s="154">
        <v>-47186</v>
      </c>
      <c r="O1316" s="154">
        <v>0</v>
      </c>
      <c r="P1316" s="154">
        <v>0</v>
      </c>
      <c r="Q1316" s="154">
        <v>0</v>
      </c>
      <c r="R1316" s="155" t="b">
        <v>1</v>
      </c>
      <c r="S1316" s="154">
        <v>0</v>
      </c>
      <c r="T1316" s="154">
        <v>0</v>
      </c>
    </row>
    <row r="1317" spans="1:20">
      <c r="A1317" s="46" t="s">
        <v>317</v>
      </c>
      <c r="B1317" s="160">
        <v>919901</v>
      </c>
      <c r="C1317" s="158" t="s">
        <v>161</v>
      </c>
      <c r="D1317" s="147" t="s">
        <v>72</v>
      </c>
      <c r="E1317" s="147" t="s">
        <v>16</v>
      </c>
      <c r="F1317" s="154">
        <v>0</v>
      </c>
      <c r="G1317" s="154">
        <v>0</v>
      </c>
      <c r="H1317" s="154">
        <v>0</v>
      </c>
      <c r="I1317" s="154">
        <v>0</v>
      </c>
      <c r="J1317" s="154">
        <v>0</v>
      </c>
      <c r="K1317" s="154">
        <v>28686106.36363636</v>
      </c>
      <c r="L1317" s="154">
        <v>-28686106.36363636</v>
      </c>
      <c r="M1317" s="154">
        <v>0</v>
      </c>
      <c r="N1317" s="154">
        <v>-28686106.36363636</v>
      </c>
      <c r="O1317" s="154">
        <v>0</v>
      </c>
      <c r="P1317" s="154">
        <v>0</v>
      </c>
      <c r="Q1317" s="154">
        <v>0</v>
      </c>
      <c r="R1317" s="155" t="b">
        <v>1</v>
      </c>
      <c r="S1317" s="154">
        <v>0</v>
      </c>
      <c r="T1317" s="154">
        <v>0</v>
      </c>
    </row>
    <row r="1318" spans="1:20">
      <c r="A1318" s="46" t="s">
        <v>317</v>
      </c>
      <c r="B1318" s="160">
        <v>920100</v>
      </c>
      <c r="C1318" s="158" t="s">
        <v>162</v>
      </c>
      <c r="D1318" s="147" t="s">
        <v>72</v>
      </c>
      <c r="E1318" s="147" t="s">
        <v>16</v>
      </c>
      <c r="F1318" s="154">
        <v>0</v>
      </c>
      <c r="G1318" s="154">
        <v>0</v>
      </c>
      <c r="H1318" s="154">
        <v>0</v>
      </c>
      <c r="I1318" s="154">
        <v>0</v>
      </c>
      <c r="J1318" s="154">
        <v>0</v>
      </c>
      <c r="K1318" s="154">
        <v>0</v>
      </c>
      <c r="L1318" s="154">
        <v>0</v>
      </c>
      <c r="M1318" s="154">
        <v>0</v>
      </c>
      <c r="N1318" s="154">
        <v>0</v>
      </c>
      <c r="O1318" s="154">
        <v>0</v>
      </c>
      <c r="P1318" s="154">
        <v>0</v>
      </c>
      <c r="Q1318" s="154">
        <v>0</v>
      </c>
      <c r="R1318" s="155" t="b">
        <v>0</v>
      </c>
      <c r="S1318" s="154">
        <v>0</v>
      </c>
      <c r="T1318" s="154">
        <v>0</v>
      </c>
    </row>
    <row r="1319" spans="1:20">
      <c r="A1319" s="46" t="s">
        <v>317</v>
      </c>
      <c r="B1319" s="160">
        <v>920500</v>
      </c>
      <c r="C1319" s="158" t="s">
        <v>163</v>
      </c>
      <c r="D1319" s="147" t="s">
        <v>72</v>
      </c>
      <c r="E1319" s="147" t="s">
        <v>16</v>
      </c>
      <c r="F1319" s="154">
        <v>0</v>
      </c>
      <c r="G1319" s="154">
        <v>0</v>
      </c>
      <c r="H1319" s="154">
        <v>0</v>
      </c>
      <c r="I1319" s="154">
        <v>0</v>
      </c>
      <c r="J1319" s="154">
        <v>0</v>
      </c>
      <c r="K1319" s="154">
        <v>0</v>
      </c>
      <c r="L1319" s="154">
        <v>0</v>
      </c>
      <c r="M1319" s="154">
        <v>0</v>
      </c>
      <c r="N1319" s="154">
        <v>0</v>
      </c>
      <c r="O1319" s="154">
        <v>0</v>
      </c>
      <c r="P1319" s="154">
        <v>0</v>
      </c>
      <c r="Q1319" s="154">
        <v>0</v>
      </c>
      <c r="R1319" s="155" t="b">
        <v>0</v>
      </c>
      <c r="S1319" s="154">
        <v>0</v>
      </c>
      <c r="T1319" s="154">
        <v>0</v>
      </c>
    </row>
    <row r="1320" spans="1:20">
      <c r="A1320" s="46" t="s">
        <v>317</v>
      </c>
      <c r="B1320" s="150">
        <v>929900</v>
      </c>
      <c r="C1320" s="147" t="s">
        <v>164</v>
      </c>
      <c r="D1320" s="147" t="s">
        <v>72</v>
      </c>
      <c r="E1320" s="147" t="s">
        <v>16</v>
      </c>
      <c r="F1320" s="154">
        <v>0</v>
      </c>
      <c r="G1320" s="154">
        <v>0</v>
      </c>
      <c r="H1320" s="154">
        <v>0</v>
      </c>
      <c r="I1320" s="154">
        <v>0</v>
      </c>
      <c r="J1320" s="154">
        <v>0</v>
      </c>
      <c r="K1320" s="154">
        <v>0</v>
      </c>
      <c r="L1320" s="154">
        <v>0</v>
      </c>
      <c r="M1320" s="154">
        <v>0</v>
      </c>
      <c r="N1320" s="154">
        <v>0</v>
      </c>
      <c r="O1320" s="154">
        <v>0</v>
      </c>
      <c r="P1320" s="154">
        <v>0</v>
      </c>
      <c r="Q1320" s="154">
        <v>0</v>
      </c>
      <c r="R1320" s="155" t="b">
        <v>0</v>
      </c>
      <c r="S1320" s="154">
        <v>0</v>
      </c>
      <c r="T1320" s="154">
        <v>0</v>
      </c>
    </row>
    <row r="1321" spans="1:20">
      <c r="A1321" s="46" t="s">
        <v>317</v>
      </c>
      <c r="B1321" s="150" t="s">
        <v>166</v>
      </c>
      <c r="C1321" s="147" t="s">
        <v>26</v>
      </c>
      <c r="D1321" s="147" t="s">
        <v>15</v>
      </c>
      <c r="E1321" s="147" t="s">
        <v>16</v>
      </c>
      <c r="F1321" s="154">
        <v>0</v>
      </c>
      <c r="G1321" s="154">
        <v>0</v>
      </c>
      <c r="H1321" s="154">
        <v>0</v>
      </c>
      <c r="I1321" s="154">
        <v>0</v>
      </c>
      <c r="J1321" s="154">
        <v>0</v>
      </c>
      <c r="K1321" s="154">
        <v>0</v>
      </c>
      <c r="L1321" s="154">
        <v>0</v>
      </c>
      <c r="M1321" s="154">
        <v>0</v>
      </c>
      <c r="N1321" s="154">
        <v>0</v>
      </c>
      <c r="O1321" s="154">
        <v>0</v>
      </c>
      <c r="P1321" s="154">
        <v>0</v>
      </c>
      <c r="Q1321" s="154">
        <v>0</v>
      </c>
      <c r="R1321" s="155" t="b">
        <v>0</v>
      </c>
      <c r="S1321" s="154">
        <v>0</v>
      </c>
      <c r="T1321" s="154">
        <v>0</v>
      </c>
    </row>
    <row r="1322" spans="1:20">
      <c r="A1322" s="46" t="s">
        <v>318</v>
      </c>
      <c r="B1322" s="150">
        <v>110101</v>
      </c>
      <c r="C1322" s="147" t="s">
        <v>14</v>
      </c>
      <c r="D1322" s="147" t="s">
        <v>15</v>
      </c>
      <c r="E1322" s="147" t="s">
        <v>16</v>
      </c>
      <c r="F1322" s="154">
        <v>131531028</v>
      </c>
      <c r="G1322" s="154">
        <v>0</v>
      </c>
      <c r="H1322" s="154">
        <v>1494938271</v>
      </c>
      <c r="I1322" s="154">
        <v>1566708706</v>
      </c>
      <c r="J1322" s="154">
        <v>0</v>
      </c>
      <c r="K1322" s="154">
        <v>0</v>
      </c>
      <c r="L1322" s="154">
        <v>59760593</v>
      </c>
      <c r="M1322" s="154">
        <v>0</v>
      </c>
      <c r="N1322" s="154">
        <v>0</v>
      </c>
      <c r="O1322" s="154">
        <v>0</v>
      </c>
      <c r="P1322" s="154">
        <v>59760593</v>
      </c>
      <c r="Q1322" s="154">
        <v>0</v>
      </c>
      <c r="R1322" s="155" t="b">
        <v>1</v>
      </c>
      <c r="S1322" s="154">
        <v>59760593</v>
      </c>
      <c r="T1322" s="154">
        <v>0</v>
      </c>
    </row>
    <row r="1323" spans="1:20">
      <c r="A1323" s="46" t="s">
        <v>318</v>
      </c>
      <c r="B1323" s="150">
        <v>110102</v>
      </c>
      <c r="C1323" s="147" t="s">
        <v>17</v>
      </c>
      <c r="D1323" s="147" t="s">
        <v>15</v>
      </c>
      <c r="E1323" s="147" t="s">
        <v>16</v>
      </c>
      <c r="F1323" s="154">
        <v>500000</v>
      </c>
      <c r="G1323" s="154">
        <v>0</v>
      </c>
      <c r="H1323" s="154">
        <v>43740032</v>
      </c>
      <c r="I1323" s="154">
        <v>43740032</v>
      </c>
      <c r="J1323" s="154">
        <v>0</v>
      </c>
      <c r="K1323" s="154">
        <v>0</v>
      </c>
      <c r="L1323" s="154">
        <v>500000</v>
      </c>
      <c r="M1323" s="154">
        <v>0</v>
      </c>
      <c r="N1323" s="154">
        <v>0</v>
      </c>
      <c r="O1323" s="154">
        <v>0</v>
      </c>
      <c r="P1323" s="154">
        <v>500000</v>
      </c>
      <c r="Q1323" s="154">
        <v>0</v>
      </c>
      <c r="R1323" s="155" t="b">
        <v>1</v>
      </c>
      <c r="S1323" s="154">
        <v>500000</v>
      </c>
      <c r="T1323" s="154">
        <v>0</v>
      </c>
    </row>
    <row r="1324" spans="1:20">
      <c r="A1324" s="46" t="s">
        <v>318</v>
      </c>
      <c r="B1324" s="150">
        <v>110200</v>
      </c>
      <c r="C1324" s="147" t="s">
        <v>18</v>
      </c>
      <c r="D1324" s="147" t="s">
        <v>15</v>
      </c>
      <c r="E1324" s="147" t="s">
        <v>16</v>
      </c>
      <c r="F1324" s="154">
        <v>0</v>
      </c>
      <c r="G1324" s="154">
        <v>0</v>
      </c>
      <c r="H1324" s="154">
        <v>0</v>
      </c>
      <c r="I1324" s="154">
        <v>0</v>
      </c>
      <c r="J1324" s="154">
        <v>0</v>
      </c>
      <c r="K1324" s="154">
        <v>0</v>
      </c>
      <c r="L1324" s="154">
        <v>0</v>
      </c>
      <c r="M1324" s="154">
        <v>0</v>
      </c>
      <c r="N1324" s="154">
        <v>0</v>
      </c>
      <c r="O1324" s="154">
        <v>0</v>
      </c>
      <c r="P1324" s="154">
        <v>0</v>
      </c>
      <c r="Q1324" s="154">
        <v>0</v>
      </c>
      <c r="R1324" s="155" t="b">
        <v>0</v>
      </c>
      <c r="S1324" s="154">
        <v>0</v>
      </c>
      <c r="T1324" s="154">
        <v>0</v>
      </c>
    </row>
    <row r="1325" spans="1:20">
      <c r="A1325" s="46" t="s">
        <v>318</v>
      </c>
      <c r="B1325" s="150">
        <v>110201</v>
      </c>
      <c r="C1325" s="147" t="s">
        <v>19</v>
      </c>
      <c r="D1325" s="147" t="s">
        <v>15</v>
      </c>
      <c r="E1325" s="147" t="s">
        <v>16</v>
      </c>
      <c r="F1325" s="154">
        <v>25900732.139999866</v>
      </c>
      <c r="G1325" s="154">
        <v>0</v>
      </c>
      <c r="H1325" s="154">
        <v>2024844717.3099999</v>
      </c>
      <c r="I1325" s="154">
        <v>2043817058.6600001</v>
      </c>
      <c r="J1325" s="154">
        <v>0</v>
      </c>
      <c r="K1325" s="154">
        <v>-2.384185791015625E-7</v>
      </c>
      <c r="L1325" s="154">
        <v>6928390.7899999619</v>
      </c>
      <c r="M1325" s="154">
        <v>0</v>
      </c>
      <c r="N1325" s="154">
        <v>0</v>
      </c>
      <c r="O1325" s="154">
        <v>0</v>
      </c>
      <c r="P1325" s="154">
        <v>6928390.7899999619</v>
      </c>
      <c r="Q1325" s="154">
        <v>0</v>
      </c>
      <c r="R1325" s="155" t="b">
        <v>1</v>
      </c>
      <c r="S1325" s="154">
        <v>6928390.7899999619</v>
      </c>
      <c r="T1325" s="154">
        <v>0</v>
      </c>
    </row>
    <row r="1326" spans="1:20">
      <c r="A1326" s="46" t="s">
        <v>318</v>
      </c>
      <c r="B1326" s="150">
        <v>110202</v>
      </c>
      <c r="C1326" s="147" t="s">
        <v>22</v>
      </c>
      <c r="D1326" s="147" t="s">
        <v>15</v>
      </c>
      <c r="E1326" s="147" t="s">
        <v>16</v>
      </c>
      <c r="F1326" s="154">
        <v>0</v>
      </c>
      <c r="G1326" s="154">
        <v>0</v>
      </c>
      <c r="H1326" s="154">
        <v>0</v>
      </c>
      <c r="I1326" s="154">
        <v>0</v>
      </c>
      <c r="J1326" s="154">
        <v>0</v>
      </c>
      <c r="K1326" s="154">
        <v>0</v>
      </c>
      <c r="L1326" s="154">
        <v>0</v>
      </c>
      <c r="M1326" s="154">
        <v>0</v>
      </c>
      <c r="N1326" s="154">
        <v>0</v>
      </c>
      <c r="O1326" s="154">
        <v>0</v>
      </c>
      <c r="P1326" s="154">
        <v>0</v>
      </c>
      <c r="Q1326" s="154">
        <v>0</v>
      </c>
      <c r="R1326" s="155" t="b">
        <v>0</v>
      </c>
      <c r="S1326" s="154">
        <v>0</v>
      </c>
      <c r="T1326" s="154">
        <v>0</v>
      </c>
    </row>
    <row r="1327" spans="1:20">
      <c r="A1327" s="46" t="s">
        <v>318</v>
      </c>
      <c r="B1327" s="150">
        <v>110203</v>
      </c>
      <c r="C1327" s="147" t="s">
        <v>23</v>
      </c>
      <c r="D1327" s="147" t="s">
        <v>15</v>
      </c>
      <c r="E1327" s="147" t="s">
        <v>16</v>
      </c>
      <c r="F1327" s="154">
        <v>0</v>
      </c>
      <c r="G1327" s="154">
        <v>0</v>
      </c>
      <c r="H1327" s="154">
        <v>0</v>
      </c>
      <c r="I1327" s="154">
        <v>0</v>
      </c>
      <c r="J1327" s="154">
        <v>0</v>
      </c>
      <c r="K1327" s="154">
        <v>0</v>
      </c>
      <c r="L1327" s="154">
        <v>0</v>
      </c>
      <c r="M1327" s="154">
        <v>0</v>
      </c>
      <c r="N1327" s="154">
        <v>0</v>
      </c>
      <c r="O1327" s="154">
        <v>0</v>
      </c>
      <c r="P1327" s="154">
        <v>0</v>
      </c>
      <c r="Q1327" s="154">
        <v>0</v>
      </c>
      <c r="R1327" s="155" t="b">
        <v>0</v>
      </c>
      <c r="S1327" s="154">
        <v>0</v>
      </c>
      <c r="T1327" s="154">
        <v>0</v>
      </c>
    </row>
    <row r="1328" spans="1:20">
      <c r="A1328" s="46" t="s">
        <v>318</v>
      </c>
      <c r="B1328" s="150">
        <v>110204</v>
      </c>
      <c r="C1328" s="147" t="s">
        <v>24</v>
      </c>
      <c r="D1328" s="147" t="s">
        <v>15</v>
      </c>
      <c r="E1328" s="147" t="s">
        <v>16</v>
      </c>
      <c r="F1328" s="154">
        <v>0</v>
      </c>
      <c r="G1328" s="154">
        <v>0</v>
      </c>
      <c r="H1328" s="154">
        <v>0</v>
      </c>
      <c r="I1328" s="154">
        <v>0</v>
      </c>
      <c r="J1328" s="154">
        <v>0</v>
      </c>
      <c r="K1328" s="154">
        <v>0</v>
      </c>
      <c r="L1328" s="154">
        <v>0</v>
      </c>
      <c r="M1328" s="154">
        <v>0</v>
      </c>
      <c r="N1328" s="154">
        <v>0</v>
      </c>
      <c r="O1328" s="154">
        <v>0</v>
      </c>
      <c r="P1328" s="154">
        <v>0</v>
      </c>
      <c r="Q1328" s="154">
        <v>0</v>
      </c>
      <c r="R1328" s="155" t="b">
        <v>0</v>
      </c>
      <c r="S1328" s="154">
        <v>0</v>
      </c>
      <c r="T1328" s="154">
        <v>0</v>
      </c>
    </row>
    <row r="1329" spans="1:20">
      <c r="A1329" s="46" t="s">
        <v>318</v>
      </c>
      <c r="B1329" s="150">
        <v>110205</v>
      </c>
      <c r="C1329" s="147" t="s">
        <v>25</v>
      </c>
      <c r="D1329" s="147" t="s">
        <v>15</v>
      </c>
      <c r="E1329" s="147" t="s">
        <v>16</v>
      </c>
      <c r="F1329" s="154">
        <v>0</v>
      </c>
      <c r="G1329" s="154">
        <v>0</v>
      </c>
      <c r="H1329" s="154">
        <v>0</v>
      </c>
      <c r="I1329" s="154">
        <v>0</v>
      </c>
      <c r="J1329" s="154">
        <v>0</v>
      </c>
      <c r="K1329" s="154">
        <v>0</v>
      </c>
      <c r="L1329" s="154">
        <v>0</v>
      </c>
      <c r="M1329" s="154">
        <v>0</v>
      </c>
      <c r="N1329" s="154">
        <v>0</v>
      </c>
      <c r="O1329" s="154">
        <v>0</v>
      </c>
      <c r="P1329" s="154">
        <v>0</v>
      </c>
      <c r="Q1329" s="154">
        <v>0</v>
      </c>
      <c r="R1329" s="155" t="b">
        <v>0</v>
      </c>
      <c r="S1329" s="154">
        <v>0</v>
      </c>
      <c r="T1329" s="154">
        <v>0</v>
      </c>
    </row>
    <row r="1330" spans="1:20">
      <c r="A1330" s="46" t="s">
        <v>318</v>
      </c>
      <c r="B1330" s="150">
        <v>110210</v>
      </c>
      <c r="C1330" s="147" t="s">
        <v>29</v>
      </c>
      <c r="D1330" s="147" t="s">
        <v>15</v>
      </c>
      <c r="E1330" s="147" t="s">
        <v>16</v>
      </c>
      <c r="F1330" s="154">
        <v>0</v>
      </c>
      <c r="G1330" s="154">
        <v>0</v>
      </c>
      <c r="H1330" s="154">
        <v>2068317349</v>
      </c>
      <c r="I1330" s="154">
        <v>0</v>
      </c>
      <c r="J1330" s="154">
        <v>0</v>
      </c>
      <c r="K1330" s="154">
        <v>2068317349</v>
      </c>
      <c r="L1330" s="154">
        <v>0</v>
      </c>
      <c r="M1330" s="154">
        <v>0</v>
      </c>
      <c r="N1330" s="154">
        <v>0</v>
      </c>
      <c r="O1330" s="154">
        <v>0</v>
      </c>
      <c r="P1330" s="154">
        <v>0</v>
      </c>
      <c r="Q1330" s="154">
        <v>0</v>
      </c>
      <c r="R1330" s="155" t="b">
        <v>1</v>
      </c>
      <c r="S1330" s="154">
        <v>0</v>
      </c>
      <c r="T1330" s="154">
        <v>0</v>
      </c>
    </row>
    <row r="1331" spans="1:20">
      <c r="A1331" s="46" t="s">
        <v>318</v>
      </c>
      <c r="B1331" s="33">
        <v>110301</v>
      </c>
      <c r="C1331" s="34" t="s">
        <v>31</v>
      </c>
      <c r="D1331" s="147" t="s">
        <v>15</v>
      </c>
      <c r="E1331" s="147" t="s">
        <v>16</v>
      </c>
      <c r="F1331" s="154">
        <v>18623796098</v>
      </c>
      <c r="G1331" s="154">
        <v>0</v>
      </c>
      <c r="H1331" s="154">
        <v>0</v>
      </c>
      <c r="I1331" s="154">
        <v>0</v>
      </c>
      <c r="J1331" s="154">
        <v>2068317349</v>
      </c>
      <c r="K1331" s="154">
        <v>0</v>
      </c>
      <c r="L1331" s="154">
        <v>20692113447</v>
      </c>
      <c r="M1331" s="154">
        <v>0</v>
      </c>
      <c r="N1331" s="154">
        <v>0</v>
      </c>
      <c r="O1331" s="154">
        <v>0</v>
      </c>
      <c r="P1331" s="154">
        <v>20692113447</v>
      </c>
      <c r="Q1331" s="154">
        <v>0</v>
      </c>
      <c r="R1331" s="155" t="b">
        <v>1</v>
      </c>
      <c r="S1331" s="154">
        <v>20692113447</v>
      </c>
      <c r="T1331" s="154">
        <v>0</v>
      </c>
    </row>
    <row r="1332" spans="1:20">
      <c r="A1332" s="46" t="s">
        <v>318</v>
      </c>
      <c r="B1332" s="33">
        <v>110902</v>
      </c>
      <c r="C1332" s="34" t="s">
        <v>32</v>
      </c>
      <c r="D1332" s="147" t="s">
        <v>15</v>
      </c>
      <c r="E1332" s="147" t="s">
        <v>16</v>
      </c>
      <c r="F1332" s="154">
        <v>0</v>
      </c>
      <c r="G1332" s="154">
        <v>0</v>
      </c>
      <c r="H1332" s="154">
        <v>3635686257.9699998</v>
      </c>
      <c r="I1332" s="154">
        <v>3635686257.9699998</v>
      </c>
      <c r="J1332" s="154">
        <v>0</v>
      </c>
      <c r="K1332" s="154">
        <v>0</v>
      </c>
      <c r="L1332" s="154">
        <v>0</v>
      </c>
      <c r="M1332" s="154">
        <v>0</v>
      </c>
      <c r="N1332" s="154">
        <v>0</v>
      </c>
      <c r="O1332" s="154">
        <v>0</v>
      </c>
      <c r="P1332" s="154">
        <v>0</v>
      </c>
      <c r="Q1332" s="154">
        <v>0</v>
      </c>
      <c r="R1332" s="155" t="b">
        <v>1</v>
      </c>
      <c r="S1332" s="154">
        <v>0</v>
      </c>
      <c r="T1332" s="154">
        <v>0</v>
      </c>
    </row>
    <row r="1333" spans="1:20">
      <c r="A1333" s="46" t="s">
        <v>318</v>
      </c>
      <c r="B1333" s="33">
        <v>110904</v>
      </c>
      <c r="C1333" s="34" t="s">
        <v>267</v>
      </c>
      <c r="D1333" s="147" t="s">
        <v>15</v>
      </c>
      <c r="E1333" s="147" t="s">
        <v>16</v>
      </c>
      <c r="F1333" s="154">
        <v>0</v>
      </c>
      <c r="G1333" s="154">
        <v>0</v>
      </c>
      <c r="H1333" s="154">
        <v>0</v>
      </c>
      <c r="I1333" s="154">
        <v>0</v>
      </c>
      <c r="J1333" s="154">
        <v>0</v>
      </c>
      <c r="K1333" s="154">
        <v>0</v>
      </c>
      <c r="L1333" s="154">
        <v>0</v>
      </c>
      <c r="M1333" s="154">
        <v>0</v>
      </c>
      <c r="N1333" s="154">
        <v>0</v>
      </c>
      <c r="O1333" s="154">
        <v>0</v>
      </c>
      <c r="P1333" s="154">
        <v>0</v>
      </c>
      <c r="Q1333" s="154">
        <v>0</v>
      </c>
      <c r="R1333" s="155" t="b">
        <v>0</v>
      </c>
      <c r="S1333" s="154">
        <v>0</v>
      </c>
      <c r="T1333" s="154">
        <v>0</v>
      </c>
    </row>
    <row r="1334" spans="1:20">
      <c r="A1334" s="46" t="s">
        <v>318</v>
      </c>
      <c r="B1334" s="33">
        <v>130120</v>
      </c>
      <c r="C1334" s="34" t="s">
        <v>33</v>
      </c>
      <c r="D1334" s="147" t="s">
        <v>15</v>
      </c>
      <c r="E1334" s="147" t="s">
        <v>16</v>
      </c>
      <c r="F1334" s="154">
        <v>32779550</v>
      </c>
      <c r="G1334" s="154">
        <v>0</v>
      </c>
      <c r="H1334" s="154">
        <v>10653500</v>
      </c>
      <c r="I1334" s="154">
        <v>60764000</v>
      </c>
      <c r="J1334" s="154">
        <v>58026800</v>
      </c>
      <c r="K1334" s="154">
        <v>0</v>
      </c>
      <c r="L1334" s="154">
        <v>40695850</v>
      </c>
      <c r="M1334" s="154">
        <v>0</v>
      </c>
      <c r="N1334" s="154">
        <v>0</v>
      </c>
      <c r="O1334" s="154">
        <v>0</v>
      </c>
      <c r="P1334" s="154">
        <v>40695850</v>
      </c>
      <c r="Q1334" s="154">
        <v>0</v>
      </c>
      <c r="R1334" s="155" t="b">
        <v>1</v>
      </c>
      <c r="S1334" s="154">
        <v>40695850</v>
      </c>
      <c r="T1334" s="154">
        <v>0</v>
      </c>
    </row>
    <row r="1335" spans="1:20">
      <c r="A1335" s="46" t="s">
        <v>318</v>
      </c>
      <c r="B1335" s="33">
        <v>130121</v>
      </c>
      <c r="C1335" s="34" t="s">
        <v>34</v>
      </c>
      <c r="D1335" s="147" t="s">
        <v>15</v>
      </c>
      <c r="E1335" s="147" t="s">
        <v>16</v>
      </c>
      <c r="F1335" s="154">
        <v>0</v>
      </c>
      <c r="G1335" s="154">
        <v>0</v>
      </c>
      <c r="H1335" s="154">
        <v>2769750</v>
      </c>
      <c r="I1335" s="154">
        <v>1969599220</v>
      </c>
      <c r="J1335" s="154">
        <v>1966829470</v>
      </c>
      <c r="K1335" s="154">
        <v>0</v>
      </c>
      <c r="L1335" s="154">
        <v>0</v>
      </c>
      <c r="M1335" s="154">
        <v>0</v>
      </c>
      <c r="N1335" s="154">
        <v>0</v>
      </c>
      <c r="O1335" s="154">
        <v>0</v>
      </c>
      <c r="P1335" s="154">
        <v>0</v>
      </c>
      <c r="Q1335" s="154">
        <v>0</v>
      </c>
      <c r="R1335" s="155" t="b">
        <v>1</v>
      </c>
      <c r="S1335" s="154">
        <v>0</v>
      </c>
      <c r="T1335" s="154">
        <v>0</v>
      </c>
    </row>
    <row r="1336" spans="1:20">
      <c r="A1336" s="46" t="s">
        <v>318</v>
      </c>
      <c r="B1336" s="33">
        <v>311100</v>
      </c>
      <c r="C1336" s="34" t="s">
        <v>58</v>
      </c>
      <c r="D1336" s="147" t="s">
        <v>15</v>
      </c>
      <c r="E1336" s="147" t="s">
        <v>16</v>
      </c>
      <c r="F1336" s="154">
        <v>0</v>
      </c>
      <c r="G1336" s="154">
        <v>0</v>
      </c>
      <c r="H1336" s="154">
        <v>10080000</v>
      </c>
      <c r="I1336" s="154">
        <v>0</v>
      </c>
      <c r="J1336" s="154">
        <v>0</v>
      </c>
      <c r="K1336" s="154">
        <v>10080000</v>
      </c>
      <c r="L1336" s="154">
        <v>0</v>
      </c>
      <c r="M1336" s="154">
        <v>0</v>
      </c>
      <c r="N1336" s="154">
        <v>0</v>
      </c>
      <c r="O1336" s="154">
        <v>0</v>
      </c>
      <c r="P1336" s="154">
        <v>0</v>
      </c>
      <c r="Q1336" s="154">
        <v>0</v>
      </c>
      <c r="R1336" s="155" t="b">
        <v>1</v>
      </c>
      <c r="S1336" s="154">
        <v>0</v>
      </c>
      <c r="T1336" s="154">
        <v>0</v>
      </c>
    </row>
    <row r="1337" spans="1:20">
      <c r="A1337" s="46" t="s">
        <v>318</v>
      </c>
      <c r="B1337" s="150">
        <v>130131</v>
      </c>
      <c r="C1337" s="147" t="s">
        <v>36</v>
      </c>
      <c r="D1337" s="147" t="s">
        <v>15</v>
      </c>
      <c r="E1337" s="147" t="s">
        <v>16</v>
      </c>
      <c r="F1337" s="154">
        <v>0</v>
      </c>
      <c r="G1337" s="154">
        <v>0</v>
      </c>
      <c r="H1337" s="154">
        <v>0</v>
      </c>
      <c r="I1337" s="154">
        <v>0</v>
      </c>
      <c r="J1337" s="154">
        <v>0</v>
      </c>
      <c r="K1337" s="154">
        <v>0</v>
      </c>
      <c r="L1337" s="154">
        <v>0</v>
      </c>
      <c r="M1337" s="154">
        <v>0</v>
      </c>
      <c r="N1337" s="154">
        <v>0</v>
      </c>
      <c r="O1337" s="154">
        <v>0</v>
      </c>
      <c r="P1337" s="154">
        <v>0</v>
      </c>
      <c r="Q1337" s="154">
        <v>0</v>
      </c>
      <c r="R1337" s="155" t="b">
        <v>0</v>
      </c>
      <c r="S1337" s="154">
        <v>0</v>
      </c>
      <c r="T1337" s="154">
        <v>0</v>
      </c>
    </row>
    <row r="1338" spans="1:20">
      <c r="A1338" s="46" t="s">
        <v>318</v>
      </c>
      <c r="B1338" s="150">
        <v>130130</v>
      </c>
      <c r="C1338" s="147" t="s">
        <v>35</v>
      </c>
      <c r="D1338" s="147" t="s">
        <v>15</v>
      </c>
      <c r="E1338" s="147" t="s">
        <v>16</v>
      </c>
      <c r="F1338" s="154">
        <v>87891135</v>
      </c>
      <c r="G1338" s="154">
        <v>0</v>
      </c>
      <c r="H1338" s="154">
        <v>500000</v>
      </c>
      <c r="I1338" s="154">
        <v>5000000</v>
      </c>
      <c r="J1338" s="154">
        <v>24772950</v>
      </c>
      <c r="K1338" s="154">
        <v>31702230</v>
      </c>
      <c r="L1338" s="154">
        <v>76461855</v>
      </c>
      <c r="M1338" s="154">
        <v>0</v>
      </c>
      <c r="N1338" s="154">
        <v>0</v>
      </c>
      <c r="O1338" s="154">
        <v>0</v>
      </c>
      <c r="P1338" s="154">
        <v>76461855</v>
      </c>
      <c r="Q1338" s="154">
        <v>0</v>
      </c>
      <c r="R1338" s="155" t="b">
        <v>1</v>
      </c>
      <c r="S1338" s="154">
        <v>76461855</v>
      </c>
      <c r="T1338" s="154">
        <v>0</v>
      </c>
    </row>
    <row r="1339" spans="1:20">
      <c r="A1339" s="46" t="s">
        <v>318</v>
      </c>
      <c r="B1339" s="150">
        <v>130501</v>
      </c>
      <c r="C1339" s="147" t="s">
        <v>37</v>
      </c>
      <c r="D1339" s="147" t="s">
        <v>15</v>
      </c>
      <c r="E1339" s="147" t="s">
        <v>16</v>
      </c>
      <c r="F1339" s="154">
        <v>2088500</v>
      </c>
      <c r="G1339" s="154">
        <v>0</v>
      </c>
      <c r="H1339" s="154">
        <v>5854000</v>
      </c>
      <c r="I1339" s="154">
        <v>3399000</v>
      </c>
      <c r="J1339" s="154">
        <v>0</v>
      </c>
      <c r="K1339" s="154">
        <v>0</v>
      </c>
      <c r="L1339" s="154">
        <v>4543500</v>
      </c>
      <c r="M1339" s="154">
        <v>0</v>
      </c>
      <c r="N1339" s="154">
        <v>0</v>
      </c>
      <c r="O1339" s="154">
        <v>0</v>
      </c>
      <c r="P1339" s="154">
        <v>4543500</v>
      </c>
      <c r="Q1339" s="154">
        <v>0</v>
      </c>
      <c r="R1339" s="155" t="b">
        <v>1</v>
      </c>
      <c r="S1339" s="154">
        <v>4543500</v>
      </c>
      <c r="T1339" s="154">
        <v>0</v>
      </c>
    </row>
    <row r="1340" spans="1:20">
      <c r="A1340" s="46" t="s">
        <v>318</v>
      </c>
      <c r="B1340" s="150">
        <v>130502</v>
      </c>
      <c r="C1340" s="147" t="s">
        <v>38</v>
      </c>
      <c r="D1340" s="147" t="s">
        <v>15</v>
      </c>
      <c r="E1340" s="147" t="s">
        <v>16</v>
      </c>
      <c r="F1340" s="154">
        <v>0</v>
      </c>
      <c r="G1340" s="154">
        <v>0</v>
      </c>
      <c r="H1340" s="154">
        <v>0</v>
      </c>
      <c r="I1340" s="154">
        <v>0</v>
      </c>
      <c r="J1340" s="154">
        <v>0</v>
      </c>
      <c r="K1340" s="154">
        <v>0</v>
      </c>
      <c r="L1340" s="154">
        <v>0</v>
      </c>
      <c r="M1340" s="154">
        <v>0</v>
      </c>
      <c r="N1340" s="154">
        <v>0</v>
      </c>
      <c r="O1340" s="154">
        <v>0</v>
      </c>
      <c r="P1340" s="154">
        <v>0</v>
      </c>
      <c r="Q1340" s="154">
        <v>0</v>
      </c>
      <c r="R1340" s="155" t="b">
        <v>0</v>
      </c>
      <c r="S1340" s="154">
        <v>0</v>
      </c>
      <c r="T1340" s="154">
        <v>0</v>
      </c>
    </row>
    <row r="1341" spans="1:20">
      <c r="A1341" s="46" t="s">
        <v>318</v>
      </c>
      <c r="B1341" s="150">
        <v>130504</v>
      </c>
      <c r="C1341" s="147" t="s">
        <v>39</v>
      </c>
      <c r="D1341" s="147" t="s">
        <v>15</v>
      </c>
      <c r="E1341" s="147" t="s">
        <v>16</v>
      </c>
      <c r="F1341" s="154">
        <v>750000</v>
      </c>
      <c r="G1341" s="154">
        <v>0</v>
      </c>
      <c r="H1341" s="154">
        <v>0</v>
      </c>
      <c r="I1341" s="154">
        <v>0</v>
      </c>
      <c r="J1341" s="154">
        <v>0</v>
      </c>
      <c r="K1341" s="154">
        <v>500000</v>
      </c>
      <c r="L1341" s="154">
        <v>250000</v>
      </c>
      <c r="M1341" s="154">
        <v>0</v>
      </c>
      <c r="N1341" s="154">
        <v>0</v>
      </c>
      <c r="O1341" s="154">
        <v>0</v>
      </c>
      <c r="P1341" s="154">
        <v>250000</v>
      </c>
      <c r="Q1341" s="154">
        <v>0</v>
      </c>
      <c r="R1341" s="155" t="b">
        <v>1</v>
      </c>
      <c r="S1341" s="154">
        <v>250000</v>
      </c>
      <c r="T1341" s="154">
        <v>0</v>
      </c>
    </row>
    <row r="1342" spans="1:20">
      <c r="A1342" s="46" t="s">
        <v>318</v>
      </c>
      <c r="B1342" s="150">
        <v>140001</v>
      </c>
      <c r="C1342" s="147" t="s">
        <v>240</v>
      </c>
      <c r="D1342" s="147" t="s">
        <v>15</v>
      </c>
      <c r="E1342" s="147" t="s">
        <v>16</v>
      </c>
      <c r="F1342" s="154">
        <v>0</v>
      </c>
      <c r="G1342" s="154">
        <v>0</v>
      </c>
      <c r="H1342" s="154">
        <v>0</v>
      </c>
      <c r="I1342" s="154">
        <v>0</v>
      </c>
      <c r="J1342" s="154">
        <v>0</v>
      </c>
      <c r="K1342" s="154">
        <v>0</v>
      </c>
      <c r="L1342" s="154">
        <v>0</v>
      </c>
      <c r="M1342" s="154">
        <v>0</v>
      </c>
      <c r="N1342" s="154">
        <v>0</v>
      </c>
      <c r="O1342" s="154">
        <v>0</v>
      </c>
      <c r="P1342" s="154">
        <v>0</v>
      </c>
      <c r="Q1342" s="154">
        <v>0</v>
      </c>
      <c r="R1342" s="155" t="b">
        <v>0</v>
      </c>
      <c r="S1342" s="154">
        <v>0</v>
      </c>
      <c r="T1342" s="154">
        <v>0</v>
      </c>
    </row>
    <row r="1343" spans="1:20">
      <c r="A1343" s="46" t="s">
        <v>318</v>
      </c>
      <c r="B1343" s="33">
        <v>140101</v>
      </c>
      <c r="C1343" s="34" t="s">
        <v>41</v>
      </c>
      <c r="D1343" s="147" t="s">
        <v>15</v>
      </c>
      <c r="E1343" s="147" t="s">
        <v>16</v>
      </c>
      <c r="F1343" s="154">
        <v>0</v>
      </c>
      <c r="G1343" s="154">
        <v>0</v>
      </c>
      <c r="H1343" s="154">
        <v>0</v>
      </c>
      <c r="I1343" s="154">
        <v>0</v>
      </c>
      <c r="J1343" s="154">
        <v>0</v>
      </c>
      <c r="K1343" s="154">
        <v>0</v>
      </c>
      <c r="L1343" s="154">
        <v>0</v>
      </c>
      <c r="M1343" s="154">
        <v>0</v>
      </c>
      <c r="N1343" s="154">
        <v>0</v>
      </c>
      <c r="O1343" s="154">
        <v>0</v>
      </c>
      <c r="P1343" s="154">
        <v>0</v>
      </c>
      <c r="Q1343" s="154">
        <v>0</v>
      </c>
      <c r="R1343" s="155" t="b">
        <v>0</v>
      </c>
      <c r="S1343" s="154">
        <v>0</v>
      </c>
      <c r="T1343" s="154">
        <v>0</v>
      </c>
    </row>
    <row r="1344" spans="1:20">
      <c r="A1344" s="46" t="s">
        <v>318</v>
      </c>
      <c r="B1344" s="33">
        <v>140301</v>
      </c>
      <c r="C1344" s="34" t="s">
        <v>300</v>
      </c>
      <c r="D1344" s="147" t="s">
        <v>15</v>
      </c>
      <c r="E1344" s="147" t="s">
        <v>16</v>
      </c>
      <c r="F1344" s="154">
        <v>21067323</v>
      </c>
      <c r="G1344" s="154">
        <v>0</v>
      </c>
      <c r="H1344" s="154">
        <v>0</v>
      </c>
      <c r="I1344" s="154">
        <v>0</v>
      </c>
      <c r="J1344" s="154">
        <v>0</v>
      </c>
      <c r="K1344" s="154">
        <v>10533661.5</v>
      </c>
      <c r="L1344" s="154">
        <v>10533661.5</v>
      </c>
      <c r="M1344" s="154">
        <v>0</v>
      </c>
      <c r="N1344" s="154">
        <v>0</v>
      </c>
      <c r="O1344" s="154">
        <v>0</v>
      </c>
      <c r="P1344" s="154">
        <v>10533661.5</v>
      </c>
      <c r="Q1344" s="154">
        <v>0</v>
      </c>
      <c r="R1344" s="155" t="b">
        <v>1</v>
      </c>
      <c r="S1344" s="154">
        <v>10533661.5</v>
      </c>
      <c r="T1344" s="154">
        <v>0</v>
      </c>
    </row>
    <row r="1345" spans="1:20">
      <c r="A1345" s="46" t="s">
        <v>318</v>
      </c>
      <c r="B1345" s="33">
        <v>150101</v>
      </c>
      <c r="C1345" s="34" t="s">
        <v>42</v>
      </c>
      <c r="D1345" s="147" t="s">
        <v>15</v>
      </c>
      <c r="E1345" s="147" t="s">
        <v>16</v>
      </c>
      <c r="F1345" s="154">
        <v>0</v>
      </c>
      <c r="G1345" s="154">
        <v>0</v>
      </c>
      <c r="H1345" s="154">
        <v>0</v>
      </c>
      <c r="I1345" s="154">
        <v>0</v>
      </c>
      <c r="J1345" s="154">
        <v>128830286.36363636</v>
      </c>
      <c r="K1345" s="154">
        <v>128830286.36363636</v>
      </c>
      <c r="L1345" s="154">
        <v>0</v>
      </c>
      <c r="M1345" s="154">
        <v>0</v>
      </c>
      <c r="N1345" s="154">
        <v>0</v>
      </c>
      <c r="O1345" s="154">
        <v>0</v>
      </c>
      <c r="P1345" s="154">
        <v>0</v>
      </c>
      <c r="Q1345" s="154">
        <v>0</v>
      </c>
      <c r="R1345" s="155" t="b">
        <v>1</v>
      </c>
      <c r="S1345" s="154">
        <v>0</v>
      </c>
      <c r="T1345" s="154">
        <v>0</v>
      </c>
    </row>
    <row r="1346" spans="1:20">
      <c r="A1346" s="46" t="s">
        <v>318</v>
      </c>
      <c r="B1346" s="33">
        <v>160101</v>
      </c>
      <c r="C1346" s="34" t="s">
        <v>189</v>
      </c>
      <c r="D1346" s="147" t="s">
        <v>15</v>
      </c>
      <c r="E1346" s="147" t="s">
        <v>16</v>
      </c>
      <c r="F1346" s="154">
        <v>392986758.63636357</v>
      </c>
      <c r="G1346" s="154">
        <v>0</v>
      </c>
      <c r="H1346" s="154">
        <v>0</v>
      </c>
      <c r="I1346" s="154">
        <v>0</v>
      </c>
      <c r="J1346" s="154">
        <v>424464868.18181825</v>
      </c>
      <c r="K1346" s="154">
        <v>392986758.63636363</v>
      </c>
      <c r="L1346" s="154">
        <v>424464868.18181813</v>
      </c>
      <c r="M1346" s="154">
        <v>0</v>
      </c>
      <c r="N1346" s="154">
        <v>0</v>
      </c>
      <c r="O1346" s="154">
        <v>0</v>
      </c>
      <c r="P1346" s="154">
        <v>424464868.18181813</v>
      </c>
      <c r="Q1346" s="154">
        <v>0</v>
      </c>
      <c r="R1346" s="155" t="b">
        <v>1</v>
      </c>
      <c r="S1346" s="154">
        <v>424464868.18181813</v>
      </c>
      <c r="T1346" s="154">
        <v>0</v>
      </c>
    </row>
    <row r="1347" spans="1:20">
      <c r="A1347" s="46" t="s">
        <v>318</v>
      </c>
      <c r="B1347" s="33">
        <v>161101</v>
      </c>
      <c r="C1347" s="34" t="s">
        <v>170</v>
      </c>
      <c r="D1347" s="147" t="s">
        <v>15</v>
      </c>
      <c r="E1347" s="147" t="s">
        <v>16</v>
      </c>
      <c r="F1347" s="154">
        <v>2.384185791015625E-7</v>
      </c>
      <c r="G1347" s="154">
        <v>0</v>
      </c>
      <c r="H1347" s="154">
        <v>0</v>
      </c>
      <c r="I1347" s="154">
        <v>0</v>
      </c>
      <c r="J1347" s="154">
        <v>232461581.81818184</v>
      </c>
      <c r="K1347" s="368">
        <v>232461581.81818181</v>
      </c>
      <c r="L1347" s="154">
        <v>2.6822090148925781E-7</v>
      </c>
      <c r="M1347" s="154" t="s">
        <v>274</v>
      </c>
      <c r="N1347" s="154">
        <v>0</v>
      </c>
      <c r="O1347" s="154">
        <v>0</v>
      </c>
      <c r="P1347" s="154">
        <v>2.6822090148925781E-7</v>
      </c>
      <c r="Q1347" s="154">
        <v>0</v>
      </c>
      <c r="R1347" s="155" t="b">
        <v>1</v>
      </c>
      <c r="S1347" s="154">
        <v>2.6822090148925781E-7</v>
      </c>
      <c r="T1347" s="154">
        <v>0</v>
      </c>
    </row>
    <row r="1348" spans="1:20">
      <c r="A1348" s="46" t="s">
        <v>318</v>
      </c>
      <c r="B1348" s="33">
        <v>211001</v>
      </c>
      <c r="C1348" s="34" t="s">
        <v>241</v>
      </c>
      <c r="D1348" s="147" t="s">
        <v>15</v>
      </c>
      <c r="E1348" s="147" t="s">
        <v>47</v>
      </c>
      <c r="F1348" s="154">
        <v>0</v>
      </c>
      <c r="G1348" s="154">
        <v>14229043646.090908</v>
      </c>
      <c r="H1348" s="154">
        <v>5000000</v>
      </c>
      <c r="I1348" s="154">
        <v>0</v>
      </c>
      <c r="J1348" s="154">
        <v>36434956.000000007</v>
      </c>
      <c r="K1348" s="154">
        <v>1444913149.9999998</v>
      </c>
      <c r="L1348" s="154">
        <v>0</v>
      </c>
      <c r="M1348" s="154">
        <v>15632521840.090908</v>
      </c>
      <c r="N1348" s="154">
        <v>0</v>
      </c>
      <c r="O1348" s="154">
        <v>0</v>
      </c>
      <c r="P1348" s="154">
        <v>0</v>
      </c>
      <c r="Q1348" s="154">
        <v>15632521840.090908</v>
      </c>
      <c r="R1348" s="155" t="b">
        <v>1</v>
      </c>
      <c r="S1348" s="154">
        <v>0</v>
      </c>
      <c r="T1348" s="154">
        <v>15632521840.090908</v>
      </c>
    </row>
    <row r="1349" spans="1:20">
      <c r="A1349" s="46" t="s">
        <v>318</v>
      </c>
      <c r="B1349" s="150">
        <v>211002</v>
      </c>
      <c r="C1349" s="147" t="s">
        <v>242</v>
      </c>
      <c r="D1349" s="147" t="s">
        <v>15</v>
      </c>
      <c r="E1349" s="147" t="s">
        <v>47</v>
      </c>
      <c r="F1349" s="154">
        <v>0</v>
      </c>
      <c r="G1349" s="154">
        <v>-1420760319.727272</v>
      </c>
      <c r="H1349" s="154">
        <v>0</v>
      </c>
      <c r="I1349" s="154">
        <v>0</v>
      </c>
      <c r="J1349" s="154">
        <v>151486700</v>
      </c>
      <c r="K1349" s="154">
        <v>235761809.09090912</v>
      </c>
      <c r="L1349" s="154">
        <v>0</v>
      </c>
      <c r="M1349" s="154">
        <v>-1336485210.636363</v>
      </c>
      <c r="N1349" s="154">
        <v>0</v>
      </c>
      <c r="O1349" s="154">
        <v>0</v>
      </c>
      <c r="P1349" s="154">
        <v>0</v>
      </c>
      <c r="Q1349" s="154">
        <v>-1336485210.636363</v>
      </c>
      <c r="R1349" s="155" t="b">
        <v>1</v>
      </c>
      <c r="S1349" s="154">
        <v>0</v>
      </c>
      <c r="T1349" s="154">
        <v>-1336485210.636363</v>
      </c>
    </row>
    <row r="1350" spans="1:20">
      <c r="A1350" s="46" t="s">
        <v>318</v>
      </c>
      <c r="B1350" s="150">
        <v>211011</v>
      </c>
      <c r="C1350" s="147" t="s">
        <v>304</v>
      </c>
      <c r="D1350" s="147" t="s">
        <v>15</v>
      </c>
      <c r="E1350" s="147" t="s">
        <v>47</v>
      </c>
      <c r="F1350" s="154">
        <v>0</v>
      </c>
      <c r="G1350" s="154">
        <v>204448394.19427299</v>
      </c>
      <c r="H1350" s="154">
        <v>0</v>
      </c>
      <c r="I1350" s="154">
        <v>0</v>
      </c>
      <c r="J1350" s="154">
        <v>0</v>
      </c>
      <c r="K1350" s="536">
        <v>39500246.5</v>
      </c>
      <c r="L1350" s="154">
        <v>0</v>
      </c>
      <c r="M1350" s="154">
        <v>243948640.69427299</v>
      </c>
      <c r="N1350" s="154">
        <v>0</v>
      </c>
      <c r="O1350" s="154">
        <v>0</v>
      </c>
      <c r="P1350" s="154">
        <v>0</v>
      </c>
      <c r="Q1350" s="154">
        <v>243948640.69427299</v>
      </c>
      <c r="R1350" s="155" t="b">
        <v>1</v>
      </c>
      <c r="S1350" s="154">
        <v>0</v>
      </c>
      <c r="T1350" s="154">
        <v>243948640.69427299</v>
      </c>
    </row>
    <row r="1351" spans="1:20">
      <c r="A1351" s="46" t="s">
        <v>318</v>
      </c>
      <c r="B1351" s="150">
        <v>211012</v>
      </c>
      <c r="C1351" s="147" t="s">
        <v>305</v>
      </c>
      <c r="D1351" s="147" t="s">
        <v>15</v>
      </c>
      <c r="E1351" s="147" t="s">
        <v>47</v>
      </c>
      <c r="F1351" s="154">
        <v>0</v>
      </c>
      <c r="G1351" s="154">
        <v>85775012.295018733</v>
      </c>
      <c r="H1351" s="154">
        <v>0</v>
      </c>
      <c r="I1351" s="154">
        <v>0</v>
      </c>
      <c r="J1351" s="154">
        <v>0</v>
      </c>
      <c r="K1351" s="154">
        <v>16255882</v>
      </c>
      <c r="L1351" s="154">
        <v>0</v>
      </c>
      <c r="M1351" s="154">
        <v>102030894.29501873</v>
      </c>
      <c r="N1351" s="154">
        <v>0</v>
      </c>
      <c r="O1351" s="154">
        <v>0</v>
      </c>
      <c r="P1351" s="154">
        <v>0</v>
      </c>
      <c r="Q1351" s="154">
        <v>102030894.29501873</v>
      </c>
      <c r="R1351" s="155" t="b">
        <v>1</v>
      </c>
      <c r="S1351" s="154">
        <v>0</v>
      </c>
      <c r="T1351" s="154">
        <v>102030894.29501873</v>
      </c>
    </row>
    <row r="1352" spans="1:20">
      <c r="A1352" s="46" t="s">
        <v>318</v>
      </c>
      <c r="B1352" s="150">
        <v>211013</v>
      </c>
      <c r="C1352" s="147" t="s">
        <v>306</v>
      </c>
      <c r="D1352" s="147" t="s">
        <v>15</v>
      </c>
      <c r="E1352" s="147" t="s">
        <v>47</v>
      </c>
      <c r="F1352" s="154">
        <v>0</v>
      </c>
      <c r="G1352" s="154">
        <v>17255335.635944702</v>
      </c>
      <c r="H1352" s="154">
        <v>0</v>
      </c>
      <c r="I1352" s="154">
        <v>0</v>
      </c>
      <c r="J1352" s="154">
        <v>0</v>
      </c>
      <c r="K1352" s="154">
        <v>3453169</v>
      </c>
      <c r="L1352" s="154">
        <v>0</v>
      </c>
      <c r="M1352" s="154">
        <v>20708504.635944702</v>
      </c>
      <c r="N1352" s="154">
        <v>0</v>
      </c>
      <c r="O1352" s="154">
        <v>0</v>
      </c>
      <c r="P1352" s="154">
        <v>0</v>
      </c>
      <c r="Q1352" s="154">
        <v>20708504.635944702</v>
      </c>
      <c r="R1352" s="155" t="b">
        <v>1</v>
      </c>
      <c r="S1352" s="154">
        <v>0</v>
      </c>
      <c r="T1352" s="154">
        <v>20708504.635944702</v>
      </c>
    </row>
    <row r="1353" spans="1:20">
      <c r="A1353" s="46" t="s">
        <v>318</v>
      </c>
      <c r="B1353" s="160">
        <v>211014</v>
      </c>
      <c r="C1353" s="158" t="s">
        <v>307</v>
      </c>
      <c r="D1353" s="147" t="s">
        <v>15</v>
      </c>
      <c r="E1353" s="147" t="s">
        <v>47</v>
      </c>
      <c r="F1353" s="154">
        <v>0</v>
      </c>
      <c r="G1353" s="154">
        <v>77054570.099999994</v>
      </c>
      <c r="H1353" s="154">
        <v>0</v>
      </c>
      <c r="I1353" s="154">
        <v>0</v>
      </c>
      <c r="J1353" s="154">
        <v>0</v>
      </c>
      <c r="K1353" s="154">
        <v>15410914</v>
      </c>
      <c r="L1353" s="154">
        <v>0</v>
      </c>
      <c r="M1353" s="154">
        <v>92465484.099999994</v>
      </c>
      <c r="N1353" s="154">
        <v>0</v>
      </c>
      <c r="O1353" s="154">
        <v>0</v>
      </c>
      <c r="P1353" s="154">
        <v>0</v>
      </c>
      <c r="Q1353" s="154">
        <v>92465484.099999994</v>
      </c>
      <c r="R1353" s="155" t="b">
        <v>1</v>
      </c>
      <c r="S1353" s="154">
        <v>0</v>
      </c>
      <c r="T1353" s="154">
        <v>92465484.099999994</v>
      </c>
    </row>
    <row r="1354" spans="1:20">
      <c r="A1354" s="46" t="s">
        <v>318</v>
      </c>
      <c r="B1354" s="160">
        <v>211101</v>
      </c>
      <c r="C1354" s="158" t="s">
        <v>244</v>
      </c>
      <c r="D1354" s="147" t="s">
        <v>15</v>
      </c>
      <c r="E1354" s="147" t="s">
        <v>47</v>
      </c>
      <c r="F1354" s="154">
        <v>0</v>
      </c>
      <c r="G1354" s="154">
        <v>1089738935.9492221</v>
      </c>
      <c r="H1354" s="154">
        <v>0</v>
      </c>
      <c r="I1354" s="154">
        <v>0</v>
      </c>
      <c r="J1354" s="154">
        <v>0</v>
      </c>
      <c r="K1354" s="536">
        <v>85266200</v>
      </c>
      <c r="L1354" s="154">
        <v>0</v>
      </c>
      <c r="M1354" s="154">
        <v>1175005135.9492221</v>
      </c>
      <c r="N1354" s="154">
        <v>0</v>
      </c>
      <c r="O1354" s="154">
        <v>0</v>
      </c>
      <c r="P1354" s="154">
        <v>0</v>
      </c>
      <c r="Q1354" s="154">
        <v>1175005135.9492221</v>
      </c>
      <c r="R1354" s="155" t="b">
        <v>1</v>
      </c>
      <c r="S1354" s="154">
        <v>0</v>
      </c>
      <c r="T1354" s="154">
        <v>1175005135.9492221</v>
      </c>
    </row>
    <row r="1355" spans="1:20">
      <c r="A1355" s="46" t="s">
        <v>318</v>
      </c>
      <c r="B1355" s="160">
        <v>211102</v>
      </c>
      <c r="C1355" s="158" t="s">
        <v>264</v>
      </c>
      <c r="D1355" s="147" t="s">
        <v>15</v>
      </c>
      <c r="E1355" s="147" t="s">
        <v>47</v>
      </c>
      <c r="F1355" s="154">
        <v>0</v>
      </c>
      <c r="G1355" s="154">
        <v>0</v>
      </c>
      <c r="H1355" s="154">
        <v>0</v>
      </c>
      <c r="I1355" s="154">
        <v>0</v>
      </c>
      <c r="J1355" s="154">
        <v>0</v>
      </c>
      <c r="K1355" s="154">
        <v>0</v>
      </c>
      <c r="L1355" s="154">
        <v>0</v>
      </c>
      <c r="M1355" s="154">
        <v>0</v>
      </c>
      <c r="N1355" s="154">
        <v>0</v>
      </c>
      <c r="O1355" s="154">
        <v>0</v>
      </c>
      <c r="P1355" s="154">
        <v>0</v>
      </c>
      <c r="Q1355" s="154">
        <v>0</v>
      </c>
      <c r="R1355" s="155" t="b">
        <v>0</v>
      </c>
      <c r="S1355" s="154">
        <v>0</v>
      </c>
      <c r="T1355" s="154">
        <v>0</v>
      </c>
    </row>
    <row r="1356" spans="1:20">
      <c r="A1356" s="46" t="s">
        <v>318</v>
      </c>
      <c r="B1356" s="160">
        <v>211103</v>
      </c>
      <c r="C1356" s="158" t="s">
        <v>246</v>
      </c>
      <c r="D1356" s="147" t="s">
        <v>15</v>
      </c>
      <c r="E1356" s="147" t="s">
        <v>47</v>
      </c>
      <c r="F1356" s="154">
        <v>0</v>
      </c>
      <c r="G1356" s="154">
        <v>71398756.5</v>
      </c>
      <c r="H1356" s="154">
        <v>0</v>
      </c>
      <c r="I1356" s="154">
        <v>0</v>
      </c>
      <c r="J1356" s="154">
        <v>0</v>
      </c>
      <c r="K1356" s="154">
        <v>5824042</v>
      </c>
      <c r="L1356" s="154">
        <v>0</v>
      </c>
      <c r="M1356" s="154">
        <v>77222798.5</v>
      </c>
      <c r="N1356" s="154">
        <v>0</v>
      </c>
      <c r="O1356" s="154">
        <v>0</v>
      </c>
      <c r="P1356" s="154">
        <v>0</v>
      </c>
      <c r="Q1356" s="154">
        <v>77222798.5</v>
      </c>
      <c r="R1356" s="155" t="b">
        <v>1</v>
      </c>
      <c r="S1356" s="154">
        <v>0</v>
      </c>
      <c r="T1356" s="154">
        <v>77222798.5</v>
      </c>
    </row>
    <row r="1357" spans="1:20">
      <c r="A1357" s="46" t="s">
        <v>318</v>
      </c>
      <c r="B1357" s="160">
        <v>211104</v>
      </c>
      <c r="C1357" s="158" t="s">
        <v>243</v>
      </c>
      <c r="D1357" s="147" t="s">
        <v>15</v>
      </c>
      <c r="E1357" s="147" t="s">
        <v>47</v>
      </c>
      <c r="F1357" s="154">
        <v>0</v>
      </c>
      <c r="G1357" s="154">
        <v>815113296</v>
      </c>
      <c r="H1357" s="154">
        <v>0</v>
      </c>
      <c r="I1357" s="154">
        <v>0</v>
      </c>
      <c r="J1357" s="154">
        <v>0</v>
      </c>
      <c r="K1357" s="154">
        <v>91514840</v>
      </c>
      <c r="L1357" s="154">
        <v>0</v>
      </c>
      <c r="M1357" s="154">
        <v>906628136</v>
      </c>
      <c r="N1357" s="154">
        <v>0</v>
      </c>
      <c r="O1357" s="154">
        <v>0</v>
      </c>
      <c r="P1357" s="154">
        <v>0</v>
      </c>
      <c r="Q1357" s="154">
        <v>906628136</v>
      </c>
      <c r="R1357" s="155" t="b">
        <v>1</v>
      </c>
      <c r="S1357" s="154">
        <v>0</v>
      </c>
      <c r="T1357" s="154">
        <v>906628136</v>
      </c>
    </row>
    <row r="1358" spans="1:20">
      <c r="A1358" s="46" t="s">
        <v>318</v>
      </c>
      <c r="B1358" s="160">
        <v>211201</v>
      </c>
      <c r="C1358" s="158" t="s">
        <v>52</v>
      </c>
      <c r="D1358" s="147" t="s">
        <v>15</v>
      </c>
      <c r="E1358" s="147" t="s">
        <v>47</v>
      </c>
      <c r="F1358" s="154">
        <v>0</v>
      </c>
      <c r="G1358" s="154">
        <v>449936297.42857146</v>
      </c>
      <c r="H1358" s="154">
        <v>0</v>
      </c>
      <c r="I1358" s="154">
        <v>0</v>
      </c>
      <c r="J1358" s="154">
        <v>0</v>
      </c>
      <c r="K1358" s="536">
        <v>36325940</v>
      </c>
      <c r="L1358" s="154">
        <v>0</v>
      </c>
      <c r="M1358" s="154">
        <v>486262237.42857146</v>
      </c>
      <c r="N1358" s="154">
        <v>0</v>
      </c>
      <c r="O1358" s="154">
        <v>0</v>
      </c>
      <c r="P1358" s="154">
        <v>0</v>
      </c>
      <c r="Q1358" s="154">
        <v>486262237.42857146</v>
      </c>
      <c r="R1358" s="155" t="b">
        <v>1</v>
      </c>
      <c r="S1358" s="154">
        <v>0</v>
      </c>
      <c r="T1358" s="154">
        <v>486262237.42857146</v>
      </c>
    </row>
    <row r="1359" spans="1:20">
      <c r="A1359" s="46" t="s">
        <v>318</v>
      </c>
      <c r="B1359" s="160">
        <v>211202</v>
      </c>
      <c r="C1359" s="158" t="s">
        <v>202</v>
      </c>
      <c r="D1359" s="147" t="s">
        <v>15</v>
      </c>
      <c r="E1359" s="147" t="s">
        <v>47</v>
      </c>
      <c r="F1359" s="154">
        <v>0</v>
      </c>
      <c r="G1359" s="154">
        <v>74389303.636399999</v>
      </c>
      <c r="H1359" s="154">
        <v>0</v>
      </c>
      <c r="I1359" s="154">
        <v>0</v>
      </c>
      <c r="J1359" s="154">
        <v>0</v>
      </c>
      <c r="K1359" s="154">
        <v>11854558.251600001</v>
      </c>
      <c r="L1359" s="154">
        <v>0</v>
      </c>
      <c r="M1359" s="154">
        <v>86243861.887999997</v>
      </c>
      <c r="N1359" s="154">
        <v>0</v>
      </c>
      <c r="O1359" s="154">
        <v>0</v>
      </c>
      <c r="P1359" s="154">
        <v>0</v>
      </c>
      <c r="Q1359" s="154">
        <v>86243861.887999997</v>
      </c>
      <c r="R1359" s="155" t="b">
        <v>1</v>
      </c>
      <c r="S1359" s="154">
        <v>0</v>
      </c>
      <c r="T1359" s="154">
        <v>86243861.887999997</v>
      </c>
    </row>
    <row r="1360" spans="1:20">
      <c r="A1360" s="46" t="s">
        <v>318</v>
      </c>
      <c r="B1360" s="160">
        <v>211203</v>
      </c>
      <c r="C1360" s="158" t="s">
        <v>53</v>
      </c>
      <c r="D1360" s="147" t="s">
        <v>15</v>
      </c>
      <c r="E1360" s="147" t="s">
        <v>47</v>
      </c>
      <c r="F1360" s="154">
        <v>0</v>
      </c>
      <c r="G1360" s="154">
        <v>0</v>
      </c>
      <c r="H1360" s="154">
        <v>0</v>
      </c>
      <c r="I1360" s="154">
        <v>0</v>
      </c>
      <c r="J1360" s="154">
        <v>0</v>
      </c>
      <c r="K1360" s="154">
        <v>0</v>
      </c>
      <c r="L1360" s="154">
        <v>0</v>
      </c>
      <c r="M1360" s="154">
        <v>0</v>
      </c>
      <c r="N1360" s="154">
        <v>0</v>
      </c>
      <c r="O1360" s="154">
        <v>0</v>
      </c>
      <c r="P1360" s="154">
        <v>0</v>
      </c>
      <c r="Q1360" s="154">
        <v>0</v>
      </c>
      <c r="R1360" s="155" t="b">
        <v>0</v>
      </c>
      <c r="S1360" s="154">
        <v>0</v>
      </c>
      <c r="T1360" s="154">
        <v>0</v>
      </c>
    </row>
    <row r="1361" spans="1:20">
      <c r="A1361" s="46" t="s">
        <v>318</v>
      </c>
      <c r="B1361" s="160">
        <v>211301</v>
      </c>
      <c r="C1361" s="158" t="s">
        <v>248</v>
      </c>
      <c r="D1361" s="147" t="s">
        <v>15</v>
      </c>
      <c r="E1361" s="147" t="s">
        <v>47</v>
      </c>
      <c r="F1361" s="154">
        <v>0</v>
      </c>
      <c r="G1361" s="154">
        <v>0</v>
      </c>
      <c r="H1361" s="154">
        <v>0</v>
      </c>
      <c r="I1361" s="154">
        <v>0</v>
      </c>
      <c r="J1361" s="154">
        <v>0</v>
      </c>
      <c r="K1361" s="154">
        <v>0</v>
      </c>
      <c r="L1361" s="154">
        <v>0</v>
      </c>
      <c r="M1361" s="154">
        <v>0</v>
      </c>
      <c r="N1361" s="154">
        <v>0</v>
      </c>
      <c r="O1361" s="154">
        <v>0</v>
      </c>
      <c r="P1361" s="154">
        <v>0</v>
      </c>
      <c r="Q1361" s="154">
        <v>0</v>
      </c>
      <c r="R1361" s="155" t="b">
        <v>0</v>
      </c>
      <c r="S1361" s="154">
        <v>0</v>
      </c>
      <c r="T1361" s="154">
        <v>0</v>
      </c>
    </row>
    <row r="1362" spans="1:20">
      <c r="A1362" s="46" t="s">
        <v>318</v>
      </c>
      <c r="B1362" s="160">
        <v>212001</v>
      </c>
      <c r="C1362" s="158" t="s">
        <v>249</v>
      </c>
      <c r="D1362" s="147" t="s">
        <v>15</v>
      </c>
      <c r="E1362" s="147" t="s">
        <v>47</v>
      </c>
      <c r="F1362" s="154">
        <v>0</v>
      </c>
      <c r="G1362" s="154">
        <v>517218010.81818187</v>
      </c>
      <c r="H1362" s="154">
        <v>0</v>
      </c>
      <c r="I1362" s="154">
        <v>0</v>
      </c>
      <c r="J1362" s="154">
        <v>0</v>
      </c>
      <c r="K1362" s="154">
        <v>54087824.545454569</v>
      </c>
      <c r="L1362" s="154">
        <v>0</v>
      </c>
      <c r="M1362" s="154">
        <v>571305835.36363649</v>
      </c>
      <c r="N1362" s="154">
        <v>0</v>
      </c>
      <c r="O1362" s="154">
        <v>0</v>
      </c>
      <c r="P1362" s="154">
        <v>0</v>
      </c>
      <c r="Q1362" s="154">
        <v>571305835.36363649</v>
      </c>
      <c r="R1362" s="155" t="b">
        <v>1</v>
      </c>
      <c r="S1362" s="154">
        <v>0</v>
      </c>
      <c r="T1362" s="154">
        <v>571305835.36363649</v>
      </c>
    </row>
    <row r="1363" spans="1:20">
      <c r="A1363" s="46" t="s">
        <v>318</v>
      </c>
      <c r="B1363" s="160">
        <v>213001</v>
      </c>
      <c r="C1363" s="158" t="s">
        <v>56</v>
      </c>
      <c r="D1363" s="147" t="s">
        <v>15</v>
      </c>
      <c r="E1363" s="147" t="s">
        <v>47</v>
      </c>
      <c r="F1363" s="154">
        <v>0</v>
      </c>
      <c r="G1363" s="154">
        <v>0</v>
      </c>
      <c r="H1363" s="154">
        <v>0</v>
      </c>
      <c r="I1363" s="154">
        <v>0</v>
      </c>
      <c r="J1363" s="154">
        <v>182918110.90909094</v>
      </c>
      <c r="K1363" s="154">
        <v>182918110.90909094</v>
      </c>
      <c r="L1363" s="154">
        <v>0</v>
      </c>
      <c r="M1363" s="154">
        <v>0</v>
      </c>
      <c r="N1363" s="154">
        <v>0</v>
      </c>
      <c r="O1363" s="154">
        <v>0</v>
      </c>
      <c r="P1363" s="154">
        <v>0</v>
      </c>
      <c r="Q1363" s="154">
        <v>0</v>
      </c>
      <c r="R1363" s="155" t="b">
        <v>1</v>
      </c>
      <c r="S1363" s="154">
        <v>0</v>
      </c>
      <c r="T1363" s="154">
        <v>0</v>
      </c>
    </row>
    <row r="1364" spans="1:20">
      <c r="A1364" s="46" t="s">
        <v>318</v>
      </c>
      <c r="B1364" s="160">
        <v>214001</v>
      </c>
      <c r="C1364" s="158" t="s">
        <v>250</v>
      </c>
      <c r="D1364" s="147" t="s">
        <v>15</v>
      </c>
      <c r="E1364" s="147" t="s">
        <v>47</v>
      </c>
      <c r="F1364" s="154">
        <v>0</v>
      </c>
      <c r="G1364" s="154">
        <v>0</v>
      </c>
      <c r="H1364" s="154">
        <v>0</v>
      </c>
      <c r="I1364" s="154">
        <v>0</v>
      </c>
      <c r="J1364" s="154">
        <v>0</v>
      </c>
      <c r="K1364" s="154">
        <v>0</v>
      </c>
      <c r="L1364" s="154">
        <v>0</v>
      </c>
      <c r="M1364" s="154">
        <v>0</v>
      </c>
      <c r="N1364" s="154">
        <v>0</v>
      </c>
      <c r="O1364" s="154">
        <v>0</v>
      </c>
      <c r="P1364" s="154">
        <v>0</v>
      </c>
      <c r="Q1364" s="154">
        <v>0</v>
      </c>
      <c r="R1364" s="155" t="b">
        <v>0</v>
      </c>
      <c r="S1364" s="154">
        <v>0</v>
      </c>
      <c r="T1364" s="154">
        <v>0</v>
      </c>
    </row>
    <row r="1365" spans="1:20">
      <c r="A1365" s="46" t="s">
        <v>318</v>
      </c>
      <c r="B1365" s="160">
        <v>214002</v>
      </c>
      <c r="C1365" s="158" t="s">
        <v>349</v>
      </c>
      <c r="D1365" s="147" t="s">
        <v>15</v>
      </c>
      <c r="E1365" s="147" t="s">
        <v>47</v>
      </c>
      <c r="F1365" s="154">
        <v>0</v>
      </c>
      <c r="G1365" s="154">
        <v>132531.06599999999</v>
      </c>
      <c r="H1365" s="154">
        <v>0</v>
      </c>
      <c r="I1365" s="154">
        <v>0</v>
      </c>
      <c r="J1365" s="154">
        <v>0</v>
      </c>
      <c r="K1365" s="154">
        <v>33837.599999999999</v>
      </c>
      <c r="L1365" s="154">
        <v>0</v>
      </c>
      <c r="M1365" s="154">
        <v>166368.666</v>
      </c>
      <c r="N1365" s="154">
        <v>0</v>
      </c>
      <c r="O1365" s="154">
        <v>0</v>
      </c>
      <c r="P1365" s="154">
        <v>0</v>
      </c>
      <c r="Q1365" s="154">
        <v>166368.666</v>
      </c>
      <c r="R1365" s="155" t="b">
        <v>1</v>
      </c>
      <c r="S1365" s="154">
        <v>0</v>
      </c>
      <c r="T1365" s="154">
        <v>166368.666</v>
      </c>
    </row>
    <row r="1366" spans="1:20">
      <c r="A1366" s="46" t="s">
        <v>318</v>
      </c>
      <c r="B1366" s="160">
        <v>311110</v>
      </c>
      <c r="C1366" s="158" t="s">
        <v>60</v>
      </c>
      <c r="D1366" s="147" t="s">
        <v>15</v>
      </c>
      <c r="E1366" s="147" t="s">
        <v>47</v>
      </c>
      <c r="F1366" s="154">
        <v>0</v>
      </c>
      <c r="G1366" s="154">
        <v>0</v>
      </c>
      <c r="H1366" s="154">
        <v>3360200</v>
      </c>
      <c r="I1366" s="154">
        <v>3771950</v>
      </c>
      <c r="J1366" s="154">
        <v>0</v>
      </c>
      <c r="K1366" s="154">
        <v>0</v>
      </c>
      <c r="L1366" s="154">
        <v>0</v>
      </c>
      <c r="M1366" s="154">
        <v>411750</v>
      </c>
      <c r="N1366" s="154">
        <v>0</v>
      </c>
      <c r="O1366" s="154">
        <v>0</v>
      </c>
      <c r="P1366" s="154">
        <v>0</v>
      </c>
      <c r="Q1366" s="154">
        <v>411750</v>
      </c>
      <c r="R1366" s="155" t="b">
        <v>1</v>
      </c>
      <c r="S1366" s="154">
        <v>0</v>
      </c>
      <c r="T1366" s="154">
        <v>411750</v>
      </c>
    </row>
    <row r="1367" spans="1:20">
      <c r="A1367" s="46" t="s">
        <v>318</v>
      </c>
      <c r="B1367" s="160">
        <v>311111</v>
      </c>
      <c r="C1367" s="158" t="s">
        <v>61</v>
      </c>
      <c r="D1367" s="147" t="s">
        <v>15</v>
      </c>
      <c r="E1367" s="147" t="s">
        <v>47</v>
      </c>
      <c r="F1367" s="154">
        <v>0</v>
      </c>
      <c r="G1367" s="154">
        <v>0</v>
      </c>
      <c r="H1367" s="154">
        <v>0</v>
      </c>
      <c r="I1367" s="154">
        <v>0</v>
      </c>
      <c r="J1367" s="154">
        <v>0</v>
      </c>
      <c r="K1367" s="154">
        <v>0</v>
      </c>
      <c r="L1367" s="154">
        <v>0</v>
      </c>
      <c r="M1367" s="154">
        <v>0</v>
      </c>
      <c r="N1367" s="154">
        <v>0</v>
      </c>
      <c r="O1367" s="154">
        <v>0</v>
      </c>
      <c r="P1367" s="154">
        <v>0</v>
      </c>
      <c r="Q1367" s="154">
        <v>0</v>
      </c>
      <c r="R1367" s="155" t="b">
        <v>0</v>
      </c>
      <c r="S1367" s="154">
        <v>0</v>
      </c>
      <c r="T1367" s="154">
        <v>0</v>
      </c>
    </row>
    <row r="1368" spans="1:20">
      <c r="A1368" s="46" t="s">
        <v>318</v>
      </c>
      <c r="B1368" s="160">
        <v>311112</v>
      </c>
      <c r="C1368" s="158" t="s">
        <v>62</v>
      </c>
      <c r="D1368" s="147" t="s">
        <v>15</v>
      </c>
      <c r="E1368" s="147" t="s">
        <v>47</v>
      </c>
      <c r="F1368" s="154">
        <v>0</v>
      </c>
      <c r="G1368" s="154">
        <v>2564800</v>
      </c>
      <c r="H1368" s="154">
        <v>0</v>
      </c>
      <c r="I1368" s="154">
        <v>0</v>
      </c>
      <c r="J1368" s="154">
        <v>0</v>
      </c>
      <c r="K1368" s="154">
        <v>640500</v>
      </c>
      <c r="L1368" s="154">
        <v>0</v>
      </c>
      <c r="M1368" s="154">
        <v>3205300</v>
      </c>
      <c r="N1368" s="154">
        <v>0</v>
      </c>
      <c r="O1368" s="154">
        <v>0</v>
      </c>
      <c r="P1368" s="154">
        <v>0</v>
      </c>
      <c r="Q1368" s="154">
        <v>3205300</v>
      </c>
      <c r="R1368" s="155" t="b">
        <v>1</v>
      </c>
      <c r="S1368" s="154">
        <v>0</v>
      </c>
      <c r="T1368" s="154">
        <v>3205300</v>
      </c>
    </row>
    <row r="1369" spans="1:20">
      <c r="A1369" s="46" t="s">
        <v>318</v>
      </c>
      <c r="B1369" s="160">
        <v>311113</v>
      </c>
      <c r="C1369" s="158" t="s">
        <v>63</v>
      </c>
      <c r="D1369" s="147" t="s">
        <v>15</v>
      </c>
      <c r="E1369" s="147" t="s">
        <v>47</v>
      </c>
      <c r="F1369" s="154">
        <v>0</v>
      </c>
      <c r="G1369" s="154">
        <v>11992500</v>
      </c>
      <c r="H1369" s="154">
        <v>0</v>
      </c>
      <c r="I1369" s="154">
        <v>0</v>
      </c>
      <c r="J1369" s="154">
        <v>0</v>
      </c>
      <c r="K1369" s="154">
        <v>1784167</v>
      </c>
      <c r="L1369" s="154">
        <v>0</v>
      </c>
      <c r="M1369" s="154">
        <v>13776667</v>
      </c>
      <c r="N1369" s="154">
        <v>0</v>
      </c>
      <c r="O1369" s="154">
        <v>0</v>
      </c>
      <c r="P1369" s="154">
        <v>0</v>
      </c>
      <c r="Q1369" s="154">
        <v>13776667</v>
      </c>
      <c r="R1369" s="155" t="b">
        <v>1</v>
      </c>
      <c r="S1369" s="154">
        <v>0</v>
      </c>
      <c r="T1369" s="154">
        <v>13776667</v>
      </c>
    </row>
    <row r="1370" spans="1:20">
      <c r="A1370" s="46" t="s">
        <v>318</v>
      </c>
      <c r="B1370" s="160">
        <v>311114</v>
      </c>
      <c r="C1370" s="158" t="s">
        <v>64</v>
      </c>
      <c r="D1370" s="147" t="s">
        <v>15</v>
      </c>
      <c r="E1370" s="147" t="s">
        <v>47</v>
      </c>
      <c r="F1370" s="154">
        <v>0</v>
      </c>
      <c r="G1370" s="154">
        <v>3479830.41</v>
      </c>
      <c r="H1370" s="154">
        <v>0</v>
      </c>
      <c r="I1370" s="154">
        <v>0</v>
      </c>
      <c r="J1370" s="154">
        <v>3395236.4100000011</v>
      </c>
      <c r="K1370" s="154">
        <v>3395236.4100000011</v>
      </c>
      <c r="L1370" s="154">
        <v>0</v>
      </c>
      <c r="M1370" s="154">
        <v>3479830.41</v>
      </c>
      <c r="N1370" s="154">
        <v>0</v>
      </c>
      <c r="O1370" s="154">
        <v>0</v>
      </c>
      <c r="P1370" s="154">
        <v>0</v>
      </c>
      <c r="Q1370" s="154">
        <v>3479830.41</v>
      </c>
      <c r="R1370" s="155" t="b">
        <v>1</v>
      </c>
      <c r="S1370" s="154">
        <v>0</v>
      </c>
      <c r="T1370" s="154">
        <v>3479830.41</v>
      </c>
    </row>
    <row r="1371" spans="1:20">
      <c r="A1371" s="46" t="s">
        <v>318</v>
      </c>
      <c r="B1371" s="160">
        <v>311115</v>
      </c>
      <c r="C1371" s="158" t="s">
        <v>65</v>
      </c>
      <c r="D1371" s="147" t="s">
        <v>15</v>
      </c>
      <c r="E1371" s="147" t="s">
        <v>47</v>
      </c>
      <c r="F1371" s="154">
        <v>0</v>
      </c>
      <c r="G1371" s="154">
        <v>0</v>
      </c>
      <c r="H1371" s="154">
        <v>0</v>
      </c>
      <c r="I1371" s="154">
        <v>0</v>
      </c>
      <c r="J1371" s="154">
        <v>0</v>
      </c>
      <c r="K1371" s="154">
        <v>0</v>
      </c>
      <c r="L1371" s="154">
        <v>0</v>
      </c>
      <c r="M1371" s="154">
        <v>0</v>
      </c>
      <c r="N1371" s="154">
        <v>0</v>
      </c>
      <c r="O1371" s="154">
        <v>0</v>
      </c>
      <c r="P1371" s="154">
        <v>0</v>
      </c>
      <c r="Q1371" s="154">
        <v>0</v>
      </c>
      <c r="R1371" s="155" t="b">
        <v>0</v>
      </c>
      <c r="S1371" s="154">
        <v>0</v>
      </c>
      <c r="T1371" s="154">
        <v>0</v>
      </c>
    </row>
    <row r="1372" spans="1:20">
      <c r="A1372" s="46" t="s">
        <v>318</v>
      </c>
      <c r="B1372" s="160">
        <v>311118</v>
      </c>
      <c r="C1372" s="158" t="s">
        <v>331</v>
      </c>
      <c r="D1372" s="147" t="s">
        <v>15</v>
      </c>
      <c r="E1372" s="147" t="s">
        <v>47</v>
      </c>
      <c r="F1372" s="154">
        <v>0</v>
      </c>
      <c r="G1372" s="154">
        <v>6693550</v>
      </c>
      <c r="H1372" s="154">
        <v>0</v>
      </c>
      <c r="I1372" s="154">
        <v>0</v>
      </c>
      <c r="J1372" s="154">
        <v>0</v>
      </c>
      <c r="K1372" s="154">
        <v>2254960</v>
      </c>
      <c r="L1372" s="154">
        <v>0</v>
      </c>
      <c r="M1372" s="154">
        <v>8948510</v>
      </c>
      <c r="N1372" s="154">
        <v>0</v>
      </c>
      <c r="O1372" s="154">
        <v>0</v>
      </c>
      <c r="P1372" s="154">
        <v>0</v>
      </c>
      <c r="Q1372" s="154">
        <v>8948510</v>
      </c>
      <c r="R1372" s="155" t="b">
        <v>1</v>
      </c>
      <c r="S1372" s="154">
        <v>0</v>
      </c>
      <c r="T1372" s="154">
        <v>8948510</v>
      </c>
    </row>
    <row r="1373" spans="1:20">
      <c r="A1373" s="46" t="s">
        <v>318</v>
      </c>
      <c r="B1373" s="160">
        <v>311001</v>
      </c>
      <c r="C1373" s="158" t="s">
        <v>57</v>
      </c>
      <c r="D1373" s="147" t="s">
        <v>15</v>
      </c>
      <c r="E1373" s="147" t="s">
        <v>47</v>
      </c>
      <c r="F1373" s="154">
        <v>0</v>
      </c>
      <c r="G1373" s="154">
        <v>0</v>
      </c>
      <c r="H1373" s="154">
        <v>0</v>
      </c>
      <c r="I1373" s="154">
        <v>0</v>
      </c>
      <c r="J1373" s="154">
        <v>0</v>
      </c>
      <c r="K1373" s="154">
        <v>0</v>
      </c>
      <c r="L1373" s="154">
        <v>0</v>
      </c>
      <c r="M1373" s="154">
        <v>0</v>
      </c>
      <c r="N1373" s="154">
        <v>0</v>
      </c>
      <c r="O1373" s="154">
        <v>0</v>
      </c>
      <c r="P1373" s="154">
        <v>0</v>
      </c>
      <c r="Q1373" s="154">
        <v>0</v>
      </c>
      <c r="R1373" s="155" t="b">
        <v>0</v>
      </c>
      <c r="S1373" s="154">
        <v>0</v>
      </c>
      <c r="T1373" s="154">
        <v>0</v>
      </c>
    </row>
    <row r="1374" spans="1:20">
      <c r="A1374" s="46" t="s">
        <v>318</v>
      </c>
      <c r="B1374" s="160">
        <v>311101</v>
      </c>
      <c r="C1374" s="158" t="s">
        <v>59</v>
      </c>
      <c r="D1374" s="147" t="s">
        <v>15</v>
      </c>
      <c r="E1374" s="147" t="s">
        <v>47</v>
      </c>
      <c r="F1374" s="154">
        <v>0</v>
      </c>
      <c r="G1374" s="154">
        <v>2893509075.0109291</v>
      </c>
      <c r="H1374" s="154">
        <v>0</v>
      </c>
      <c r="I1374" s="154">
        <v>0</v>
      </c>
      <c r="J1374" s="154">
        <v>0</v>
      </c>
      <c r="K1374" s="154">
        <v>162841188.12727261</v>
      </c>
      <c r="L1374" s="154">
        <v>0</v>
      </c>
      <c r="M1374" s="154">
        <v>3056350263.1382017</v>
      </c>
      <c r="N1374" s="154">
        <v>0</v>
      </c>
      <c r="O1374" s="154">
        <v>0</v>
      </c>
      <c r="P1374" s="154">
        <v>0</v>
      </c>
      <c r="Q1374" s="154">
        <v>3056350263.1382017</v>
      </c>
      <c r="R1374" s="155" t="b">
        <v>1</v>
      </c>
      <c r="S1374" s="154">
        <v>0</v>
      </c>
      <c r="T1374" s="154">
        <v>3056350263.1382017</v>
      </c>
    </row>
    <row r="1375" spans="1:20">
      <c r="A1375" s="46" t="s">
        <v>318</v>
      </c>
      <c r="B1375" s="160">
        <v>311201</v>
      </c>
      <c r="C1375" s="158" t="s">
        <v>209</v>
      </c>
      <c r="D1375" s="147" t="s">
        <v>15</v>
      </c>
      <c r="E1375" s="147" t="s">
        <v>47</v>
      </c>
      <c r="F1375" s="154">
        <v>0</v>
      </c>
      <c r="G1375" s="154">
        <v>0</v>
      </c>
      <c r="H1375" s="154">
        <v>0</v>
      </c>
      <c r="I1375" s="154">
        <v>0</v>
      </c>
      <c r="J1375" s="154">
        <v>0</v>
      </c>
      <c r="K1375" s="154">
        <v>0</v>
      </c>
      <c r="L1375" s="154">
        <v>0</v>
      </c>
      <c r="M1375" s="154">
        <v>0</v>
      </c>
      <c r="N1375" s="154">
        <v>0</v>
      </c>
      <c r="O1375" s="154">
        <v>0</v>
      </c>
      <c r="P1375" s="154">
        <v>0</v>
      </c>
      <c r="Q1375" s="154">
        <v>0</v>
      </c>
      <c r="R1375" s="155" t="b">
        <v>0</v>
      </c>
      <c r="S1375" s="154">
        <v>0</v>
      </c>
      <c r="T1375" s="154">
        <v>0</v>
      </c>
    </row>
    <row r="1376" spans="1:20">
      <c r="A1376" s="46" t="s">
        <v>318</v>
      </c>
      <c r="B1376" s="160">
        <v>312002</v>
      </c>
      <c r="C1376" s="158" t="s">
        <v>69</v>
      </c>
      <c r="D1376" s="147" t="s">
        <v>15</v>
      </c>
      <c r="E1376" s="147" t="s">
        <v>47</v>
      </c>
      <c r="F1376" s="154">
        <v>0</v>
      </c>
      <c r="G1376" s="154">
        <v>190307599.36818075</v>
      </c>
      <c r="H1376" s="154">
        <v>0</v>
      </c>
      <c r="I1376" s="154">
        <v>0</v>
      </c>
      <c r="J1376" s="154">
        <v>162841188.12727261</v>
      </c>
      <c r="K1376" s="154">
        <v>0</v>
      </c>
      <c r="L1376" s="154">
        <v>0</v>
      </c>
      <c r="M1376" s="154">
        <v>27466411.240908146</v>
      </c>
      <c r="N1376" s="154">
        <v>0</v>
      </c>
      <c r="O1376" s="154">
        <v>0</v>
      </c>
      <c r="P1376" s="154">
        <v>0</v>
      </c>
      <c r="Q1376" s="154">
        <v>27466411.240908146</v>
      </c>
      <c r="R1376" s="155" t="b">
        <v>1</v>
      </c>
      <c r="S1376" s="154">
        <v>0</v>
      </c>
      <c r="T1376" s="154">
        <v>172055317.94839954</v>
      </c>
    </row>
    <row r="1377" spans="1:20">
      <c r="A1377" s="46" t="s">
        <v>318</v>
      </c>
      <c r="B1377" s="160">
        <v>312003</v>
      </c>
      <c r="C1377" s="158" t="s">
        <v>70</v>
      </c>
      <c r="D1377" s="147" t="s">
        <v>15</v>
      </c>
      <c r="E1377" s="147" t="s">
        <v>47</v>
      </c>
      <c r="F1377" s="154">
        <v>0</v>
      </c>
      <c r="G1377" s="154">
        <v>0</v>
      </c>
      <c r="H1377" s="154">
        <v>0</v>
      </c>
      <c r="I1377" s="154">
        <v>0</v>
      </c>
      <c r="J1377" s="154">
        <v>0</v>
      </c>
      <c r="K1377" s="154">
        <v>0</v>
      </c>
      <c r="L1377" s="154">
        <v>0</v>
      </c>
      <c r="M1377" s="154">
        <v>0</v>
      </c>
      <c r="N1377" s="154">
        <v>0</v>
      </c>
      <c r="O1377" s="154">
        <v>0</v>
      </c>
      <c r="P1377" s="154">
        <v>0</v>
      </c>
      <c r="Q1377" s="154">
        <v>144588906.7074914</v>
      </c>
      <c r="R1377" s="155" t="b">
        <v>1</v>
      </c>
      <c r="S1377" s="154">
        <v>0</v>
      </c>
      <c r="T1377" s="154">
        <v>0</v>
      </c>
    </row>
    <row r="1378" spans="1:20">
      <c r="A1378" s="46" t="s">
        <v>318</v>
      </c>
      <c r="B1378" s="160">
        <v>411001</v>
      </c>
      <c r="C1378" s="158" t="s">
        <v>73</v>
      </c>
      <c r="D1378" s="147" t="s">
        <v>72</v>
      </c>
      <c r="E1378" s="147" t="s">
        <v>47</v>
      </c>
      <c r="F1378" s="154">
        <v>0</v>
      </c>
      <c r="G1378" s="154">
        <v>0</v>
      </c>
      <c r="H1378" s="154">
        <v>0</v>
      </c>
      <c r="I1378" s="154">
        <v>0</v>
      </c>
      <c r="J1378" s="154">
        <v>0</v>
      </c>
      <c r="K1378" s="154">
        <v>1803973199.9999998</v>
      </c>
      <c r="L1378" s="154">
        <v>0</v>
      </c>
      <c r="M1378" s="154">
        <v>1803973199.9999998</v>
      </c>
      <c r="N1378" s="154">
        <v>0</v>
      </c>
      <c r="O1378" s="154">
        <v>1803973199.9999998</v>
      </c>
      <c r="P1378" s="154">
        <v>0</v>
      </c>
      <c r="Q1378" s="154">
        <v>0</v>
      </c>
      <c r="R1378" s="155" t="b">
        <v>1</v>
      </c>
      <c r="S1378" s="154">
        <v>0</v>
      </c>
      <c r="T1378" s="154">
        <v>0</v>
      </c>
    </row>
    <row r="1379" spans="1:20">
      <c r="A1379" s="46" t="s">
        <v>318</v>
      </c>
      <c r="B1379" s="160">
        <v>411002</v>
      </c>
      <c r="C1379" s="158" t="s">
        <v>74</v>
      </c>
      <c r="D1379" s="147" t="s">
        <v>72</v>
      </c>
      <c r="E1379" s="147" t="s">
        <v>47</v>
      </c>
      <c r="F1379" s="154">
        <v>0</v>
      </c>
      <c r="G1379" s="154">
        <v>0</v>
      </c>
      <c r="H1379" s="154">
        <v>0</v>
      </c>
      <c r="I1379" s="154">
        <v>0</v>
      </c>
      <c r="J1379" s="154">
        <v>0</v>
      </c>
      <c r="K1379" s="154">
        <v>5610000</v>
      </c>
      <c r="L1379" s="154">
        <v>0</v>
      </c>
      <c r="M1379" s="154">
        <v>5610000</v>
      </c>
      <c r="N1379" s="154">
        <v>0</v>
      </c>
      <c r="O1379" s="154">
        <v>5610000</v>
      </c>
      <c r="P1379" s="154">
        <v>0</v>
      </c>
      <c r="Q1379" s="154">
        <v>0</v>
      </c>
      <c r="R1379" s="155" t="b">
        <v>1</v>
      </c>
      <c r="S1379" s="154">
        <v>0</v>
      </c>
      <c r="T1379" s="154">
        <v>0</v>
      </c>
    </row>
    <row r="1380" spans="1:20">
      <c r="A1380" s="46" t="s">
        <v>318</v>
      </c>
      <c r="B1380" s="160">
        <v>411003</v>
      </c>
      <c r="C1380" s="158" t="s">
        <v>75</v>
      </c>
      <c r="D1380" s="147" t="s">
        <v>72</v>
      </c>
      <c r="E1380" s="147" t="s">
        <v>47</v>
      </c>
      <c r="F1380" s="154">
        <v>0</v>
      </c>
      <c r="G1380" s="154">
        <v>0</v>
      </c>
      <c r="H1380" s="154">
        <v>0</v>
      </c>
      <c r="I1380" s="154">
        <v>0</v>
      </c>
      <c r="J1380" s="154">
        <v>0</v>
      </c>
      <c r="K1380" s="154">
        <v>0</v>
      </c>
      <c r="L1380" s="154">
        <v>0</v>
      </c>
      <c r="M1380" s="154">
        <v>0</v>
      </c>
      <c r="N1380" s="154">
        <v>0</v>
      </c>
      <c r="O1380" s="154">
        <v>0</v>
      </c>
      <c r="P1380" s="154">
        <v>0</v>
      </c>
      <c r="Q1380" s="154">
        <v>0</v>
      </c>
      <c r="R1380" s="155" t="b">
        <v>0</v>
      </c>
      <c r="S1380" s="154">
        <v>0</v>
      </c>
      <c r="T1380" s="154">
        <v>0</v>
      </c>
    </row>
    <row r="1381" spans="1:20">
      <c r="A1381" s="46" t="s">
        <v>318</v>
      </c>
      <c r="B1381" s="160">
        <v>411011</v>
      </c>
      <c r="C1381" s="158" t="s">
        <v>251</v>
      </c>
      <c r="D1381" s="147" t="s">
        <v>72</v>
      </c>
      <c r="E1381" s="147" t="s">
        <v>16</v>
      </c>
      <c r="F1381" s="154">
        <v>0</v>
      </c>
      <c r="G1381" s="154">
        <v>0</v>
      </c>
      <c r="H1381" s="154">
        <v>0</v>
      </c>
      <c r="I1381" s="154">
        <v>0</v>
      </c>
      <c r="J1381" s="154">
        <v>22478590.909090906</v>
      </c>
      <c r="K1381" s="154">
        <v>0</v>
      </c>
      <c r="L1381" s="154">
        <v>22478590.909090906</v>
      </c>
      <c r="M1381" s="154">
        <v>0</v>
      </c>
      <c r="N1381" s="154">
        <v>22478590.909090906</v>
      </c>
      <c r="O1381" s="154">
        <v>0</v>
      </c>
      <c r="P1381" s="154">
        <v>0</v>
      </c>
      <c r="Q1381" s="154">
        <v>0</v>
      </c>
      <c r="R1381" s="155" t="b">
        <v>1</v>
      </c>
      <c r="S1381" s="154">
        <v>0</v>
      </c>
      <c r="T1381" s="154">
        <v>0</v>
      </c>
    </row>
    <row r="1382" spans="1:20">
      <c r="A1382" s="46" t="s">
        <v>318</v>
      </c>
      <c r="B1382" s="160">
        <v>411012</v>
      </c>
      <c r="C1382" s="158" t="s">
        <v>252</v>
      </c>
      <c r="D1382" s="147" t="s">
        <v>72</v>
      </c>
      <c r="E1382" s="147" t="s">
        <v>16</v>
      </c>
      <c r="F1382" s="154">
        <v>0</v>
      </c>
      <c r="G1382" s="154">
        <v>0</v>
      </c>
      <c r="H1382" s="154">
        <v>0</v>
      </c>
      <c r="I1382" s="154">
        <v>0</v>
      </c>
      <c r="J1382" s="154">
        <v>2649000</v>
      </c>
      <c r="K1382" s="154">
        <v>0</v>
      </c>
      <c r="L1382" s="154">
        <v>2649000</v>
      </c>
      <c r="M1382" s="154">
        <v>0</v>
      </c>
      <c r="N1382" s="154">
        <v>2649000</v>
      </c>
      <c r="O1382" s="154">
        <v>0</v>
      </c>
      <c r="P1382" s="154">
        <v>0</v>
      </c>
      <c r="Q1382" s="154">
        <v>0</v>
      </c>
      <c r="R1382" s="155" t="b">
        <v>1</v>
      </c>
      <c r="S1382" s="154">
        <v>0</v>
      </c>
      <c r="T1382" s="154">
        <v>0</v>
      </c>
    </row>
    <row r="1383" spans="1:20">
      <c r="A1383" s="46" t="s">
        <v>318</v>
      </c>
      <c r="B1383" s="160">
        <v>411013</v>
      </c>
      <c r="C1383" s="158" t="s">
        <v>253</v>
      </c>
      <c r="D1383" s="147" t="s">
        <v>72</v>
      </c>
      <c r="E1383" s="147" t="s">
        <v>16</v>
      </c>
      <c r="F1383" s="154">
        <v>0</v>
      </c>
      <c r="G1383" s="154">
        <v>0</v>
      </c>
      <c r="H1383" s="154">
        <v>0</v>
      </c>
      <c r="I1383" s="154">
        <v>0</v>
      </c>
      <c r="J1383" s="154">
        <v>5082454.5454545449</v>
      </c>
      <c r="K1383" s="154">
        <v>0</v>
      </c>
      <c r="L1383" s="154">
        <v>5082454.5454545449</v>
      </c>
      <c r="M1383" s="154">
        <v>0</v>
      </c>
      <c r="N1383" s="154">
        <v>5082454.5454545449</v>
      </c>
      <c r="O1383" s="154">
        <v>0</v>
      </c>
      <c r="P1383" s="154">
        <v>0</v>
      </c>
      <c r="Q1383" s="154">
        <v>0</v>
      </c>
      <c r="R1383" s="155" t="b">
        <v>1</v>
      </c>
      <c r="S1383" s="154">
        <v>0</v>
      </c>
      <c r="T1383" s="154">
        <v>0</v>
      </c>
    </row>
    <row r="1384" spans="1:20">
      <c r="A1384" s="46" t="s">
        <v>318</v>
      </c>
      <c r="B1384" s="160">
        <v>411014</v>
      </c>
      <c r="C1384" s="158" t="s">
        <v>254</v>
      </c>
      <c r="D1384" s="147" t="s">
        <v>72</v>
      </c>
      <c r="E1384" s="147" t="s">
        <v>16</v>
      </c>
      <c r="F1384" s="154">
        <v>0</v>
      </c>
      <c r="G1384" s="154">
        <v>0</v>
      </c>
      <c r="H1384" s="154">
        <v>0</v>
      </c>
      <c r="I1384" s="154">
        <v>0</v>
      </c>
      <c r="J1384" s="154">
        <v>0</v>
      </c>
      <c r="K1384" s="154">
        <v>0</v>
      </c>
      <c r="L1384" s="154">
        <v>0</v>
      </c>
      <c r="M1384" s="154">
        <v>0</v>
      </c>
      <c r="N1384" s="154">
        <v>0</v>
      </c>
      <c r="O1384" s="154">
        <v>0</v>
      </c>
      <c r="P1384" s="154">
        <v>0</v>
      </c>
      <c r="Q1384" s="154">
        <v>0</v>
      </c>
      <c r="R1384" s="155" t="b">
        <v>0</v>
      </c>
      <c r="S1384" s="154">
        <v>0</v>
      </c>
      <c r="T1384" s="154">
        <v>0</v>
      </c>
    </row>
    <row r="1385" spans="1:20">
      <c r="A1385" s="46" t="s">
        <v>318</v>
      </c>
      <c r="B1385" s="160">
        <v>411015</v>
      </c>
      <c r="C1385" s="158" t="s">
        <v>80</v>
      </c>
      <c r="D1385" s="147" t="s">
        <v>72</v>
      </c>
      <c r="E1385" s="147" t="s">
        <v>16</v>
      </c>
      <c r="F1385" s="154">
        <v>0</v>
      </c>
      <c r="G1385" s="154">
        <v>0</v>
      </c>
      <c r="H1385" s="154">
        <v>0</v>
      </c>
      <c r="I1385" s="154">
        <v>0</v>
      </c>
      <c r="J1385" s="154">
        <v>0</v>
      </c>
      <c r="K1385" s="154">
        <v>0</v>
      </c>
      <c r="L1385" s="154">
        <v>0</v>
      </c>
      <c r="M1385" s="154">
        <v>0</v>
      </c>
      <c r="N1385" s="154">
        <v>0</v>
      </c>
      <c r="O1385" s="154">
        <v>0</v>
      </c>
      <c r="P1385" s="154">
        <v>0</v>
      </c>
      <c r="Q1385" s="154">
        <v>0</v>
      </c>
      <c r="R1385" s="155" t="b">
        <v>0</v>
      </c>
      <c r="S1385" s="154">
        <v>0</v>
      </c>
      <c r="T1385" s="154">
        <v>0</v>
      </c>
    </row>
    <row r="1386" spans="1:20">
      <c r="A1386" s="46" t="s">
        <v>318</v>
      </c>
      <c r="B1386" s="160">
        <v>411016</v>
      </c>
      <c r="C1386" s="158" t="s">
        <v>81</v>
      </c>
      <c r="D1386" s="147" t="s">
        <v>72</v>
      </c>
      <c r="E1386" s="147" t="s">
        <v>16</v>
      </c>
      <c r="F1386" s="154">
        <v>0</v>
      </c>
      <c r="G1386" s="154">
        <v>0</v>
      </c>
      <c r="H1386" s="154">
        <v>0</v>
      </c>
      <c r="I1386" s="154">
        <v>0</v>
      </c>
      <c r="J1386" s="154">
        <v>0</v>
      </c>
      <c r="K1386" s="154">
        <v>0</v>
      </c>
      <c r="L1386" s="154">
        <v>0</v>
      </c>
      <c r="M1386" s="154">
        <v>0</v>
      </c>
      <c r="N1386" s="154">
        <v>0</v>
      </c>
      <c r="O1386" s="154">
        <v>0</v>
      </c>
      <c r="P1386" s="154">
        <v>0</v>
      </c>
      <c r="Q1386" s="154">
        <v>0</v>
      </c>
      <c r="R1386" s="155" t="b">
        <v>0</v>
      </c>
      <c r="S1386" s="154">
        <v>0</v>
      </c>
      <c r="T1386" s="154">
        <v>0</v>
      </c>
    </row>
    <row r="1387" spans="1:20">
      <c r="A1387" s="46" t="s">
        <v>318</v>
      </c>
      <c r="B1387" s="160">
        <v>411017</v>
      </c>
      <c r="C1387" s="158" t="s">
        <v>82</v>
      </c>
      <c r="D1387" s="147" t="s">
        <v>72</v>
      </c>
      <c r="E1387" s="147" t="s">
        <v>16</v>
      </c>
      <c r="F1387" s="154">
        <v>0</v>
      </c>
      <c r="G1387" s="154">
        <v>0</v>
      </c>
      <c r="H1387" s="154">
        <v>0</v>
      </c>
      <c r="I1387" s="154">
        <v>0</v>
      </c>
      <c r="J1387" s="154">
        <v>0</v>
      </c>
      <c r="K1387" s="154">
        <v>0</v>
      </c>
      <c r="L1387" s="154">
        <v>0</v>
      </c>
      <c r="M1387" s="154">
        <v>0</v>
      </c>
      <c r="N1387" s="154">
        <v>0</v>
      </c>
      <c r="O1387" s="154">
        <v>0</v>
      </c>
      <c r="P1387" s="154">
        <v>0</v>
      </c>
      <c r="Q1387" s="154">
        <v>0</v>
      </c>
      <c r="R1387" s="155" t="b">
        <v>0</v>
      </c>
      <c r="S1387" s="154">
        <v>0</v>
      </c>
      <c r="T1387" s="154">
        <v>0</v>
      </c>
    </row>
    <row r="1388" spans="1:20">
      <c r="A1388" s="46" t="s">
        <v>318</v>
      </c>
      <c r="B1388" s="160">
        <v>411018</v>
      </c>
      <c r="C1388" s="158" t="s">
        <v>83</v>
      </c>
      <c r="D1388" s="147" t="s">
        <v>72</v>
      </c>
      <c r="E1388" s="147" t="s">
        <v>16</v>
      </c>
      <c r="F1388" s="154">
        <v>0</v>
      </c>
      <c r="G1388" s="154">
        <v>0</v>
      </c>
      <c r="H1388" s="154">
        <v>0</v>
      </c>
      <c r="I1388" s="154">
        <v>0</v>
      </c>
      <c r="J1388" s="154">
        <v>0</v>
      </c>
      <c r="K1388" s="154">
        <v>0</v>
      </c>
      <c r="L1388" s="154">
        <v>0</v>
      </c>
      <c r="M1388" s="154">
        <v>0</v>
      </c>
      <c r="N1388" s="154">
        <v>0</v>
      </c>
      <c r="O1388" s="154">
        <v>0</v>
      </c>
      <c r="P1388" s="154">
        <v>0</v>
      </c>
      <c r="Q1388" s="154">
        <v>0</v>
      </c>
      <c r="R1388" s="155" t="b">
        <v>0</v>
      </c>
      <c r="S1388" s="154">
        <v>0</v>
      </c>
      <c r="T1388" s="154">
        <v>0</v>
      </c>
    </row>
    <row r="1389" spans="1:20">
      <c r="A1389" s="46" t="s">
        <v>318</v>
      </c>
      <c r="B1389" s="160">
        <v>411019</v>
      </c>
      <c r="C1389" s="158" t="s">
        <v>171</v>
      </c>
      <c r="D1389" s="147" t="s">
        <v>72</v>
      </c>
      <c r="E1389" s="147" t="s">
        <v>16</v>
      </c>
      <c r="F1389" s="154">
        <v>0</v>
      </c>
      <c r="G1389" s="154">
        <v>0</v>
      </c>
      <c r="H1389" s="154">
        <v>0</v>
      </c>
      <c r="I1389" s="154">
        <v>0</v>
      </c>
      <c r="J1389" s="154">
        <v>0</v>
      </c>
      <c r="K1389" s="154">
        <v>0</v>
      </c>
      <c r="L1389" s="154">
        <v>0</v>
      </c>
      <c r="M1389" s="154">
        <v>0</v>
      </c>
      <c r="N1389" s="154">
        <v>0</v>
      </c>
      <c r="O1389" s="154">
        <v>0</v>
      </c>
      <c r="P1389" s="154">
        <v>0</v>
      </c>
      <c r="Q1389" s="154">
        <v>0</v>
      </c>
      <c r="R1389" s="155" t="b">
        <v>0</v>
      </c>
      <c r="S1389" s="154">
        <v>0</v>
      </c>
      <c r="T1389" s="154">
        <v>0</v>
      </c>
    </row>
    <row r="1390" spans="1:20">
      <c r="A1390" s="46" t="s">
        <v>318</v>
      </c>
      <c r="B1390" s="160">
        <v>411101</v>
      </c>
      <c r="C1390" s="158" t="s">
        <v>84</v>
      </c>
      <c r="D1390" s="147" t="s">
        <v>72</v>
      </c>
      <c r="E1390" s="147" t="s">
        <v>47</v>
      </c>
      <c r="F1390" s="154">
        <v>0</v>
      </c>
      <c r="G1390" s="154">
        <v>0</v>
      </c>
      <c r="H1390" s="154">
        <v>0</v>
      </c>
      <c r="I1390" s="154">
        <v>0</v>
      </c>
      <c r="J1390" s="154">
        <v>0</v>
      </c>
      <c r="K1390" s="154">
        <v>32942363.636363633</v>
      </c>
      <c r="L1390" s="154">
        <v>0</v>
      </c>
      <c r="M1390" s="154">
        <v>32942363.636363633</v>
      </c>
      <c r="N1390" s="154">
        <v>0</v>
      </c>
      <c r="O1390" s="154">
        <v>32942363.636363633</v>
      </c>
      <c r="P1390" s="154">
        <v>0</v>
      </c>
      <c r="Q1390" s="154">
        <v>0</v>
      </c>
      <c r="R1390" s="155" t="b">
        <v>1</v>
      </c>
      <c r="S1390" s="154">
        <v>0</v>
      </c>
      <c r="T1390" s="154">
        <v>0</v>
      </c>
    </row>
    <row r="1391" spans="1:20">
      <c r="A1391" s="46" t="s">
        <v>318</v>
      </c>
      <c r="B1391" s="160">
        <v>411102</v>
      </c>
      <c r="C1391" s="158" t="s">
        <v>85</v>
      </c>
      <c r="D1391" s="147" t="s">
        <v>72</v>
      </c>
      <c r="E1391" s="147" t="s">
        <v>47</v>
      </c>
      <c r="F1391" s="154">
        <v>0</v>
      </c>
      <c r="G1391" s="154">
        <v>0</v>
      </c>
      <c r="H1391" s="154">
        <v>0</v>
      </c>
      <c r="I1391" s="154">
        <v>0</v>
      </c>
      <c r="J1391" s="154">
        <v>0</v>
      </c>
      <c r="K1391" s="154">
        <v>21840000</v>
      </c>
      <c r="L1391" s="154">
        <v>0</v>
      </c>
      <c r="M1391" s="154">
        <v>21840000</v>
      </c>
      <c r="N1391" s="154">
        <v>0</v>
      </c>
      <c r="O1391" s="154">
        <v>21840000</v>
      </c>
      <c r="P1391" s="154">
        <v>0</v>
      </c>
      <c r="Q1391" s="154">
        <v>0</v>
      </c>
      <c r="R1391" s="155" t="b">
        <v>1</v>
      </c>
      <c r="S1391" s="154">
        <v>0</v>
      </c>
      <c r="T1391" s="154">
        <v>0</v>
      </c>
    </row>
    <row r="1392" spans="1:20">
      <c r="A1392" s="46" t="s">
        <v>318</v>
      </c>
      <c r="B1392" s="160">
        <v>411103</v>
      </c>
      <c r="C1392" s="158" t="s">
        <v>86</v>
      </c>
      <c r="D1392" s="147" t="s">
        <v>72</v>
      </c>
      <c r="E1392" s="147" t="s">
        <v>47</v>
      </c>
      <c r="F1392" s="154">
        <v>0</v>
      </c>
      <c r="G1392" s="154">
        <v>0</v>
      </c>
      <c r="H1392" s="154">
        <v>0</v>
      </c>
      <c r="I1392" s="154">
        <v>0</v>
      </c>
      <c r="J1392" s="154">
        <v>0</v>
      </c>
      <c r="K1392" s="154">
        <v>0</v>
      </c>
      <c r="L1392" s="154">
        <v>0</v>
      </c>
      <c r="M1392" s="154">
        <v>0</v>
      </c>
      <c r="N1392" s="154">
        <v>0</v>
      </c>
      <c r="O1392" s="154">
        <v>0</v>
      </c>
      <c r="P1392" s="154">
        <v>0</v>
      </c>
      <c r="Q1392" s="154">
        <v>0</v>
      </c>
      <c r="R1392" s="155" t="b">
        <v>0</v>
      </c>
      <c r="S1392" s="154">
        <v>0</v>
      </c>
      <c r="T1392" s="154">
        <v>0</v>
      </c>
    </row>
    <row r="1393" spans="1:20">
      <c r="A1393" s="46" t="s">
        <v>318</v>
      </c>
      <c r="B1393" s="160">
        <v>411111</v>
      </c>
      <c r="C1393" s="158" t="s">
        <v>255</v>
      </c>
      <c r="D1393" s="147" t="s">
        <v>72</v>
      </c>
      <c r="E1393" s="147" t="s">
        <v>16</v>
      </c>
      <c r="F1393" s="154">
        <v>0</v>
      </c>
      <c r="G1393" s="154">
        <v>0</v>
      </c>
      <c r="H1393" s="154">
        <v>0</v>
      </c>
      <c r="I1393" s="154">
        <v>0</v>
      </c>
      <c r="J1393" s="154">
        <v>42272.727272727272</v>
      </c>
      <c r="K1393" s="154">
        <v>0</v>
      </c>
      <c r="L1393" s="154">
        <v>42272.727272727272</v>
      </c>
      <c r="M1393" s="154">
        <v>0</v>
      </c>
      <c r="N1393" s="154">
        <v>42272.727272727272</v>
      </c>
      <c r="O1393" s="154">
        <v>0</v>
      </c>
      <c r="P1393" s="154">
        <v>0</v>
      </c>
      <c r="Q1393" s="154">
        <v>0</v>
      </c>
      <c r="R1393" s="155" t="b">
        <v>1</v>
      </c>
      <c r="S1393" s="154">
        <v>0</v>
      </c>
      <c r="T1393" s="154">
        <v>0</v>
      </c>
    </row>
    <row r="1394" spans="1:20">
      <c r="A1394" s="46" t="s">
        <v>318</v>
      </c>
      <c r="B1394" s="160">
        <v>411112</v>
      </c>
      <c r="C1394" s="158" t="s">
        <v>256</v>
      </c>
      <c r="D1394" s="147" t="s">
        <v>72</v>
      </c>
      <c r="E1394" s="147" t="s">
        <v>16</v>
      </c>
      <c r="F1394" s="154">
        <v>0</v>
      </c>
      <c r="G1394" s="154">
        <v>0</v>
      </c>
      <c r="H1394" s="154">
        <v>0</v>
      </c>
      <c r="I1394" s="154">
        <v>0</v>
      </c>
      <c r="J1394" s="154">
        <v>2999.9999999999995</v>
      </c>
      <c r="K1394" s="154">
        <v>0</v>
      </c>
      <c r="L1394" s="154">
        <v>2999.9999999999995</v>
      </c>
      <c r="M1394" s="154">
        <v>0</v>
      </c>
      <c r="N1394" s="154">
        <v>2999.9999999999995</v>
      </c>
      <c r="O1394" s="154">
        <v>0</v>
      </c>
      <c r="P1394" s="154">
        <v>0</v>
      </c>
      <c r="Q1394" s="154">
        <v>0</v>
      </c>
      <c r="R1394" s="155" t="b">
        <v>1</v>
      </c>
      <c r="S1394" s="154">
        <v>0</v>
      </c>
      <c r="T1394" s="154">
        <v>0</v>
      </c>
    </row>
    <row r="1395" spans="1:20">
      <c r="A1395" s="46" t="s">
        <v>318</v>
      </c>
      <c r="B1395" s="160">
        <v>411113</v>
      </c>
      <c r="C1395" s="158" t="s">
        <v>257</v>
      </c>
      <c r="D1395" s="147" t="s">
        <v>72</v>
      </c>
      <c r="E1395" s="147" t="s">
        <v>16</v>
      </c>
      <c r="F1395" s="154">
        <v>0</v>
      </c>
      <c r="G1395" s="154">
        <v>0</v>
      </c>
      <c r="H1395" s="154">
        <v>0</v>
      </c>
      <c r="I1395" s="154">
        <v>0</v>
      </c>
      <c r="J1395" s="154">
        <v>0</v>
      </c>
      <c r="K1395" s="154">
        <v>0</v>
      </c>
      <c r="L1395" s="154">
        <v>0</v>
      </c>
      <c r="M1395" s="154">
        <v>0</v>
      </c>
      <c r="N1395" s="154">
        <v>0</v>
      </c>
      <c r="O1395" s="154">
        <v>0</v>
      </c>
      <c r="P1395" s="154">
        <v>0</v>
      </c>
      <c r="Q1395" s="154">
        <v>0</v>
      </c>
      <c r="R1395" s="155" t="b">
        <v>0</v>
      </c>
      <c r="S1395" s="154">
        <v>0</v>
      </c>
      <c r="T1395" s="154">
        <v>0</v>
      </c>
    </row>
    <row r="1396" spans="1:20">
      <c r="A1396" s="46" t="s">
        <v>318</v>
      </c>
      <c r="B1396" s="160">
        <v>411114</v>
      </c>
      <c r="C1396" s="158" t="s">
        <v>258</v>
      </c>
      <c r="D1396" s="147" t="s">
        <v>72</v>
      </c>
      <c r="E1396" s="147" t="s">
        <v>16</v>
      </c>
      <c r="F1396" s="154">
        <v>0</v>
      </c>
      <c r="G1396" s="154">
        <v>0</v>
      </c>
      <c r="H1396" s="154">
        <v>0</v>
      </c>
      <c r="I1396" s="154">
        <v>0</v>
      </c>
      <c r="J1396" s="154">
        <v>0</v>
      </c>
      <c r="K1396" s="154">
        <v>0</v>
      </c>
      <c r="L1396" s="154">
        <v>0</v>
      </c>
      <c r="M1396" s="154">
        <v>0</v>
      </c>
      <c r="N1396" s="154">
        <v>0</v>
      </c>
      <c r="O1396" s="154">
        <v>0</v>
      </c>
      <c r="P1396" s="154">
        <v>0</v>
      </c>
      <c r="Q1396" s="154">
        <v>0</v>
      </c>
      <c r="R1396" s="155" t="b">
        <v>0</v>
      </c>
      <c r="S1396" s="154">
        <v>0</v>
      </c>
      <c r="T1396" s="154">
        <v>0</v>
      </c>
    </row>
    <row r="1397" spans="1:20">
      <c r="A1397" s="46" t="s">
        <v>318</v>
      </c>
      <c r="B1397" s="150">
        <v>411115</v>
      </c>
      <c r="C1397" s="147" t="s">
        <v>91</v>
      </c>
      <c r="D1397" s="147" t="s">
        <v>72</v>
      </c>
      <c r="E1397" s="147" t="s">
        <v>16</v>
      </c>
      <c r="F1397" s="154">
        <v>0</v>
      </c>
      <c r="G1397" s="154">
        <v>0</v>
      </c>
      <c r="H1397" s="154">
        <v>0</v>
      </c>
      <c r="I1397" s="154">
        <v>0</v>
      </c>
      <c r="J1397" s="154">
        <v>0</v>
      </c>
      <c r="K1397" s="154">
        <v>0</v>
      </c>
      <c r="L1397" s="154">
        <v>0</v>
      </c>
      <c r="M1397" s="154">
        <v>0</v>
      </c>
      <c r="N1397" s="154">
        <v>0</v>
      </c>
      <c r="O1397" s="154">
        <v>0</v>
      </c>
      <c r="P1397" s="154">
        <v>0</v>
      </c>
      <c r="Q1397" s="154">
        <v>0</v>
      </c>
      <c r="R1397" s="155" t="b">
        <v>0</v>
      </c>
      <c r="S1397" s="154">
        <v>0</v>
      </c>
      <c r="T1397" s="154">
        <v>0</v>
      </c>
    </row>
    <row r="1398" spans="1:20">
      <c r="A1398" s="46" t="s">
        <v>318</v>
      </c>
      <c r="B1398" s="160">
        <v>411116</v>
      </c>
      <c r="C1398" s="158" t="s">
        <v>92</v>
      </c>
      <c r="D1398" s="147" t="s">
        <v>72</v>
      </c>
      <c r="E1398" s="147" t="s">
        <v>16</v>
      </c>
      <c r="F1398" s="154">
        <v>0</v>
      </c>
      <c r="G1398" s="154">
        <v>0</v>
      </c>
      <c r="H1398" s="154">
        <v>0</v>
      </c>
      <c r="I1398" s="154">
        <v>0</v>
      </c>
      <c r="J1398" s="154">
        <v>0</v>
      </c>
      <c r="K1398" s="154">
        <v>0</v>
      </c>
      <c r="L1398" s="154">
        <v>0</v>
      </c>
      <c r="M1398" s="154">
        <v>0</v>
      </c>
      <c r="N1398" s="154">
        <v>0</v>
      </c>
      <c r="O1398" s="154">
        <v>0</v>
      </c>
      <c r="P1398" s="154">
        <v>0</v>
      </c>
      <c r="Q1398" s="154">
        <v>0</v>
      </c>
      <c r="R1398" s="155" t="b">
        <v>0</v>
      </c>
      <c r="S1398" s="154">
        <v>0</v>
      </c>
      <c r="T1398" s="154">
        <v>0</v>
      </c>
    </row>
    <row r="1399" spans="1:20">
      <c r="A1399" s="46" t="s">
        <v>318</v>
      </c>
      <c r="B1399" s="160">
        <v>411117</v>
      </c>
      <c r="C1399" s="158" t="s">
        <v>93</v>
      </c>
      <c r="D1399" s="147" t="s">
        <v>72</v>
      </c>
      <c r="E1399" s="147" t="s">
        <v>16</v>
      </c>
      <c r="F1399" s="154">
        <v>0</v>
      </c>
      <c r="G1399" s="154">
        <v>0</v>
      </c>
      <c r="H1399" s="154">
        <v>0</v>
      </c>
      <c r="I1399" s="154">
        <v>0</v>
      </c>
      <c r="J1399" s="154">
        <v>0</v>
      </c>
      <c r="K1399" s="154">
        <v>0</v>
      </c>
      <c r="L1399" s="154">
        <v>0</v>
      </c>
      <c r="M1399" s="154">
        <v>0</v>
      </c>
      <c r="N1399" s="154">
        <v>0</v>
      </c>
      <c r="O1399" s="154">
        <v>0</v>
      </c>
      <c r="P1399" s="154">
        <v>0</v>
      </c>
      <c r="Q1399" s="154">
        <v>0</v>
      </c>
      <c r="R1399" s="155" t="b">
        <v>0</v>
      </c>
      <c r="S1399" s="154">
        <v>0</v>
      </c>
      <c r="T1399" s="154">
        <v>0</v>
      </c>
    </row>
    <row r="1400" spans="1:20">
      <c r="A1400" s="46" t="s">
        <v>318</v>
      </c>
      <c r="B1400" s="160">
        <v>411118</v>
      </c>
      <c r="C1400" s="158" t="s">
        <v>94</v>
      </c>
      <c r="D1400" s="147" t="s">
        <v>72</v>
      </c>
      <c r="E1400" s="147" t="s">
        <v>16</v>
      </c>
      <c r="F1400" s="154">
        <v>0</v>
      </c>
      <c r="G1400" s="154">
        <v>0</v>
      </c>
      <c r="H1400" s="154">
        <v>0</v>
      </c>
      <c r="I1400" s="154">
        <v>0</v>
      </c>
      <c r="J1400" s="154">
        <v>0</v>
      </c>
      <c r="K1400" s="154">
        <v>0</v>
      </c>
      <c r="L1400" s="154">
        <v>0</v>
      </c>
      <c r="M1400" s="154">
        <v>0</v>
      </c>
      <c r="N1400" s="154">
        <v>0</v>
      </c>
      <c r="O1400" s="154">
        <v>0</v>
      </c>
      <c r="P1400" s="154">
        <v>0</v>
      </c>
      <c r="Q1400" s="154">
        <v>0</v>
      </c>
      <c r="R1400" s="155" t="b">
        <v>0</v>
      </c>
      <c r="S1400" s="154">
        <v>0</v>
      </c>
      <c r="T1400" s="154">
        <v>0</v>
      </c>
    </row>
    <row r="1401" spans="1:20">
      <c r="A1401" s="46" t="s">
        <v>318</v>
      </c>
      <c r="B1401" s="160">
        <v>411119</v>
      </c>
      <c r="C1401" s="158" t="s">
        <v>172</v>
      </c>
      <c r="D1401" s="147" t="s">
        <v>72</v>
      </c>
      <c r="E1401" s="147" t="s">
        <v>16</v>
      </c>
      <c r="F1401" s="154">
        <v>0</v>
      </c>
      <c r="G1401" s="154">
        <v>0</v>
      </c>
      <c r="H1401" s="154">
        <v>0</v>
      </c>
      <c r="I1401" s="154">
        <v>0</v>
      </c>
      <c r="J1401" s="154">
        <v>0</v>
      </c>
      <c r="K1401" s="154">
        <v>0</v>
      </c>
      <c r="L1401" s="154">
        <v>0</v>
      </c>
      <c r="M1401" s="154">
        <v>0</v>
      </c>
      <c r="N1401" s="154">
        <v>0</v>
      </c>
      <c r="O1401" s="154">
        <v>0</v>
      </c>
      <c r="P1401" s="154">
        <v>0</v>
      </c>
      <c r="Q1401" s="154">
        <v>0</v>
      </c>
      <c r="R1401" s="155" t="b">
        <v>0</v>
      </c>
      <c r="S1401" s="154">
        <v>0</v>
      </c>
      <c r="T1401" s="154">
        <v>0</v>
      </c>
    </row>
    <row r="1402" spans="1:20">
      <c r="A1402" s="46" t="s">
        <v>318</v>
      </c>
      <c r="B1402" s="160">
        <v>510001</v>
      </c>
      <c r="C1402" s="158" t="s">
        <v>95</v>
      </c>
      <c r="D1402" s="147" t="s">
        <v>72</v>
      </c>
      <c r="E1402" s="147" t="s">
        <v>16</v>
      </c>
      <c r="F1402" s="154">
        <v>0</v>
      </c>
      <c r="G1402" s="154">
        <v>0</v>
      </c>
      <c r="H1402" s="154">
        <v>0</v>
      </c>
      <c r="I1402" s="154">
        <v>0</v>
      </c>
      <c r="J1402" s="154">
        <v>1790044504.090909</v>
      </c>
      <c r="K1402" s="154">
        <v>424464868.18181825</v>
      </c>
      <c r="L1402" s="154">
        <v>1365579635.9090908</v>
      </c>
      <c r="M1402" s="154">
        <v>0</v>
      </c>
      <c r="N1402" s="154">
        <v>1365579635.9090908</v>
      </c>
      <c r="O1402" s="154">
        <v>0</v>
      </c>
      <c r="P1402" s="154">
        <v>0</v>
      </c>
      <c r="Q1402" s="154">
        <v>0</v>
      </c>
      <c r="R1402" s="155" t="b">
        <v>1</v>
      </c>
      <c r="S1402" s="154">
        <v>0</v>
      </c>
      <c r="T1402" s="154">
        <v>0</v>
      </c>
    </row>
    <row r="1403" spans="1:20">
      <c r="A1403" s="46" t="s">
        <v>318</v>
      </c>
      <c r="B1403" s="160">
        <v>511001</v>
      </c>
      <c r="C1403" s="158" t="s">
        <v>96</v>
      </c>
      <c r="D1403" s="147" t="s">
        <v>72</v>
      </c>
      <c r="E1403" s="147" t="s">
        <v>16</v>
      </c>
      <c r="F1403" s="154">
        <v>0</v>
      </c>
      <c r="G1403" s="154">
        <v>0</v>
      </c>
      <c r="H1403" s="154">
        <v>0</v>
      </c>
      <c r="I1403" s="154">
        <v>0</v>
      </c>
      <c r="J1403" s="154">
        <v>1288302863.6363635</v>
      </c>
      <c r="K1403" s="154">
        <v>1288302863.6363635</v>
      </c>
      <c r="L1403" s="154">
        <v>0</v>
      </c>
      <c r="M1403" s="154">
        <v>0</v>
      </c>
      <c r="N1403" s="154">
        <v>0</v>
      </c>
      <c r="O1403" s="154">
        <v>0</v>
      </c>
      <c r="P1403" s="154">
        <v>0</v>
      </c>
      <c r="Q1403" s="154">
        <v>0</v>
      </c>
      <c r="R1403" s="155" t="b">
        <v>1</v>
      </c>
      <c r="S1403" s="154">
        <v>0</v>
      </c>
      <c r="T1403" s="154">
        <v>0</v>
      </c>
    </row>
    <row r="1404" spans="1:20">
      <c r="A1404" s="46" t="s">
        <v>318</v>
      </c>
      <c r="B1404" s="160">
        <v>511002</v>
      </c>
      <c r="C1404" s="158" t="s">
        <v>97</v>
      </c>
      <c r="D1404" s="147" t="s">
        <v>72</v>
      </c>
      <c r="E1404" s="147" t="s">
        <v>16</v>
      </c>
      <c r="F1404" s="154">
        <v>0</v>
      </c>
      <c r="G1404" s="154">
        <v>0</v>
      </c>
      <c r="H1404" s="154">
        <v>0</v>
      </c>
      <c r="I1404" s="154">
        <v>0</v>
      </c>
      <c r="J1404" s="154">
        <v>27780000</v>
      </c>
      <c r="K1404" s="154">
        <v>27780000</v>
      </c>
      <c r="L1404" s="154">
        <v>0</v>
      </c>
      <c r="M1404" s="154">
        <v>0</v>
      </c>
      <c r="N1404" s="154">
        <v>0</v>
      </c>
      <c r="O1404" s="154">
        <v>0</v>
      </c>
      <c r="P1404" s="154">
        <v>0</v>
      </c>
      <c r="Q1404" s="154">
        <v>0</v>
      </c>
      <c r="R1404" s="155" t="b">
        <v>1</v>
      </c>
      <c r="S1404" s="154">
        <v>0</v>
      </c>
      <c r="T1404" s="154">
        <v>0</v>
      </c>
    </row>
    <row r="1405" spans="1:20">
      <c r="A1405" s="46" t="s">
        <v>318</v>
      </c>
      <c r="B1405" s="160">
        <v>511003</v>
      </c>
      <c r="C1405" s="158" t="s">
        <v>98</v>
      </c>
      <c r="D1405" s="147" t="s">
        <v>72</v>
      </c>
      <c r="E1405" s="147" t="s">
        <v>16</v>
      </c>
      <c r="F1405" s="154">
        <v>0</v>
      </c>
      <c r="G1405" s="154">
        <v>0</v>
      </c>
      <c r="H1405" s="154">
        <v>0</v>
      </c>
      <c r="I1405" s="154">
        <v>0</v>
      </c>
      <c r="J1405" s="154">
        <v>0</v>
      </c>
      <c r="K1405" s="154">
        <v>0</v>
      </c>
      <c r="L1405" s="154">
        <v>0</v>
      </c>
      <c r="M1405" s="154">
        <v>0</v>
      </c>
      <c r="N1405" s="154">
        <v>0</v>
      </c>
      <c r="O1405" s="154">
        <v>0</v>
      </c>
      <c r="P1405" s="154">
        <v>0</v>
      </c>
      <c r="Q1405" s="154">
        <v>0</v>
      </c>
      <c r="R1405" s="155" t="b">
        <v>0</v>
      </c>
      <c r="S1405" s="154">
        <v>0</v>
      </c>
      <c r="T1405" s="154">
        <v>0</v>
      </c>
    </row>
    <row r="1406" spans="1:20">
      <c r="A1406" s="46" t="s">
        <v>318</v>
      </c>
      <c r="B1406" s="160">
        <v>811001</v>
      </c>
      <c r="C1406" s="158" t="s">
        <v>100</v>
      </c>
      <c r="D1406" s="147" t="s">
        <v>72</v>
      </c>
      <c r="E1406" s="147" t="s">
        <v>16</v>
      </c>
      <c r="F1406" s="154">
        <v>0</v>
      </c>
      <c r="G1406" s="154">
        <v>0</v>
      </c>
      <c r="H1406" s="154">
        <v>0</v>
      </c>
      <c r="I1406" s="154">
        <v>0</v>
      </c>
      <c r="J1406" s="154">
        <v>0</v>
      </c>
      <c r="K1406" s="154">
        <v>0</v>
      </c>
      <c r="L1406" s="154">
        <v>0</v>
      </c>
      <c r="M1406" s="154">
        <v>0</v>
      </c>
      <c r="N1406" s="154">
        <v>0</v>
      </c>
      <c r="O1406" s="154">
        <v>0</v>
      </c>
      <c r="P1406" s="154">
        <v>0</v>
      </c>
      <c r="Q1406" s="154">
        <v>0</v>
      </c>
      <c r="R1406" s="155" t="b">
        <v>0</v>
      </c>
      <c r="S1406" s="154">
        <v>0</v>
      </c>
      <c r="T1406" s="154">
        <v>0</v>
      </c>
    </row>
    <row r="1407" spans="1:20">
      <c r="A1407" s="46" t="s">
        <v>318</v>
      </c>
      <c r="B1407" s="160">
        <v>811002</v>
      </c>
      <c r="C1407" s="158" t="s">
        <v>101</v>
      </c>
      <c r="D1407" s="147" t="s">
        <v>72</v>
      </c>
      <c r="E1407" s="147" t="s">
        <v>16</v>
      </c>
      <c r="F1407" s="154">
        <v>0</v>
      </c>
      <c r="G1407" s="154">
        <v>0</v>
      </c>
      <c r="H1407" s="154">
        <v>0</v>
      </c>
      <c r="I1407" s="154">
        <v>0</v>
      </c>
      <c r="J1407" s="154">
        <v>5824042</v>
      </c>
      <c r="K1407" s="154">
        <v>0</v>
      </c>
      <c r="L1407" s="154">
        <v>5824042</v>
      </c>
      <c r="M1407" s="154">
        <v>0</v>
      </c>
      <c r="N1407" s="154">
        <v>5824042</v>
      </c>
      <c r="O1407" s="154">
        <v>0</v>
      </c>
      <c r="P1407" s="154">
        <v>0</v>
      </c>
      <c r="Q1407" s="154">
        <v>0</v>
      </c>
      <c r="R1407" s="155" t="b">
        <v>1</v>
      </c>
      <c r="S1407" s="154">
        <v>0</v>
      </c>
      <c r="T1407" s="154">
        <v>0</v>
      </c>
    </row>
    <row r="1408" spans="1:20">
      <c r="A1408" s="46" t="s">
        <v>318</v>
      </c>
      <c r="B1408" s="160">
        <v>811003</v>
      </c>
      <c r="C1408" s="158" t="s">
        <v>102</v>
      </c>
      <c r="D1408" s="147" t="s">
        <v>72</v>
      </c>
      <c r="E1408" s="147" t="s">
        <v>16</v>
      </c>
      <c r="F1408" s="154">
        <v>0</v>
      </c>
      <c r="G1408" s="154">
        <v>0</v>
      </c>
      <c r="H1408" s="154">
        <v>19155782</v>
      </c>
      <c r="I1408" s="154">
        <v>0</v>
      </c>
      <c r="J1408" s="154">
        <v>0</v>
      </c>
      <c r="K1408" s="154">
        <v>0</v>
      </c>
      <c r="L1408" s="154">
        <v>19155782</v>
      </c>
      <c r="M1408" s="154">
        <v>0</v>
      </c>
      <c r="N1408" s="154">
        <v>19155782</v>
      </c>
      <c r="O1408" s="154">
        <v>0</v>
      </c>
      <c r="P1408" s="154">
        <v>0</v>
      </c>
      <c r="Q1408" s="154">
        <v>0</v>
      </c>
      <c r="R1408" s="155" t="b">
        <v>1</v>
      </c>
      <c r="S1408" s="154">
        <v>0</v>
      </c>
      <c r="T1408" s="154">
        <v>0</v>
      </c>
    </row>
    <row r="1409" spans="1:20">
      <c r="A1409" s="46" t="s">
        <v>318</v>
      </c>
      <c r="B1409" s="160">
        <v>811004</v>
      </c>
      <c r="C1409" s="158" t="s">
        <v>103</v>
      </c>
      <c r="D1409" s="147" t="s">
        <v>72</v>
      </c>
      <c r="E1409" s="147" t="s">
        <v>16</v>
      </c>
      <c r="F1409" s="154">
        <v>0</v>
      </c>
      <c r="G1409" s="154">
        <v>0</v>
      </c>
      <c r="H1409" s="154">
        <v>480000</v>
      </c>
      <c r="I1409" s="154">
        <v>110000</v>
      </c>
      <c r="J1409" s="154">
        <v>10590150</v>
      </c>
      <c r="K1409" s="154">
        <v>0</v>
      </c>
      <c r="L1409" s="154">
        <v>10960150</v>
      </c>
      <c r="M1409" s="154">
        <v>0</v>
      </c>
      <c r="N1409" s="154">
        <v>10960150</v>
      </c>
      <c r="O1409" s="154">
        <v>0</v>
      </c>
      <c r="P1409" s="154">
        <v>0</v>
      </c>
      <c r="Q1409" s="154">
        <v>0</v>
      </c>
      <c r="R1409" s="155" t="b">
        <v>1</v>
      </c>
      <c r="S1409" s="154">
        <v>0</v>
      </c>
      <c r="T1409" s="154">
        <v>0</v>
      </c>
    </row>
    <row r="1410" spans="1:20">
      <c r="A1410" s="46" t="s">
        <v>318</v>
      </c>
      <c r="B1410" s="33">
        <v>811005</v>
      </c>
      <c r="C1410" s="156" t="s">
        <v>104</v>
      </c>
      <c r="D1410" s="147" t="s">
        <v>72</v>
      </c>
      <c r="E1410" s="147" t="s">
        <v>16</v>
      </c>
      <c r="F1410" s="154">
        <v>0</v>
      </c>
      <c r="G1410" s="154">
        <v>0</v>
      </c>
      <c r="H1410" s="154">
        <v>750000</v>
      </c>
      <c r="I1410" s="154">
        <v>0</v>
      </c>
      <c r="J1410" s="154">
        <v>0</v>
      </c>
      <c r="K1410" s="154">
        <v>0</v>
      </c>
      <c r="L1410" s="154">
        <v>750000</v>
      </c>
      <c r="M1410" s="154">
        <v>0</v>
      </c>
      <c r="N1410" s="154">
        <v>750000</v>
      </c>
      <c r="O1410" s="154">
        <v>0</v>
      </c>
      <c r="P1410" s="154">
        <v>0</v>
      </c>
      <c r="Q1410" s="154">
        <v>0</v>
      </c>
      <c r="R1410" s="155" t="b">
        <v>1</v>
      </c>
      <c r="S1410" s="154">
        <v>0</v>
      </c>
      <c r="T1410" s="154">
        <v>0</v>
      </c>
    </row>
    <row r="1411" spans="1:20">
      <c r="A1411" s="46" t="s">
        <v>318</v>
      </c>
      <c r="B1411" s="160">
        <v>811006</v>
      </c>
      <c r="C1411" s="158" t="s">
        <v>105</v>
      </c>
      <c r="D1411" s="147" t="s">
        <v>72</v>
      </c>
      <c r="E1411" s="147" t="s">
        <v>16</v>
      </c>
      <c r="F1411" s="154">
        <v>0</v>
      </c>
      <c r="G1411" s="154">
        <v>0</v>
      </c>
      <c r="H1411" s="154">
        <v>0</v>
      </c>
      <c r="I1411" s="154">
        <v>0</v>
      </c>
      <c r="J1411" s="154">
        <v>0</v>
      </c>
      <c r="K1411" s="154">
        <v>0</v>
      </c>
      <c r="L1411" s="154">
        <v>0</v>
      </c>
      <c r="M1411" s="154">
        <v>0</v>
      </c>
      <c r="N1411" s="154">
        <v>0</v>
      </c>
      <c r="O1411" s="154">
        <v>0</v>
      </c>
      <c r="P1411" s="154">
        <v>0</v>
      </c>
      <c r="Q1411" s="154">
        <v>0</v>
      </c>
      <c r="R1411" s="155" t="b">
        <v>0</v>
      </c>
      <c r="S1411" s="154">
        <v>0</v>
      </c>
      <c r="T1411" s="154">
        <v>0</v>
      </c>
    </row>
    <row r="1412" spans="1:20">
      <c r="A1412" s="46" t="s">
        <v>318</v>
      </c>
      <c r="B1412" s="160">
        <v>811007</v>
      </c>
      <c r="C1412" s="158" t="s">
        <v>106</v>
      </c>
      <c r="D1412" s="147" t="s">
        <v>72</v>
      </c>
      <c r="E1412" s="147" t="s">
        <v>16</v>
      </c>
      <c r="F1412" s="154">
        <v>0</v>
      </c>
      <c r="G1412" s="154">
        <v>0</v>
      </c>
      <c r="H1412" s="154">
        <v>0</v>
      </c>
      <c r="I1412" s="154">
        <v>0</v>
      </c>
      <c r="J1412" s="154">
        <v>0</v>
      </c>
      <c r="K1412" s="154">
        <v>0</v>
      </c>
      <c r="L1412" s="154">
        <v>0</v>
      </c>
      <c r="M1412" s="154">
        <v>0</v>
      </c>
      <c r="N1412" s="154">
        <v>0</v>
      </c>
      <c r="O1412" s="154">
        <v>0</v>
      </c>
      <c r="P1412" s="154">
        <v>0</v>
      </c>
      <c r="Q1412" s="154">
        <v>0</v>
      </c>
      <c r="R1412" s="155" t="b">
        <v>0</v>
      </c>
      <c r="S1412" s="154">
        <v>0</v>
      </c>
      <c r="T1412" s="154">
        <v>0</v>
      </c>
    </row>
    <row r="1413" spans="1:20">
      <c r="A1413" s="46" t="s">
        <v>318</v>
      </c>
      <c r="B1413" s="160">
        <v>811010</v>
      </c>
      <c r="C1413" s="158" t="s">
        <v>109</v>
      </c>
      <c r="D1413" s="147" t="s">
        <v>72</v>
      </c>
      <c r="E1413" s="147" t="s">
        <v>16</v>
      </c>
      <c r="F1413" s="154">
        <v>0</v>
      </c>
      <c r="G1413" s="154">
        <v>0</v>
      </c>
      <c r="H1413" s="154">
        <v>0</v>
      </c>
      <c r="I1413" s="154">
        <v>0</v>
      </c>
      <c r="J1413" s="154">
        <v>0</v>
      </c>
      <c r="K1413" s="154">
        <v>0</v>
      </c>
      <c r="L1413" s="154">
        <v>0</v>
      </c>
      <c r="M1413" s="154">
        <v>0</v>
      </c>
      <c r="N1413" s="154">
        <v>0</v>
      </c>
      <c r="O1413" s="154">
        <v>0</v>
      </c>
      <c r="P1413" s="154">
        <v>0</v>
      </c>
      <c r="Q1413" s="154">
        <v>0</v>
      </c>
      <c r="R1413" s="155" t="b">
        <v>0</v>
      </c>
      <c r="S1413" s="154">
        <v>0</v>
      </c>
      <c r="T1413" s="154">
        <v>0</v>
      </c>
    </row>
    <row r="1414" spans="1:20">
      <c r="A1414" s="46" t="s">
        <v>318</v>
      </c>
      <c r="B1414" s="160">
        <v>821000</v>
      </c>
      <c r="C1414" s="158" t="s">
        <v>110</v>
      </c>
      <c r="D1414" s="147" t="s">
        <v>72</v>
      </c>
      <c r="E1414" s="147" t="s">
        <v>16</v>
      </c>
      <c r="F1414" s="154">
        <v>0</v>
      </c>
      <c r="G1414" s="154">
        <v>0</v>
      </c>
      <c r="H1414" s="154">
        <v>8000</v>
      </c>
      <c r="I1414" s="154">
        <v>0</v>
      </c>
      <c r="J1414" s="154">
        <v>0</v>
      </c>
      <c r="K1414" s="154">
        <v>0</v>
      </c>
      <c r="L1414" s="154">
        <v>8000</v>
      </c>
      <c r="M1414" s="154">
        <v>0</v>
      </c>
      <c r="N1414" s="154">
        <v>8000</v>
      </c>
      <c r="O1414" s="154">
        <v>0</v>
      </c>
      <c r="P1414" s="154">
        <v>0</v>
      </c>
      <c r="Q1414" s="154">
        <v>0</v>
      </c>
      <c r="R1414" s="155" t="b">
        <v>1</v>
      </c>
      <c r="S1414" s="154">
        <v>0</v>
      </c>
      <c r="T1414" s="154">
        <v>0</v>
      </c>
    </row>
    <row r="1415" spans="1:20" ht="15" customHeight="1">
      <c r="A1415" s="46" t="s">
        <v>318</v>
      </c>
      <c r="B1415" s="150">
        <v>821001</v>
      </c>
      <c r="C1415" s="29" t="s">
        <v>111</v>
      </c>
      <c r="D1415" s="29" t="s">
        <v>72</v>
      </c>
      <c r="E1415" s="29" t="s">
        <v>16</v>
      </c>
      <c r="F1415" s="154">
        <v>0</v>
      </c>
      <c r="G1415" s="154">
        <v>0</v>
      </c>
      <c r="H1415" s="154">
        <v>0</v>
      </c>
      <c r="I1415" s="154">
        <v>0</v>
      </c>
      <c r="J1415" s="154">
        <v>149131029.50999999</v>
      </c>
      <c r="K1415" s="154">
        <v>0</v>
      </c>
      <c r="L1415" s="154">
        <v>149131029.50999999</v>
      </c>
      <c r="M1415" s="154">
        <v>0</v>
      </c>
      <c r="N1415" s="157">
        <v>149131029.50999999</v>
      </c>
      <c r="O1415" s="157">
        <v>0</v>
      </c>
      <c r="P1415" s="157">
        <v>0</v>
      </c>
      <c r="Q1415" s="157">
        <v>0</v>
      </c>
      <c r="R1415" s="155" t="b">
        <v>1</v>
      </c>
      <c r="S1415" s="157">
        <v>0</v>
      </c>
      <c r="T1415" s="157">
        <v>0</v>
      </c>
    </row>
    <row r="1416" spans="1:20">
      <c r="A1416" s="46" t="s">
        <v>318</v>
      </c>
      <c r="B1416" s="150">
        <v>821002</v>
      </c>
      <c r="C1416" s="34" t="s">
        <v>112</v>
      </c>
      <c r="D1416" s="29" t="s">
        <v>72</v>
      </c>
      <c r="E1416" s="29" t="s">
        <v>16</v>
      </c>
      <c r="F1416" s="157">
        <v>0</v>
      </c>
      <c r="G1416" s="157">
        <v>0</v>
      </c>
      <c r="H1416" s="157">
        <v>0</v>
      </c>
      <c r="I1416" s="157">
        <v>0</v>
      </c>
      <c r="J1416" s="157">
        <v>8459321.8416000009</v>
      </c>
      <c r="K1416" s="157">
        <v>0</v>
      </c>
      <c r="L1416" s="157">
        <v>8459321.8416000009</v>
      </c>
      <c r="M1416" s="157">
        <v>0</v>
      </c>
      <c r="N1416" s="157">
        <v>8459321.8416000009</v>
      </c>
      <c r="O1416" s="157">
        <v>0</v>
      </c>
      <c r="P1416" s="157">
        <v>0</v>
      </c>
      <c r="Q1416" s="157">
        <v>0</v>
      </c>
      <c r="R1416" s="155" t="b">
        <v>1</v>
      </c>
      <c r="S1416" s="157">
        <v>0</v>
      </c>
      <c r="T1416" s="157">
        <v>0</v>
      </c>
    </row>
    <row r="1417" spans="1:20">
      <c r="A1417" s="46" t="s">
        <v>318</v>
      </c>
      <c r="B1417" s="160">
        <v>821004</v>
      </c>
      <c r="C1417" s="158" t="s">
        <v>114</v>
      </c>
      <c r="D1417" s="147" t="s">
        <v>72</v>
      </c>
      <c r="E1417" s="147" t="s">
        <v>16</v>
      </c>
      <c r="F1417" s="154">
        <v>0</v>
      </c>
      <c r="G1417" s="154">
        <v>0</v>
      </c>
      <c r="H1417" s="154">
        <v>0</v>
      </c>
      <c r="I1417" s="154">
        <v>0</v>
      </c>
      <c r="J1417" s="154">
        <v>0</v>
      </c>
      <c r="K1417" s="154">
        <v>0</v>
      </c>
      <c r="L1417" s="154">
        <v>0</v>
      </c>
      <c r="M1417" s="154">
        <v>0</v>
      </c>
      <c r="N1417" s="154">
        <v>0</v>
      </c>
      <c r="O1417" s="154">
        <v>0</v>
      </c>
      <c r="P1417" s="154">
        <v>0</v>
      </c>
      <c r="Q1417" s="154">
        <v>0</v>
      </c>
      <c r="R1417" s="155" t="b">
        <v>0</v>
      </c>
      <c r="S1417" s="154">
        <v>0</v>
      </c>
      <c r="T1417" s="154">
        <v>0</v>
      </c>
    </row>
    <row r="1418" spans="1:20">
      <c r="A1418" s="46" t="s">
        <v>318</v>
      </c>
      <c r="B1418" s="160">
        <v>821005</v>
      </c>
      <c r="C1418" s="158" t="s">
        <v>115</v>
      </c>
      <c r="D1418" s="147" t="s">
        <v>72</v>
      </c>
      <c r="E1418" s="147" t="s">
        <v>16</v>
      </c>
      <c r="F1418" s="154">
        <v>0</v>
      </c>
      <c r="G1418" s="154">
        <v>0</v>
      </c>
      <c r="H1418" s="154">
        <v>0</v>
      </c>
      <c r="I1418" s="154">
        <v>0</v>
      </c>
      <c r="J1418" s="154">
        <v>0</v>
      </c>
      <c r="K1418" s="154">
        <v>0</v>
      </c>
      <c r="L1418" s="154">
        <v>0</v>
      </c>
      <c r="M1418" s="154">
        <v>0</v>
      </c>
      <c r="N1418" s="154">
        <v>0</v>
      </c>
      <c r="O1418" s="154">
        <v>0</v>
      </c>
      <c r="P1418" s="154">
        <v>0</v>
      </c>
      <c r="Q1418" s="154">
        <v>0</v>
      </c>
      <c r="R1418" s="155" t="b">
        <v>0</v>
      </c>
      <c r="S1418" s="154">
        <v>0</v>
      </c>
      <c r="T1418" s="154">
        <v>0</v>
      </c>
    </row>
    <row r="1419" spans="1:20">
      <c r="A1419" s="46" t="s">
        <v>318</v>
      </c>
      <c r="B1419" s="160">
        <v>821006</v>
      </c>
      <c r="C1419" s="158" t="s">
        <v>116</v>
      </c>
      <c r="D1419" s="147" t="s">
        <v>72</v>
      </c>
      <c r="E1419" s="147" t="s">
        <v>16</v>
      </c>
      <c r="F1419" s="154">
        <v>0</v>
      </c>
      <c r="G1419" s="154">
        <v>0</v>
      </c>
      <c r="H1419" s="154">
        <v>0</v>
      </c>
      <c r="I1419" s="154">
        <v>0</v>
      </c>
      <c r="J1419" s="154">
        <v>10533661.5</v>
      </c>
      <c r="K1419" s="154">
        <v>0</v>
      </c>
      <c r="L1419" s="154">
        <v>10533661.5</v>
      </c>
      <c r="M1419" s="154">
        <v>0</v>
      </c>
      <c r="N1419" s="154">
        <v>10533661.5</v>
      </c>
      <c r="O1419" s="154">
        <v>0</v>
      </c>
      <c r="P1419" s="154">
        <v>0</v>
      </c>
      <c r="Q1419" s="154">
        <v>0</v>
      </c>
      <c r="R1419" s="155" t="b">
        <v>1</v>
      </c>
      <c r="S1419" s="154">
        <v>0</v>
      </c>
      <c r="T1419" s="154">
        <v>0</v>
      </c>
    </row>
    <row r="1420" spans="1:20">
      <c r="A1420" s="46" t="s">
        <v>318</v>
      </c>
      <c r="B1420" s="160">
        <v>821007</v>
      </c>
      <c r="C1420" s="158" t="s">
        <v>117</v>
      </c>
      <c r="D1420" s="147" t="s">
        <v>72</v>
      </c>
      <c r="E1420" s="147" t="s">
        <v>16</v>
      </c>
      <c r="F1420" s="154">
        <v>0</v>
      </c>
      <c r="G1420" s="154">
        <v>0</v>
      </c>
      <c r="H1420" s="154">
        <v>0</v>
      </c>
      <c r="I1420" s="154">
        <v>0</v>
      </c>
      <c r="J1420" s="154">
        <v>0</v>
      </c>
      <c r="K1420" s="154">
        <v>0</v>
      </c>
      <c r="L1420" s="154">
        <v>0</v>
      </c>
      <c r="M1420" s="154">
        <v>0</v>
      </c>
      <c r="N1420" s="154">
        <v>0</v>
      </c>
      <c r="O1420" s="154">
        <v>0</v>
      </c>
      <c r="P1420" s="154">
        <v>0</v>
      </c>
      <c r="Q1420" s="154">
        <v>0</v>
      </c>
      <c r="R1420" s="155" t="b">
        <v>0</v>
      </c>
      <c r="S1420" s="154">
        <v>0</v>
      </c>
      <c r="T1420" s="154">
        <v>0</v>
      </c>
    </row>
    <row r="1421" spans="1:20">
      <c r="A1421" s="46" t="s">
        <v>318</v>
      </c>
      <c r="B1421" s="160">
        <v>821008</v>
      </c>
      <c r="C1421" s="158" t="s">
        <v>259</v>
      </c>
      <c r="D1421" s="147" t="s">
        <v>72</v>
      </c>
      <c r="E1421" s="147" t="s">
        <v>16</v>
      </c>
      <c r="F1421" s="154">
        <v>0</v>
      </c>
      <c r="G1421" s="154">
        <v>0</v>
      </c>
      <c r="H1421" s="154">
        <v>0</v>
      </c>
      <c r="I1421" s="154">
        <v>0</v>
      </c>
      <c r="J1421" s="154">
        <v>0</v>
      </c>
      <c r="K1421" s="154">
        <v>0</v>
      </c>
      <c r="L1421" s="154">
        <v>0</v>
      </c>
      <c r="M1421" s="154">
        <v>0</v>
      </c>
      <c r="N1421" s="154">
        <v>0</v>
      </c>
      <c r="O1421" s="154">
        <v>0</v>
      </c>
      <c r="P1421" s="154">
        <v>0</v>
      </c>
      <c r="Q1421" s="154">
        <v>0</v>
      </c>
      <c r="R1421" s="155" t="b">
        <v>0</v>
      </c>
      <c r="S1421" s="154">
        <v>0</v>
      </c>
      <c r="T1421" s="154">
        <v>0</v>
      </c>
    </row>
    <row r="1422" spans="1:20">
      <c r="A1422" s="46" t="s">
        <v>318</v>
      </c>
      <c r="B1422" s="160">
        <v>821011</v>
      </c>
      <c r="C1422" s="158" t="s">
        <v>119</v>
      </c>
      <c r="D1422" s="147" t="s">
        <v>72</v>
      </c>
      <c r="E1422" s="147" t="s">
        <v>16</v>
      </c>
      <c r="F1422" s="154">
        <v>0</v>
      </c>
      <c r="G1422" s="154">
        <v>0</v>
      </c>
      <c r="H1422" s="154">
        <v>0</v>
      </c>
      <c r="I1422" s="154">
        <v>0</v>
      </c>
      <c r="J1422" s="154">
        <v>0</v>
      </c>
      <c r="K1422" s="154">
        <v>0</v>
      </c>
      <c r="L1422" s="154">
        <v>0</v>
      </c>
      <c r="M1422" s="154">
        <v>0</v>
      </c>
      <c r="N1422" s="154">
        <v>0</v>
      </c>
      <c r="O1422" s="154">
        <v>0</v>
      </c>
      <c r="P1422" s="154">
        <v>0</v>
      </c>
      <c r="Q1422" s="154">
        <v>0</v>
      </c>
      <c r="R1422" s="155" t="b">
        <v>0</v>
      </c>
      <c r="S1422" s="154">
        <v>0</v>
      </c>
      <c r="T1422" s="154">
        <v>0</v>
      </c>
    </row>
    <row r="1423" spans="1:20">
      <c r="A1423" s="46" t="s">
        <v>318</v>
      </c>
      <c r="B1423" s="160">
        <v>822001</v>
      </c>
      <c r="C1423" s="158" t="s">
        <v>120</v>
      </c>
      <c r="D1423" s="147" t="s">
        <v>72</v>
      </c>
      <c r="E1423" s="147" t="s">
        <v>16</v>
      </c>
      <c r="F1423" s="154">
        <v>0</v>
      </c>
      <c r="G1423" s="154">
        <v>0</v>
      </c>
      <c r="H1423" s="154">
        <v>0</v>
      </c>
      <c r="I1423" s="154">
        <v>0</v>
      </c>
      <c r="J1423" s="154">
        <v>0</v>
      </c>
      <c r="K1423" s="154">
        <v>0</v>
      </c>
      <c r="L1423" s="154">
        <v>0</v>
      </c>
      <c r="M1423" s="154">
        <v>0</v>
      </c>
      <c r="N1423" s="154">
        <v>0</v>
      </c>
      <c r="O1423" s="154">
        <v>0</v>
      </c>
      <c r="P1423" s="154">
        <v>0</v>
      </c>
      <c r="Q1423" s="154">
        <v>0</v>
      </c>
      <c r="R1423" s="155" t="b">
        <v>0</v>
      </c>
      <c r="S1423" s="154">
        <v>0</v>
      </c>
      <c r="T1423" s="154">
        <v>0</v>
      </c>
    </row>
    <row r="1424" spans="1:20">
      <c r="A1424" s="46" t="s">
        <v>318</v>
      </c>
      <c r="B1424" s="160">
        <v>822005</v>
      </c>
      <c r="C1424" s="158" t="s">
        <v>217</v>
      </c>
      <c r="D1424" s="147" t="s">
        <v>72</v>
      </c>
      <c r="E1424" s="147" t="s">
        <v>16</v>
      </c>
      <c r="F1424" s="154">
        <v>0</v>
      </c>
      <c r="G1424" s="154">
        <v>0</v>
      </c>
      <c r="H1424" s="154">
        <v>0</v>
      </c>
      <c r="I1424" s="154">
        <v>0</v>
      </c>
      <c r="J1424" s="154">
        <v>270000</v>
      </c>
      <c r="K1424" s="154">
        <v>0</v>
      </c>
      <c r="L1424" s="154">
        <v>270000</v>
      </c>
      <c r="M1424" s="154">
        <v>0</v>
      </c>
      <c r="N1424" s="154">
        <v>270000</v>
      </c>
      <c r="O1424" s="154">
        <v>0</v>
      </c>
      <c r="P1424" s="154">
        <v>0</v>
      </c>
      <c r="Q1424" s="154">
        <v>0</v>
      </c>
      <c r="R1424" s="155" t="b">
        <v>1</v>
      </c>
      <c r="S1424" s="154">
        <v>0</v>
      </c>
      <c r="T1424" s="154">
        <v>0</v>
      </c>
    </row>
    <row r="1425" spans="1:20">
      <c r="A1425" s="46" t="s">
        <v>318</v>
      </c>
      <c r="B1425" s="160">
        <v>822015</v>
      </c>
      <c r="C1425" s="158" t="s">
        <v>122</v>
      </c>
      <c r="D1425" s="147" t="s">
        <v>72</v>
      </c>
      <c r="E1425" s="147" t="s">
        <v>16</v>
      </c>
      <c r="F1425" s="154">
        <v>0</v>
      </c>
      <c r="G1425" s="154">
        <v>0</v>
      </c>
      <c r="H1425" s="154">
        <v>0</v>
      </c>
      <c r="I1425" s="154">
        <v>0</v>
      </c>
      <c r="J1425" s="154">
        <v>0</v>
      </c>
      <c r="K1425" s="154">
        <v>0</v>
      </c>
      <c r="L1425" s="154">
        <v>0</v>
      </c>
      <c r="M1425" s="154">
        <v>0</v>
      </c>
      <c r="N1425" s="154">
        <v>0</v>
      </c>
      <c r="O1425" s="154">
        <v>0</v>
      </c>
      <c r="P1425" s="154">
        <v>0</v>
      </c>
      <c r="Q1425" s="154">
        <v>0</v>
      </c>
      <c r="R1425" s="155" t="b">
        <v>0</v>
      </c>
      <c r="S1425" s="154">
        <v>0</v>
      </c>
      <c r="T1425" s="154">
        <v>0</v>
      </c>
    </row>
    <row r="1426" spans="1:20">
      <c r="A1426" s="46" t="s">
        <v>318</v>
      </c>
      <c r="B1426" s="160">
        <v>824001</v>
      </c>
      <c r="C1426" s="158" t="s">
        <v>123</v>
      </c>
      <c r="D1426" s="147" t="s">
        <v>72</v>
      </c>
      <c r="E1426" s="147" t="s">
        <v>16</v>
      </c>
      <c r="F1426" s="154">
        <v>0</v>
      </c>
      <c r="G1426" s="154">
        <v>0</v>
      </c>
      <c r="H1426" s="154">
        <v>1507750</v>
      </c>
      <c r="I1426" s="154">
        <v>0</v>
      </c>
      <c r="J1426" s="154">
        <v>0</v>
      </c>
      <c r="K1426" s="154">
        <v>0</v>
      </c>
      <c r="L1426" s="154">
        <v>1507750</v>
      </c>
      <c r="M1426" s="154">
        <v>0</v>
      </c>
      <c r="N1426" s="154">
        <v>1507750</v>
      </c>
      <c r="O1426" s="154">
        <v>0</v>
      </c>
      <c r="P1426" s="154">
        <v>0</v>
      </c>
      <c r="Q1426" s="154">
        <v>0</v>
      </c>
      <c r="R1426" s="155" t="b">
        <v>1</v>
      </c>
      <c r="S1426" s="154">
        <v>0</v>
      </c>
      <c r="T1426" s="154">
        <v>0</v>
      </c>
    </row>
    <row r="1427" spans="1:20">
      <c r="A1427" s="46" t="s">
        <v>318</v>
      </c>
      <c r="B1427" s="160">
        <v>824002</v>
      </c>
      <c r="C1427" s="158" t="s">
        <v>124</v>
      </c>
      <c r="D1427" s="147" t="s">
        <v>72</v>
      </c>
      <c r="E1427" s="147" t="s">
        <v>16</v>
      </c>
      <c r="F1427" s="154">
        <v>0</v>
      </c>
      <c r="G1427" s="154">
        <v>0</v>
      </c>
      <c r="H1427" s="154">
        <v>0</v>
      </c>
      <c r="I1427" s="154">
        <v>0</v>
      </c>
      <c r="J1427" s="154">
        <v>1693200</v>
      </c>
      <c r="K1427" s="154">
        <v>0</v>
      </c>
      <c r="L1427" s="154">
        <v>1693200</v>
      </c>
      <c r="M1427" s="154">
        <v>0</v>
      </c>
      <c r="N1427" s="154">
        <v>1693200</v>
      </c>
      <c r="O1427" s="154">
        <v>0</v>
      </c>
      <c r="P1427" s="154">
        <v>0</v>
      </c>
      <c r="Q1427" s="154">
        <v>0</v>
      </c>
      <c r="R1427" s="155" t="b">
        <v>1</v>
      </c>
      <c r="S1427" s="154">
        <v>0</v>
      </c>
      <c r="T1427" s="154">
        <v>0</v>
      </c>
    </row>
    <row r="1428" spans="1:20">
      <c r="A1428" s="46" t="s">
        <v>318</v>
      </c>
      <c r="B1428" s="160">
        <v>824003</v>
      </c>
      <c r="C1428" s="158" t="s">
        <v>125</v>
      </c>
      <c r="D1428" s="147" t="s">
        <v>72</v>
      </c>
      <c r="E1428" s="147" t="s">
        <v>16</v>
      </c>
      <c r="F1428" s="154">
        <v>0</v>
      </c>
      <c r="G1428" s="154">
        <v>0</v>
      </c>
      <c r="H1428" s="154">
        <v>390000</v>
      </c>
      <c r="I1428" s="154">
        <v>0</v>
      </c>
      <c r="J1428" s="154">
        <v>510375</v>
      </c>
      <c r="K1428" s="154">
        <v>0</v>
      </c>
      <c r="L1428" s="154">
        <v>900375</v>
      </c>
      <c r="M1428" s="154">
        <v>0</v>
      </c>
      <c r="N1428" s="154">
        <v>900375</v>
      </c>
      <c r="O1428" s="154">
        <v>0</v>
      </c>
      <c r="P1428" s="154">
        <v>0</v>
      </c>
      <c r="Q1428" s="154">
        <v>0</v>
      </c>
      <c r="R1428" s="155" t="b">
        <v>1</v>
      </c>
      <c r="S1428" s="154">
        <v>0</v>
      </c>
      <c r="T1428" s="154">
        <v>0</v>
      </c>
    </row>
    <row r="1429" spans="1:20">
      <c r="A1429" s="46" t="s">
        <v>318</v>
      </c>
      <c r="B1429" s="160">
        <v>824004</v>
      </c>
      <c r="C1429" s="158" t="s">
        <v>126</v>
      </c>
      <c r="D1429" s="147" t="s">
        <v>72</v>
      </c>
      <c r="E1429" s="147" t="s">
        <v>16</v>
      </c>
      <c r="F1429" s="154">
        <v>0</v>
      </c>
      <c r="G1429" s="154">
        <v>0</v>
      </c>
      <c r="H1429" s="154">
        <v>0</v>
      </c>
      <c r="I1429" s="154">
        <v>0</v>
      </c>
      <c r="J1429" s="154">
        <v>0</v>
      </c>
      <c r="K1429" s="154">
        <v>0</v>
      </c>
      <c r="L1429" s="154">
        <v>0</v>
      </c>
      <c r="M1429" s="154">
        <v>0</v>
      </c>
      <c r="N1429" s="154">
        <v>0</v>
      </c>
      <c r="O1429" s="154">
        <v>0</v>
      </c>
      <c r="P1429" s="154">
        <v>0</v>
      </c>
      <c r="Q1429" s="154">
        <v>0</v>
      </c>
      <c r="R1429" s="155" t="b">
        <v>0</v>
      </c>
      <c r="S1429" s="154">
        <v>0</v>
      </c>
      <c r="T1429" s="154">
        <v>0</v>
      </c>
    </row>
    <row r="1430" spans="1:20">
      <c r="A1430" s="46" t="s">
        <v>318</v>
      </c>
      <c r="B1430" s="160">
        <v>824005</v>
      </c>
      <c r="C1430" s="158" t="s">
        <v>127</v>
      </c>
      <c r="D1430" s="147" t="s">
        <v>72</v>
      </c>
      <c r="E1430" s="147" t="s">
        <v>16</v>
      </c>
      <c r="F1430" s="154">
        <v>0</v>
      </c>
      <c r="G1430" s="154">
        <v>0</v>
      </c>
      <c r="H1430" s="154">
        <v>300000</v>
      </c>
      <c r="I1430" s="154">
        <v>0</v>
      </c>
      <c r="J1430" s="154">
        <v>0</v>
      </c>
      <c r="K1430" s="154">
        <v>0</v>
      </c>
      <c r="L1430" s="154">
        <v>300000</v>
      </c>
      <c r="M1430" s="154">
        <v>0</v>
      </c>
      <c r="N1430" s="154">
        <v>300000</v>
      </c>
      <c r="O1430" s="154">
        <v>0</v>
      </c>
      <c r="P1430" s="154">
        <v>0</v>
      </c>
      <c r="Q1430" s="154">
        <v>0</v>
      </c>
      <c r="R1430" s="155" t="b">
        <v>1</v>
      </c>
      <c r="S1430" s="154">
        <v>0</v>
      </c>
      <c r="T1430" s="154">
        <v>0</v>
      </c>
    </row>
    <row r="1431" spans="1:20">
      <c r="A1431" s="46" t="s">
        <v>318</v>
      </c>
      <c r="B1431" s="160">
        <v>824006</v>
      </c>
      <c r="C1431" s="158" t="s">
        <v>128</v>
      </c>
      <c r="D1431" s="147" t="s">
        <v>72</v>
      </c>
      <c r="E1431" s="147" t="s">
        <v>16</v>
      </c>
      <c r="F1431" s="154">
        <v>0</v>
      </c>
      <c r="G1431" s="154">
        <v>0</v>
      </c>
      <c r="H1431" s="154">
        <v>0</v>
      </c>
      <c r="I1431" s="154">
        <v>0</v>
      </c>
      <c r="J1431" s="154">
        <v>0</v>
      </c>
      <c r="K1431" s="154">
        <v>0</v>
      </c>
      <c r="L1431" s="154">
        <v>0</v>
      </c>
      <c r="M1431" s="154">
        <v>0</v>
      </c>
      <c r="N1431" s="154">
        <v>0</v>
      </c>
      <c r="O1431" s="154">
        <v>0</v>
      </c>
      <c r="P1431" s="154">
        <v>0</v>
      </c>
      <c r="Q1431" s="154">
        <v>0</v>
      </c>
      <c r="R1431" s="155" t="b">
        <v>0</v>
      </c>
      <c r="S1431" s="154">
        <v>0</v>
      </c>
      <c r="T1431" s="154">
        <v>0</v>
      </c>
    </row>
    <row r="1432" spans="1:20">
      <c r="A1432" s="46" t="s">
        <v>318</v>
      </c>
      <c r="B1432" s="160">
        <v>824007</v>
      </c>
      <c r="C1432" s="158" t="s">
        <v>129</v>
      </c>
      <c r="D1432" s="147" t="s">
        <v>72</v>
      </c>
      <c r="E1432" s="159" t="s">
        <v>16</v>
      </c>
      <c r="F1432" s="154">
        <v>0</v>
      </c>
      <c r="G1432" s="154">
        <v>0</v>
      </c>
      <c r="H1432" s="154">
        <v>3723100</v>
      </c>
      <c r="I1432" s="154">
        <v>2735600</v>
      </c>
      <c r="J1432" s="154">
        <v>0</v>
      </c>
      <c r="K1432" s="154">
        <v>0</v>
      </c>
      <c r="L1432" s="154">
        <v>987500</v>
      </c>
      <c r="M1432" s="154">
        <v>0</v>
      </c>
      <c r="N1432" s="154">
        <v>987500</v>
      </c>
      <c r="O1432" s="154">
        <v>0</v>
      </c>
      <c r="P1432" s="154">
        <v>0</v>
      </c>
      <c r="Q1432" s="154">
        <v>0</v>
      </c>
      <c r="R1432" s="155" t="b">
        <v>1</v>
      </c>
      <c r="S1432" s="154">
        <v>0</v>
      </c>
      <c r="T1432" s="154">
        <v>0</v>
      </c>
    </row>
    <row r="1433" spans="1:20">
      <c r="A1433" s="46" t="s">
        <v>318</v>
      </c>
      <c r="B1433" s="160">
        <v>824008</v>
      </c>
      <c r="C1433" s="158" t="s">
        <v>130</v>
      </c>
      <c r="D1433" s="147" t="s">
        <v>72</v>
      </c>
      <c r="E1433" s="147" t="s">
        <v>16</v>
      </c>
      <c r="F1433" s="154">
        <v>0</v>
      </c>
      <c r="G1433" s="154">
        <v>0</v>
      </c>
      <c r="H1433" s="154">
        <v>0</v>
      </c>
      <c r="I1433" s="154">
        <v>0</v>
      </c>
      <c r="J1433" s="154">
        <v>15136772</v>
      </c>
      <c r="K1433" s="154">
        <v>0</v>
      </c>
      <c r="L1433" s="154">
        <v>15136772</v>
      </c>
      <c r="M1433" s="154">
        <v>0</v>
      </c>
      <c r="N1433" s="154">
        <v>15136772</v>
      </c>
      <c r="O1433" s="154">
        <v>0</v>
      </c>
      <c r="P1433" s="154">
        <v>0</v>
      </c>
      <c r="Q1433" s="154">
        <v>0</v>
      </c>
      <c r="R1433" s="155" t="b">
        <v>1</v>
      </c>
      <c r="S1433" s="154">
        <v>0</v>
      </c>
      <c r="T1433" s="154">
        <v>0</v>
      </c>
    </row>
    <row r="1434" spans="1:20">
      <c r="A1434" s="46" t="s">
        <v>318</v>
      </c>
      <c r="B1434" s="160">
        <v>824009</v>
      </c>
      <c r="C1434" s="158" t="s">
        <v>131</v>
      </c>
      <c r="D1434" s="147" t="s">
        <v>72</v>
      </c>
      <c r="E1434" s="147" t="s">
        <v>16</v>
      </c>
      <c r="F1434" s="154">
        <v>0</v>
      </c>
      <c r="G1434" s="154">
        <v>0</v>
      </c>
      <c r="H1434" s="154">
        <v>0</v>
      </c>
      <c r="I1434" s="154">
        <v>0</v>
      </c>
      <c r="J1434" s="154">
        <v>4354167</v>
      </c>
      <c r="K1434" s="154">
        <v>0</v>
      </c>
      <c r="L1434" s="154">
        <v>4354167</v>
      </c>
      <c r="M1434" s="154">
        <v>0</v>
      </c>
      <c r="N1434" s="154">
        <v>4354167</v>
      </c>
      <c r="O1434" s="154">
        <v>0</v>
      </c>
      <c r="P1434" s="154">
        <v>0</v>
      </c>
      <c r="Q1434" s="154">
        <v>0</v>
      </c>
      <c r="R1434" s="155" t="b">
        <v>1</v>
      </c>
      <c r="S1434" s="154">
        <v>0</v>
      </c>
      <c r="T1434" s="154">
        <v>0</v>
      </c>
    </row>
    <row r="1435" spans="1:20">
      <c r="A1435" s="46" t="s">
        <v>318</v>
      </c>
      <c r="B1435" s="160">
        <v>824010</v>
      </c>
      <c r="C1435" s="158" t="s">
        <v>132</v>
      </c>
      <c r="D1435" s="147" t="s">
        <v>72</v>
      </c>
      <c r="E1435" s="147" t="s">
        <v>16</v>
      </c>
      <c r="F1435" s="154">
        <v>0</v>
      </c>
      <c r="G1435" s="154">
        <v>0</v>
      </c>
      <c r="H1435" s="154">
        <v>0</v>
      </c>
      <c r="I1435" s="154">
        <v>0</v>
      </c>
      <c r="J1435" s="154">
        <v>1459776</v>
      </c>
      <c r="K1435" s="154">
        <v>0</v>
      </c>
      <c r="L1435" s="154">
        <v>1459776</v>
      </c>
      <c r="M1435" s="154">
        <v>0</v>
      </c>
      <c r="N1435" s="154">
        <v>1459776</v>
      </c>
      <c r="O1435" s="154">
        <v>0</v>
      </c>
      <c r="P1435" s="154">
        <v>0</v>
      </c>
      <c r="Q1435" s="154">
        <v>0</v>
      </c>
      <c r="R1435" s="155" t="b">
        <v>1</v>
      </c>
      <c r="S1435" s="154">
        <v>0</v>
      </c>
      <c r="T1435" s="154">
        <v>0</v>
      </c>
    </row>
    <row r="1436" spans="1:20">
      <c r="A1436" s="46" t="s">
        <v>318</v>
      </c>
      <c r="B1436" s="160">
        <v>824011</v>
      </c>
      <c r="C1436" s="158" t="s">
        <v>133</v>
      </c>
      <c r="D1436" s="147" t="s">
        <v>72</v>
      </c>
      <c r="E1436" s="147" t="s">
        <v>16</v>
      </c>
      <c r="F1436" s="154">
        <v>0</v>
      </c>
      <c r="G1436" s="154">
        <v>0</v>
      </c>
      <c r="H1436" s="154">
        <v>0</v>
      </c>
      <c r="I1436" s="154">
        <v>0</v>
      </c>
      <c r="J1436" s="154">
        <v>1286500</v>
      </c>
      <c r="K1436" s="154">
        <v>0</v>
      </c>
      <c r="L1436" s="154">
        <v>1286500</v>
      </c>
      <c r="M1436" s="154">
        <v>0</v>
      </c>
      <c r="N1436" s="154">
        <v>1286500</v>
      </c>
      <c r="O1436" s="154">
        <v>0</v>
      </c>
      <c r="P1436" s="154">
        <v>0</v>
      </c>
      <c r="Q1436" s="154">
        <v>0</v>
      </c>
      <c r="R1436" s="155" t="b">
        <v>1</v>
      </c>
      <c r="S1436" s="154">
        <v>0</v>
      </c>
      <c r="T1436" s="154">
        <v>0</v>
      </c>
    </row>
    <row r="1437" spans="1:20">
      <c r="A1437" s="46" t="s">
        <v>318</v>
      </c>
      <c r="B1437" s="160">
        <v>824012</v>
      </c>
      <c r="C1437" s="158" t="s">
        <v>275</v>
      </c>
      <c r="D1437" s="147" t="s">
        <v>72</v>
      </c>
      <c r="E1437" s="147" t="s">
        <v>16</v>
      </c>
      <c r="F1437" s="154">
        <v>0</v>
      </c>
      <c r="G1437" s="154">
        <v>0</v>
      </c>
      <c r="H1437" s="154">
        <v>0</v>
      </c>
      <c r="I1437" s="154">
        <v>0</v>
      </c>
      <c r="J1437" s="154">
        <v>0</v>
      </c>
      <c r="K1437" s="154">
        <v>0</v>
      </c>
      <c r="L1437" s="154">
        <v>0</v>
      </c>
      <c r="M1437" s="154">
        <v>0</v>
      </c>
      <c r="N1437" s="154">
        <v>0</v>
      </c>
      <c r="O1437" s="154">
        <v>0</v>
      </c>
      <c r="P1437" s="154">
        <v>0</v>
      </c>
      <c r="Q1437" s="154">
        <v>0</v>
      </c>
      <c r="R1437" s="155" t="b">
        <v>0</v>
      </c>
      <c r="S1437" s="154">
        <v>0</v>
      </c>
      <c r="T1437" s="154">
        <v>0</v>
      </c>
    </row>
    <row r="1438" spans="1:20">
      <c r="A1438" s="46" t="s">
        <v>318</v>
      </c>
      <c r="B1438" s="160">
        <v>824013</v>
      </c>
      <c r="C1438" s="158" t="s">
        <v>134</v>
      </c>
      <c r="D1438" s="147" t="s">
        <v>72</v>
      </c>
      <c r="E1438" s="147" t="s">
        <v>16</v>
      </c>
      <c r="F1438" s="154">
        <v>0</v>
      </c>
      <c r="G1438" s="154">
        <v>0</v>
      </c>
      <c r="H1438" s="154">
        <v>0</v>
      </c>
      <c r="I1438" s="154">
        <v>0</v>
      </c>
      <c r="J1438" s="154">
        <v>0</v>
      </c>
      <c r="K1438" s="154">
        <v>0</v>
      </c>
      <c r="L1438" s="154">
        <v>0</v>
      </c>
      <c r="M1438" s="154">
        <v>0</v>
      </c>
      <c r="N1438" s="154">
        <v>0</v>
      </c>
      <c r="O1438" s="154">
        <v>0</v>
      </c>
      <c r="P1438" s="154">
        <v>0</v>
      </c>
      <c r="Q1438" s="154">
        <v>0</v>
      </c>
      <c r="R1438" s="155" t="b">
        <v>0</v>
      </c>
      <c r="S1438" s="154">
        <v>0</v>
      </c>
      <c r="T1438" s="154">
        <v>0</v>
      </c>
    </row>
    <row r="1439" spans="1:20">
      <c r="A1439" s="46" t="s">
        <v>318</v>
      </c>
      <c r="B1439" s="160">
        <v>824019</v>
      </c>
      <c r="C1439" s="158" t="s">
        <v>135</v>
      </c>
      <c r="D1439" s="147" t="s">
        <v>72</v>
      </c>
      <c r="E1439" s="147" t="s">
        <v>16</v>
      </c>
      <c r="F1439" s="154">
        <v>0</v>
      </c>
      <c r="G1439" s="154">
        <v>0</v>
      </c>
      <c r="H1439" s="154">
        <v>0</v>
      </c>
      <c r="I1439" s="154">
        <v>0</v>
      </c>
      <c r="J1439" s="154">
        <v>0</v>
      </c>
      <c r="K1439" s="154">
        <v>0</v>
      </c>
      <c r="L1439" s="154">
        <v>0</v>
      </c>
      <c r="M1439" s="154">
        <v>0</v>
      </c>
      <c r="N1439" s="154">
        <v>0</v>
      </c>
      <c r="O1439" s="154">
        <v>0</v>
      </c>
      <c r="P1439" s="154">
        <v>0</v>
      </c>
      <c r="Q1439" s="154">
        <v>0</v>
      </c>
      <c r="R1439" s="155" t="b">
        <v>0</v>
      </c>
      <c r="S1439" s="154">
        <v>0</v>
      </c>
      <c r="T1439" s="154">
        <v>0</v>
      </c>
    </row>
    <row r="1440" spans="1:20">
      <c r="A1440" s="46" t="s">
        <v>318</v>
      </c>
      <c r="B1440" s="160">
        <v>824021</v>
      </c>
      <c r="C1440" s="158" t="s">
        <v>137</v>
      </c>
      <c r="D1440" s="147" t="s">
        <v>72</v>
      </c>
      <c r="E1440" s="147" t="s">
        <v>16</v>
      </c>
      <c r="F1440" s="154">
        <v>0</v>
      </c>
      <c r="G1440" s="154">
        <v>0</v>
      </c>
      <c r="H1440" s="154">
        <v>0</v>
      </c>
      <c r="I1440" s="154">
        <v>0</v>
      </c>
      <c r="J1440" s="154">
        <v>1025000</v>
      </c>
      <c r="K1440" s="154">
        <v>0</v>
      </c>
      <c r="L1440" s="154">
        <v>1025000</v>
      </c>
      <c r="M1440" s="154">
        <v>0</v>
      </c>
      <c r="N1440" s="154">
        <v>1025000</v>
      </c>
      <c r="O1440" s="154">
        <v>0</v>
      </c>
      <c r="P1440" s="154">
        <v>0</v>
      </c>
      <c r="Q1440" s="154">
        <v>0</v>
      </c>
      <c r="R1440" s="155" t="b">
        <v>1</v>
      </c>
      <c r="S1440" s="154">
        <v>0</v>
      </c>
      <c r="T1440" s="154">
        <v>0</v>
      </c>
    </row>
    <row r="1441" spans="1:20">
      <c r="A1441" s="46" t="s">
        <v>318</v>
      </c>
      <c r="B1441" s="160">
        <v>824024</v>
      </c>
      <c r="C1441" s="158" t="s">
        <v>138</v>
      </c>
      <c r="D1441" s="147" t="s">
        <v>72</v>
      </c>
      <c r="E1441" s="147" t="s">
        <v>16</v>
      </c>
      <c r="F1441" s="154">
        <v>0</v>
      </c>
      <c r="G1441" s="154">
        <v>0</v>
      </c>
      <c r="H1441" s="154">
        <v>0</v>
      </c>
      <c r="I1441" s="154">
        <v>0</v>
      </c>
      <c r="J1441" s="154">
        <v>0</v>
      </c>
      <c r="K1441" s="154">
        <v>0</v>
      </c>
      <c r="L1441" s="154">
        <v>0</v>
      </c>
      <c r="M1441" s="154">
        <v>0</v>
      </c>
      <c r="N1441" s="154">
        <v>0</v>
      </c>
      <c r="O1441" s="154">
        <v>0</v>
      </c>
      <c r="P1441" s="154">
        <v>0</v>
      </c>
      <c r="Q1441" s="154">
        <v>0</v>
      </c>
      <c r="R1441" s="155" t="b">
        <v>0</v>
      </c>
      <c r="S1441" s="154">
        <v>0</v>
      </c>
      <c r="T1441" s="154">
        <v>0</v>
      </c>
    </row>
    <row r="1442" spans="1:20">
      <c r="A1442" s="46" t="s">
        <v>318</v>
      </c>
      <c r="B1442" s="160">
        <v>824027</v>
      </c>
      <c r="C1442" s="158" t="s">
        <v>261</v>
      </c>
      <c r="D1442" s="147" t="s">
        <v>72</v>
      </c>
      <c r="E1442" s="147" t="s">
        <v>16</v>
      </c>
      <c r="F1442" s="154">
        <v>0</v>
      </c>
      <c r="G1442" s="154">
        <v>0</v>
      </c>
      <c r="H1442" s="154">
        <v>0</v>
      </c>
      <c r="I1442" s="154">
        <v>0</v>
      </c>
      <c r="J1442" s="154">
        <v>0</v>
      </c>
      <c r="K1442" s="154">
        <v>0</v>
      </c>
      <c r="L1442" s="154">
        <v>0</v>
      </c>
      <c r="M1442" s="154">
        <v>0</v>
      </c>
      <c r="N1442" s="154">
        <v>0</v>
      </c>
      <c r="O1442" s="154">
        <v>0</v>
      </c>
      <c r="P1442" s="154">
        <v>0</v>
      </c>
      <c r="Q1442" s="154">
        <v>0</v>
      </c>
      <c r="R1442" s="155" t="b">
        <v>0</v>
      </c>
      <c r="S1442" s="154">
        <v>0</v>
      </c>
      <c r="T1442" s="154">
        <v>0</v>
      </c>
    </row>
    <row r="1443" spans="1:20">
      <c r="A1443" s="46" t="s">
        <v>318</v>
      </c>
      <c r="B1443" s="160">
        <v>824033</v>
      </c>
      <c r="C1443" s="158" t="s">
        <v>140</v>
      </c>
      <c r="D1443" s="147" t="s">
        <v>72</v>
      </c>
      <c r="E1443" s="147" t="s">
        <v>16</v>
      </c>
      <c r="F1443" s="154">
        <v>0</v>
      </c>
      <c r="G1443" s="154">
        <v>0</v>
      </c>
      <c r="H1443" s="154">
        <v>0</v>
      </c>
      <c r="I1443" s="154">
        <v>0</v>
      </c>
      <c r="J1443" s="154">
        <v>18864083</v>
      </c>
      <c r="K1443" s="154">
        <v>0</v>
      </c>
      <c r="L1443" s="154">
        <v>18864083</v>
      </c>
      <c r="M1443" s="154">
        <v>0</v>
      </c>
      <c r="N1443" s="154">
        <v>18864083</v>
      </c>
      <c r="O1443" s="154">
        <v>0</v>
      </c>
      <c r="P1443" s="154">
        <v>0</v>
      </c>
      <c r="Q1443" s="154">
        <v>0</v>
      </c>
      <c r="R1443" s="155" t="b">
        <v>1</v>
      </c>
      <c r="S1443" s="154">
        <v>0</v>
      </c>
      <c r="T1443" s="154">
        <v>0</v>
      </c>
    </row>
    <row r="1444" spans="1:20">
      <c r="A1444" s="46" t="s">
        <v>318</v>
      </c>
      <c r="B1444" s="160">
        <v>824037</v>
      </c>
      <c r="C1444" s="158" t="s">
        <v>141</v>
      </c>
      <c r="D1444" s="147" t="s">
        <v>72</v>
      </c>
      <c r="E1444" s="147" t="s">
        <v>16</v>
      </c>
      <c r="F1444" s="154">
        <v>0</v>
      </c>
      <c r="G1444" s="154">
        <v>0</v>
      </c>
      <c r="H1444" s="154">
        <v>72000</v>
      </c>
      <c r="I1444" s="154">
        <v>0</v>
      </c>
      <c r="J1444" s="154">
        <v>0</v>
      </c>
      <c r="K1444" s="154">
        <v>0</v>
      </c>
      <c r="L1444" s="154">
        <v>72000</v>
      </c>
      <c r="M1444" s="154">
        <v>0</v>
      </c>
      <c r="N1444" s="154">
        <v>72000</v>
      </c>
      <c r="O1444" s="154">
        <v>0</v>
      </c>
      <c r="P1444" s="154">
        <v>0</v>
      </c>
      <c r="Q1444" s="154">
        <v>0</v>
      </c>
      <c r="R1444" s="155" t="b">
        <v>1</v>
      </c>
      <c r="S1444" s="154">
        <v>0</v>
      </c>
      <c r="T1444" s="154">
        <v>0</v>
      </c>
    </row>
    <row r="1445" spans="1:20">
      <c r="A1445" s="46" t="s">
        <v>318</v>
      </c>
      <c r="B1445" s="160">
        <v>824039</v>
      </c>
      <c r="C1445" s="158" t="s">
        <v>142</v>
      </c>
      <c r="D1445" s="147" t="s">
        <v>72</v>
      </c>
      <c r="E1445" s="147" t="s">
        <v>16</v>
      </c>
      <c r="F1445" s="154">
        <v>0</v>
      </c>
      <c r="G1445" s="154">
        <v>0</v>
      </c>
      <c r="H1445" s="154">
        <v>0</v>
      </c>
      <c r="I1445" s="154">
        <v>0</v>
      </c>
      <c r="J1445" s="154">
        <v>0</v>
      </c>
      <c r="K1445" s="154">
        <v>0</v>
      </c>
      <c r="L1445" s="154">
        <v>0</v>
      </c>
      <c r="M1445" s="154">
        <v>0</v>
      </c>
      <c r="N1445" s="154">
        <v>0</v>
      </c>
      <c r="O1445" s="154">
        <v>0</v>
      </c>
      <c r="P1445" s="154">
        <v>0</v>
      </c>
      <c r="Q1445" s="154">
        <v>0</v>
      </c>
      <c r="R1445" s="155" t="b">
        <v>0</v>
      </c>
      <c r="S1445" s="154">
        <v>0</v>
      </c>
      <c r="T1445" s="154">
        <v>0</v>
      </c>
    </row>
    <row r="1446" spans="1:20">
      <c r="A1446" s="46" t="s">
        <v>318</v>
      </c>
      <c r="B1446" s="160">
        <v>824041</v>
      </c>
      <c r="C1446" s="158" t="s">
        <v>143</v>
      </c>
      <c r="D1446" s="147" t="s">
        <v>72</v>
      </c>
      <c r="E1446" s="147" t="s">
        <v>16</v>
      </c>
      <c r="F1446" s="154">
        <v>0</v>
      </c>
      <c r="G1446" s="154">
        <v>0</v>
      </c>
      <c r="H1446" s="154">
        <v>0</v>
      </c>
      <c r="I1446" s="154">
        <v>0</v>
      </c>
      <c r="J1446" s="154">
        <v>0</v>
      </c>
      <c r="K1446" s="154">
        <v>0</v>
      </c>
      <c r="L1446" s="154">
        <v>0</v>
      </c>
      <c r="M1446" s="154">
        <v>0</v>
      </c>
      <c r="N1446" s="154">
        <v>0</v>
      </c>
      <c r="O1446" s="154">
        <v>0</v>
      </c>
      <c r="P1446" s="154">
        <v>0</v>
      </c>
      <c r="Q1446" s="154">
        <v>0</v>
      </c>
      <c r="R1446" s="155" t="b">
        <v>0</v>
      </c>
      <c r="S1446" s="154">
        <v>0</v>
      </c>
      <c r="T1446" s="154">
        <v>0</v>
      </c>
    </row>
    <row r="1447" spans="1:20">
      <c r="A1447" s="46" t="s">
        <v>318</v>
      </c>
      <c r="B1447" s="160">
        <v>824042</v>
      </c>
      <c r="C1447" s="158" t="s">
        <v>144</v>
      </c>
      <c r="D1447" s="147" t="s">
        <v>72</v>
      </c>
      <c r="E1447" s="147" t="s">
        <v>16</v>
      </c>
      <c r="F1447" s="154">
        <v>0</v>
      </c>
      <c r="G1447" s="154">
        <v>0</v>
      </c>
      <c r="H1447" s="154">
        <v>0</v>
      </c>
      <c r="I1447" s="154">
        <v>0</v>
      </c>
      <c r="J1447" s="154">
        <v>0</v>
      </c>
      <c r="K1447" s="154">
        <v>0</v>
      </c>
      <c r="L1447" s="154">
        <v>0</v>
      </c>
      <c r="M1447" s="154">
        <v>0</v>
      </c>
      <c r="N1447" s="154">
        <v>0</v>
      </c>
      <c r="O1447" s="154">
        <v>0</v>
      </c>
      <c r="P1447" s="154">
        <v>0</v>
      </c>
      <c r="Q1447" s="154">
        <v>0</v>
      </c>
      <c r="R1447" s="155" t="b">
        <v>0</v>
      </c>
      <c r="S1447" s="154">
        <v>0</v>
      </c>
      <c r="T1447" s="154">
        <v>0</v>
      </c>
    </row>
    <row r="1448" spans="1:20">
      <c r="A1448" s="46" t="s">
        <v>318</v>
      </c>
      <c r="B1448" s="160">
        <v>825002</v>
      </c>
      <c r="C1448" s="158" t="s">
        <v>146</v>
      </c>
      <c r="D1448" s="147" t="s">
        <v>72</v>
      </c>
      <c r="E1448" s="147" t="s">
        <v>16</v>
      </c>
      <c r="F1448" s="154">
        <v>0</v>
      </c>
      <c r="G1448" s="154">
        <v>0</v>
      </c>
      <c r="H1448" s="154">
        <v>58.66</v>
      </c>
      <c r="I1448" s="154">
        <v>293.31</v>
      </c>
      <c r="J1448" s="154">
        <v>0</v>
      </c>
      <c r="K1448" s="154">
        <v>0</v>
      </c>
      <c r="L1448" s="154">
        <v>-234.65</v>
      </c>
      <c r="M1448" s="154">
        <v>0</v>
      </c>
      <c r="N1448" s="154">
        <v>-234.65</v>
      </c>
      <c r="O1448" s="154">
        <v>0</v>
      </c>
      <c r="P1448" s="154">
        <v>0</v>
      </c>
      <c r="Q1448" s="154">
        <v>0</v>
      </c>
      <c r="R1448" s="155" t="b">
        <v>1</v>
      </c>
      <c r="S1448" s="154">
        <v>0</v>
      </c>
      <c r="T1448" s="154">
        <v>0</v>
      </c>
    </row>
    <row r="1449" spans="1:20">
      <c r="A1449" s="46" t="s">
        <v>318</v>
      </c>
      <c r="B1449" s="160">
        <v>825004</v>
      </c>
      <c r="C1449" s="158" t="s">
        <v>262</v>
      </c>
      <c r="D1449" s="147" t="s">
        <v>72</v>
      </c>
      <c r="E1449" s="147" t="s">
        <v>16</v>
      </c>
      <c r="F1449" s="154">
        <v>0</v>
      </c>
      <c r="G1449" s="154">
        <v>0</v>
      </c>
      <c r="H1449" s="154">
        <v>0</v>
      </c>
      <c r="I1449" s="154">
        <v>0</v>
      </c>
      <c r="J1449" s="154">
        <v>0</v>
      </c>
      <c r="K1449" s="154">
        <v>0</v>
      </c>
      <c r="L1449" s="154">
        <v>0</v>
      </c>
      <c r="M1449" s="154">
        <v>0</v>
      </c>
      <c r="N1449" s="154">
        <v>0</v>
      </c>
      <c r="O1449" s="154">
        <v>0</v>
      </c>
      <c r="P1449" s="154">
        <v>0</v>
      </c>
      <c r="Q1449" s="154">
        <v>0</v>
      </c>
      <c r="R1449" s="155" t="b">
        <v>0</v>
      </c>
      <c r="S1449" s="154">
        <v>0</v>
      </c>
      <c r="T1449" s="154">
        <v>0</v>
      </c>
    </row>
    <row r="1450" spans="1:20">
      <c r="A1450" s="46" t="s">
        <v>318</v>
      </c>
      <c r="B1450" s="160">
        <v>825010</v>
      </c>
      <c r="C1450" s="158" t="s">
        <v>147</v>
      </c>
      <c r="D1450" s="147" t="s">
        <v>72</v>
      </c>
      <c r="E1450" s="147" t="s">
        <v>16</v>
      </c>
      <c r="F1450" s="154">
        <v>0</v>
      </c>
      <c r="G1450" s="154">
        <v>0</v>
      </c>
      <c r="H1450" s="154">
        <v>0</v>
      </c>
      <c r="I1450" s="154">
        <v>0</v>
      </c>
      <c r="J1450" s="154">
        <v>91514840</v>
      </c>
      <c r="K1450" s="154">
        <v>4732726.0000000075</v>
      </c>
      <c r="L1450" s="154">
        <v>86782114</v>
      </c>
      <c r="M1450" s="154">
        <v>0</v>
      </c>
      <c r="N1450" s="154">
        <v>86782114</v>
      </c>
      <c r="O1450" s="154">
        <v>0</v>
      </c>
      <c r="P1450" s="154">
        <v>0</v>
      </c>
      <c r="Q1450" s="154">
        <v>0</v>
      </c>
      <c r="R1450" s="155" t="b">
        <v>1</v>
      </c>
      <c r="S1450" s="154">
        <v>0</v>
      </c>
      <c r="T1450" s="154">
        <v>0</v>
      </c>
    </row>
    <row r="1451" spans="1:20">
      <c r="A1451" s="46" t="s">
        <v>318</v>
      </c>
      <c r="B1451" s="160">
        <v>825011</v>
      </c>
      <c r="C1451" s="158" t="s">
        <v>148</v>
      </c>
      <c r="D1451" s="147" t="s">
        <v>72</v>
      </c>
      <c r="E1451" s="147" t="s">
        <v>16</v>
      </c>
      <c r="F1451" s="154">
        <v>0</v>
      </c>
      <c r="G1451" s="154">
        <v>0</v>
      </c>
      <c r="H1451" s="154">
        <v>0</v>
      </c>
      <c r="I1451" s="154">
        <v>0</v>
      </c>
      <c r="J1451" s="154">
        <v>0</v>
      </c>
      <c r="K1451" s="154">
        <v>0</v>
      </c>
      <c r="L1451" s="154">
        <v>0</v>
      </c>
      <c r="M1451" s="154">
        <v>0</v>
      </c>
      <c r="N1451" s="154">
        <v>0</v>
      </c>
      <c r="O1451" s="154">
        <v>0</v>
      </c>
      <c r="P1451" s="154">
        <v>0</v>
      </c>
      <c r="Q1451" s="154">
        <v>0</v>
      </c>
      <c r="R1451" s="155" t="b">
        <v>0</v>
      </c>
      <c r="S1451" s="154">
        <v>0</v>
      </c>
      <c r="T1451" s="154">
        <v>0</v>
      </c>
    </row>
    <row r="1452" spans="1:20">
      <c r="A1452" s="46" t="s">
        <v>318</v>
      </c>
      <c r="B1452" s="160">
        <v>825012</v>
      </c>
      <c r="C1452" s="158" t="s">
        <v>149</v>
      </c>
      <c r="D1452" s="147" t="s">
        <v>72</v>
      </c>
      <c r="E1452" s="147" t="s">
        <v>16</v>
      </c>
      <c r="F1452" s="154">
        <v>0</v>
      </c>
      <c r="G1452" s="154">
        <v>0</v>
      </c>
      <c r="H1452" s="154">
        <v>17000</v>
      </c>
      <c r="I1452" s="154">
        <v>0</v>
      </c>
      <c r="J1452" s="154">
        <v>0</v>
      </c>
      <c r="K1452" s="154">
        <v>0</v>
      </c>
      <c r="L1452" s="154">
        <v>17000</v>
      </c>
      <c r="M1452" s="154">
        <v>0</v>
      </c>
      <c r="N1452" s="154">
        <v>17000</v>
      </c>
      <c r="O1452" s="154">
        <v>0</v>
      </c>
      <c r="P1452" s="154">
        <v>0</v>
      </c>
      <c r="Q1452" s="154">
        <v>0</v>
      </c>
      <c r="R1452" s="155" t="b">
        <v>1</v>
      </c>
      <c r="S1452" s="154">
        <v>0</v>
      </c>
      <c r="T1452" s="154">
        <v>0</v>
      </c>
    </row>
    <row r="1453" spans="1:20">
      <c r="A1453" s="46" t="s">
        <v>318</v>
      </c>
      <c r="B1453" s="160">
        <v>825013</v>
      </c>
      <c r="C1453" s="158" t="s">
        <v>150</v>
      </c>
      <c r="D1453" s="147" t="s">
        <v>72</v>
      </c>
      <c r="E1453" s="147" t="s">
        <v>16</v>
      </c>
      <c r="F1453" s="154">
        <v>0</v>
      </c>
      <c r="G1453" s="154">
        <v>0</v>
      </c>
      <c r="H1453" s="154">
        <v>0</v>
      </c>
      <c r="I1453" s="154">
        <v>0</v>
      </c>
      <c r="J1453" s="154">
        <v>0</v>
      </c>
      <c r="K1453" s="154">
        <v>0</v>
      </c>
      <c r="L1453" s="154">
        <v>0</v>
      </c>
      <c r="M1453" s="154">
        <v>0</v>
      </c>
      <c r="N1453" s="154">
        <v>0</v>
      </c>
      <c r="O1453" s="154">
        <v>0</v>
      </c>
      <c r="P1453" s="154">
        <v>0</v>
      </c>
      <c r="Q1453" s="154">
        <v>0</v>
      </c>
      <c r="R1453" s="155" t="b">
        <v>0</v>
      </c>
      <c r="S1453" s="154">
        <v>0</v>
      </c>
      <c r="T1453" s="154">
        <v>0</v>
      </c>
    </row>
    <row r="1454" spans="1:20">
      <c r="A1454" s="46" t="s">
        <v>318</v>
      </c>
      <c r="B1454" s="160">
        <v>825015</v>
      </c>
      <c r="C1454" s="158" t="s">
        <v>151</v>
      </c>
      <c r="D1454" s="147" t="s">
        <v>72</v>
      </c>
      <c r="E1454" s="147" t="s">
        <v>16</v>
      </c>
      <c r="F1454" s="154">
        <v>0</v>
      </c>
      <c r="G1454" s="154">
        <v>0</v>
      </c>
      <c r="H1454" s="154">
        <v>0</v>
      </c>
      <c r="I1454" s="154">
        <v>0</v>
      </c>
      <c r="J1454" s="154">
        <v>0</v>
      </c>
      <c r="K1454" s="154">
        <v>0</v>
      </c>
      <c r="L1454" s="154">
        <v>0</v>
      </c>
      <c r="M1454" s="154">
        <v>0</v>
      </c>
      <c r="N1454" s="154">
        <v>0</v>
      </c>
      <c r="O1454" s="154">
        <v>0</v>
      </c>
      <c r="P1454" s="154">
        <v>0</v>
      </c>
      <c r="Q1454" s="154">
        <v>0</v>
      </c>
      <c r="R1454" s="155" t="b">
        <v>0</v>
      </c>
      <c r="S1454" s="154">
        <v>0</v>
      </c>
      <c r="T1454" s="154">
        <v>0</v>
      </c>
    </row>
    <row r="1455" spans="1:20">
      <c r="A1455" s="46" t="s">
        <v>318</v>
      </c>
      <c r="B1455" s="160">
        <v>825016</v>
      </c>
      <c r="C1455" s="158" t="s">
        <v>266</v>
      </c>
      <c r="D1455" s="147" t="s">
        <v>72</v>
      </c>
      <c r="E1455" s="147" t="s">
        <v>16</v>
      </c>
      <c r="F1455" s="154">
        <v>0</v>
      </c>
      <c r="G1455" s="154">
        <v>0</v>
      </c>
      <c r="H1455" s="154">
        <v>0</v>
      </c>
      <c r="I1455" s="154">
        <v>0</v>
      </c>
      <c r="J1455" s="154">
        <v>3236000</v>
      </c>
      <c r="K1455" s="154">
        <v>0</v>
      </c>
      <c r="L1455" s="154">
        <v>3236000</v>
      </c>
      <c r="M1455" s="154">
        <v>0</v>
      </c>
      <c r="N1455" s="154">
        <v>3236000</v>
      </c>
      <c r="O1455" s="154">
        <v>0</v>
      </c>
      <c r="P1455" s="154">
        <v>0</v>
      </c>
      <c r="Q1455" s="154">
        <v>0</v>
      </c>
      <c r="R1455" s="155" t="b">
        <v>1</v>
      </c>
      <c r="S1455" s="154">
        <v>0</v>
      </c>
      <c r="T1455" s="154">
        <v>0</v>
      </c>
    </row>
    <row r="1456" spans="1:20">
      <c r="A1456" s="46" t="s">
        <v>318</v>
      </c>
      <c r="B1456" s="160">
        <v>825099</v>
      </c>
      <c r="C1456" s="158" t="s">
        <v>153</v>
      </c>
      <c r="D1456" s="147" t="s">
        <v>72</v>
      </c>
      <c r="E1456" s="147" t="s">
        <v>16</v>
      </c>
      <c r="F1456" s="154">
        <v>0</v>
      </c>
      <c r="G1456" s="154">
        <v>0</v>
      </c>
      <c r="H1456" s="154">
        <v>0</v>
      </c>
      <c r="I1456" s="154">
        <v>0</v>
      </c>
      <c r="J1456" s="154">
        <v>0</v>
      </c>
      <c r="K1456" s="154">
        <v>0</v>
      </c>
      <c r="L1456" s="154">
        <v>0</v>
      </c>
      <c r="M1456" s="154">
        <v>0</v>
      </c>
      <c r="N1456" s="154">
        <v>0</v>
      </c>
      <c r="O1456" s="154">
        <v>0</v>
      </c>
      <c r="P1456" s="154">
        <v>0</v>
      </c>
      <c r="Q1456" s="154">
        <v>0</v>
      </c>
      <c r="R1456" s="155" t="b">
        <v>0</v>
      </c>
      <c r="S1456" s="154">
        <v>0</v>
      </c>
      <c r="T1456" s="154">
        <v>0</v>
      </c>
    </row>
    <row r="1457" spans="1:20">
      <c r="A1457" s="46" t="s">
        <v>318</v>
      </c>
      <c r="B1457" s="160">
        <v>829207</v>
      </c>
      <c r="C1457" s="158" t="s">
        <v>180</v>
      </c>
      <c r="D1457" s="147" t="s">
        <v>72</v>
      </c>
      <c r="E1457" s="147" t="s">
        <v>16</v>
      </c>
      <c r="F1457" s="154">
        <v>0</v>
      </c>
      <c r="G1457" s="154">
        <v>0</v>
      </c>
      <c r="H1457" s="154">
        <v>3765000</v>
      </c>
      <c r="I1457" s="154">
        <v>0</v>
      </c>
      <c r="J1457" s="154">
        <v>0</v>
      </c>
      <c r="K1457" s="154">
        <v>3765000</v>
      </c>
      <c r="L1457" s="154">
        <v>0</v>
      </c>
      <c r="M1457" s="154">
        <v>0</v>
      </c>
      <c r="N1457" s="154">
        <v>0</v>
      </c>
      <c r="O1457" s="154">
        <v>0</v>
      </c>
      <c r="P1457" s="154">
        <v>0</v>
      </c>
      <c r="Q1457" s="154">
        <v>0</v>
      </c>
      <c r="R1457" s="155" t="b">
        <v>1</v>
      </c>
      <c r="S1457" s="154">
        <v>0</v>
      </c>
      <c r="T1457" s="154">
        <v>0</v>
      </c>
    </row>
    <row r="1458" spans="1:20">
      <c r="A1458" s="46" t="s">
        <v>318</v>
      </c>
      <c r="B1458" s="160">
        <v>829220</v>
      </c>
      <c r="C1458" s="158" t="s">
        <v>560</v>
      </c>
      <c r="D1458" s="147" t="s">
        <v>72</v>
      </c>
      <c r="E1458" s="147" t="s">
        <v>16</v>
      </c>
      <c r="F1458" s="154">
        <v>0</v>
      </c>
      <c r="G1458" s="154">
        <v>0</v>
      </c>
      <c r="H1458" s="154">
        <v>0</v>
      </c>
      <c r="I1458" s="154">
        <v>0</v>
      </c>
      <c r="J1458" s="154">
        <v>3765000</v>
      </c>
      <c r="K1458" s="154">
        <v>0</v>
      </c>
      <c r="L1458" s="154">
        <v>3765000</v>
      </c>
      <c r="M1458" s="154">
        <v>0</v>
      </c>
      <c r="N1458" s="154">
        <v>3765000</v>
      </c>
      <c r="O1458" s="154">
        <v>0</v>
      </c>
      <c r="P1458" s="154">
        <v>0</v>
      </c>
      <c r="Q1458" s="154">
        <v>0</v>
      </c>
      <c r="R1458" s="155" t="b">
        <v>1</v>
      </c>
      <c r="S1458" s="154">
        <v>0</v>
      </c>
      <c r="T1458" s="154">
        <v>0</v>
      </c>
    </row>
    <row r="1459" spans="1:20">
      <c r="A1459" s="46" t="s">
        <v>318</v>
      </c>
      <c r="B1459" s="160">
        <v>910200</v>
      </c>
      <c r="C1459" s="158" t="s">
        <v>155</v>
      </c>
      <c r="D1459" s="147" t="s">
        <v>72</v>
      </c>
      <c r="E1459" s="147" t="s">
        <v>16</v>
      </c>
      <c r="F1459" s="154">
        <v>0</v>
      </c>
      <c r="G1459" s="154">
        <v>0</v>
      </c>
      <c r="H1459" s="154">
        <v>0</v>
      </c>
      <c r="I1459" s="154">
        <v>0</v>
      </c>
      <c r="J1459" s="154">
        <v>0</v>
      </c>
      <c r="K1459" s="154">
        <v>0</v>
      </c>
      <c r="L1459" s="154">
        <v>0</v>
      </c>
      <c r="M1459" s="154">
        <v>0</v>
      </c>
      <c r="N1459" s="154">
        <v>0</v>
      </c>
      <c r="O1459" s="154">
        <v>0</v>
      </c>
      <c r="P1459" s="154">
        <v>0</v>
      </c>
      <c r="Q1459" s="154">
        <v>0</v>
      </c>
      <c r="R1459" s="155" t="b">
        <v>0</v>
      </c>
      <c r="S1459" s="154">
        <v>0</v>
      </c>
      <c r="T1459" s="154">
        <v>0</v>
      </c>
    </row>
    <row r="1460" spans="1:20">
      <c r="A1460" s="46" t="s">
        <v>318</v>
      </c>
      <c r="B1460" s="160">
        <v>910300</v>
      </c>
      <c r="C1460" s="158" t="s">
        <v>156</v>
      </c>
      <c r="D1460" s="147" t="s">
        <v>72</v>
      </c>
      <c r="E1460" s="147" t="s">
        <v>16</v>
      </c>
      <c r="F1460" s="154">
        <v>0</v>
      </c>
      <c r="G1460" s="154">
        <v>0</v>
      </c>
      <c r="H1460" s="154">
        <v>0</v>
      </c>
      <c r="I1460" s="154">
        <v>0</v>
      </c>
      <c r="J1460" s="154">
        <v>0</v>
      </c>
      <c r="K1460" s="154">
        <v>0</v>
      </c>
      <c r="L1460" s="154">
        <v>0</v>
      </c>
      <c r="M1460" s="154">
        <v>0</v>
      </c>
      <c r="N1460" s="154">
        <v>0</v>
      </c>
      <c r="O1460" s="154">
        <v>0</v>
      </c>
      <c r="P1460" s="154">
        <v>0</v>
      </c>
      <c r="Q1460" s="154">
        <v>0</v>
      </c>
      <c r="R1460" s="155" t="b">
        <v>0</v>
      </c>
      <c r="S1460" s="154">
        <v>0</v>
      </c>
      <c r="T1460" s="154">
        <v>0</v>
      </c>
    </row>
    <row r="1461" spans="1:20">
      <c r="A1461" s="46" t="s">
        <v>318</v>
      </c>
      <c r="B1461" s="160">
        <v>910800</v>
      </c>
      <c r="C1461" s="158" t="s">
        <v>263</v>
      </c>
      <c r="D1461" s="147" t="s">
        <v>72</v>
      </c>
      <c r="E1461" s="147" t="s">
        <v>16</v>
      </c>
      <c r="F1461" s="154">
        <v>0</v>
      </c>
      <c r="G1461" s="154">
        <v>0</v>
      </c>
      <c r="H1461" s="154">
        <v>0</v>
      </c>
      <c r="I1461" s="154">
        <v>0</v>
      </c>
      <c r="J1461" s="154">
        <v>0</v>
      </c>
      <c r="K1461" s="154">
        <v>0</v>
      </c>
      <c r="L1461" s="154">
        <v>0</v>
      </c>
      <c r="M1461" s="154">
        <v>0</v>
      </c>
      <c r="N1461" s="154">
        <v>0</v>
      </c>
      <c r="O1461" s="154">
        <v>0</v>
      </c>
      <c r="P1461" s="154">
        <v>0</v>
      </c>
      <c r="Q1461" s="154">
        <v>0</v>
      </c>
      <c r="R1461" s="155" t="b">
        <v>0</v>
      </c>
      <c r="S1461" s="154">
        <v>0</v>
      </c>
      <c r="T1461" s="154">
        <v>0</v>
      </c>
    </row>
    <row r="1462" spans="1:20">
      <c r="A1462" s="46" t="s">
        <v>318</v>
      </c>
      <c r="B1462" s="160">
        <v>910900</v>
      </c>
      <c r="C1462" s="158" t="s">
        <v>158</v>
      </c>
      <c r="D1462" s="147" t="s">
        <v>72</v>
      </c>
      <c r="E1462" s="147" t="s">
        <v>16</v>
      </c>
      <c r="F1462" s="154">
        <v>0</v>
      </c>
      <c r="G1462" s="154">
        <v>0</v>
      </c>
      <c r="H1462" s="154">
        <v>0</v>
      </c>
      <c r="I1462" s="154">
        <v>0</v>
      </c>
      <c r="J1462" s="154">
        <v>0</v>
      </c>
      <c r="K1462" s="154">
        <v>0</v>
      </c>
      <c r="L1462" s="154">
        <v>0</v>
      </c>
      <c r="M1462" s="154">
        <v>0</v>
      </c>
      <c r="N1462" s="154">
        <v>0</v>
      </c>
      <c r="O1462" s="154">
        <v>0</v>
      </c>
      <c r="P1462" s="154">
        <v>0</v>
      </c>
      <c r="Q1462" s="154">
        <v>0</v>
      </c>
      <c r="R1462" s="155" t="b">
        <v>0</v>
      </c>
      <c r="S1462" s="154">
        <v>0</v>
      </c>
      <c r="T1462" s="154">
        <v>0</v>
      </c>
    </row>
    <row r="1463" spans="1:20">
      <c r="A1463" s="46" t="s">
        <v>318</v>
      </c>
      <c r="B1463" s="160">
        <v>919001</v>
      </c>
      <c r="C1463" s="158" t="s">
        <v>159</v>
      </c>
      <c r="D1463" s="147" t="s">
        <v>72</v>
      </c>
      <c r="E1463" s="147" t="s">
        <v>16</v>
      </c>
      <c r="F1463" s="154">
        <v>0</v>
      </c>
      <c r="G1463" s="154">
        <v>0</v>
      </c>
      <c r="H1463" s="154">
        <v>0</v>
      </c>
      <c r="I1463" s="154">
        <v>0</v>
      </c>
      <c r="J1463" s="154">
        <v>-2.384185791015625E-7</v>
      </c>
      <c r="K1463" s="154">
        <v>0</v>
      </c>
      <c r="L1463" s="154">
        <v>-2.384185791015625E-7</v>
      </c>
      <c r="M1463" s="154">
        <v>0</v>
      </c>
      <c r="N1463" s="154">
        <v>-2.384185791015625E-7</v>
      </c>
      <c r="O1463" s="154">
        <v>0</v>
      </c>
      <c r="P1463" s="154">
        <v>0</v>
      </c>
      <c r="Q1463" s="154">
        <v>0</v>
      </c>
      <c r="R1463" s="155" t="b">
        <v>1</v>
      </c>
      <c r="S1463" s="154">
        <v>0</v>
      </c>
      <c r="T1463" s="154">
        <v>0</v>
      </c>
    </row>
    <row r="1464" spans="1:20">
      <c r="A1464" s="46" t="s">
        <v>318</v>
      </c>
      <c r="B1464" s="160">
        <v>919900</v>
      </c>
      <c r="C1464" s="158" t="s">
        <v>160</v>
      </c>
      <c r="D1464" s="147" t="s">
        <v>72</v>
      </c>
      <c r="E1464" s="147" t="s">
        <v>16</v>
      </c>
      <c r="F1464" s="154">
        <v>0</v>
      </c>
      <c r="G1464" s="154">
        <v>0</v>
      </c>
      <c r="H1464" s="154">
        <v>0</v>
      </c>
      <c r="I1464" s="154">
        <v>580650</v>
      </c>
      <c r="J1464" s="154">
        <v>500000</v>
      </c>
      <c r="K1464" s="154">
        <v>0</v>
      </c>
      <c r="L1464" s="154">
        <v>-80650</v>
      </c>
      <c r="M1464" s="154">
        <v>0</v>
      </c>
      <c r="N1464" s="154">
        <v>-80650</v>
      </c>
      <c r="O1464" s="154">
        <v>0</v>
      </c>
      <c r="P1464" s="154">
        <v>0</v>
      </c>
      <c r="Q1464" s="154">
        <v>0</v>
      </c>
      <c r="R1464" s="155" t="b">
        <v>1</v>
      </c>
      <c r="S1464" s="154">
        <v>0</v>
      </c>
      <c r="T1464" s="154">
        <v>0</v>
      </c>
    </row>
    <row r="1465" spans="1:20">
      <c r="A1465" s="46" t="s">
        <v>318</v>
      </c>
      <c r="B1465" s="160">
        <v>919901</v>
      </c>
      <c r="C1465" s="158" t="s">
        <v>161</v>
      </c>
      <c r="D1465" s="147" t="s">
        <v>72</v>
      </c>
      <c r="E1465" s="147" t="s">
        <v>16</v>
      </c>
      <c r="F1465" s="154">
        <v>0</v>
      </c>
      <c r="G1465" s="154">
        <v>0</v>
      </c>
      <c r="H1465" s="154">
        <v>0</v>
      </c>
      <c r="I1465" s="154">
        <v>0</v>
      </c>
      <c r="J1465" s="154">
        <v>0</v>
      </c>
      <c r="K1465" s="154">
        <v>22520863.636363633</v>
      </c>
      <c r="L1465" s="154">
        <v>-22520863.636363633</v>
      </c>
      <c r="M1465" s="154">
        <v>0</v>
      </c>
      <c r="N1465" s="154">
        <v>-22520863.636363633</v>
      </c>
      <c r="O1465" s="154">
        <v>0</v>
      </c>
      <c r="P1465" s="154">
        <v>0</v>
      </c>
      <c r="Q1465" s="154">
        <v>0</v>
      </c>
      <c r="R1465" s="155" t="b">
        <v>1</v>
      </c>
      <c r="S1465" s="154">
        <v>0</v>
      </c>
      <c r="T1465" s="154">
        <v>0</v>
      </c>
    </row>
    <row r="1466" spans="1:20">
      <c r="A1466" s="46" t="s">
        <v>318</v>
      </c>
      <c r="B1466" s="160">
        <v>920100</v>
      </c>
      <c r="C1466" s="158" t="s">
        <v>162</v>
      </c>
      <c r="D1466" s="147" t="s">
        <v>72</v>
      </c>
      <c r="E1466" s="147" t="s">
        <v>16</v>
      </c>
      <c r="F1466" s="154">
        <v>0</v>
      </c>
      <c r="G1466" s="154">
        <v>0</v>
      </c>
      <c r="H1466" s="154">
        <v>0</v>
      </c>
      <c r="I1466" s="154">
        <v>0</v>
      </c>
      <c r="J1466" s="154">
        <v>0</v>
      </c>
      <c r="K1466" s="154">
        <v>0</v>
      </c>
      <c r="L1466" s="154">
        <v>0</v>
      </c>
      <c r="M1466" s="154">
        <v>0</v>
      </c>
      <c r="N1466" s="154">
        <v>0</v>
      </c>
      <c r="O1466" s="154">
        <v>0</v>
      </c>
      <c r="P1466" s="154">
        <v>0</v>
      </c>
      <c r="Q1466" s="154">
        <v>0</v>
      </c>
      <c r="R1466" s="155" t="b">
        <v>0</v>
      </c>
      <c r="S1466" s="154">
        <v>0</v>
      </c>
      <c r="T1466" s="154">
        <v>0</v>
      </c>
    </row>
    <row r="1467" spans="1:20">
      <c r="A1467" s="46" t="s">
        <v>318</v>
      </c>
      <c r="B1467" s="160">
        <v>920500</v>
      </c>
      <c r="C1467" s="158" t="s">
        <v>163</v>
      </c>
      <c r="D1467" s="147" t="s">
        <v>72</v>
      </c>
      <c r="E1467" s="147" t="s">
        <v>16</v>
      </c>
      <c r="F1467" s="154">
        <v>0</v>
      </c>
      <c r="G1467" s="154">
        <v>0</v>
      </c>
      <c r="H1467" s="154">
        <v>0</v>
      </c>
      <c r="I1467" s="154">
        <v>0</v>
      </c>
      <c r="J1467" s="154">
        <v>0</v>
      </c>
      <c r="K1467" s="154">
        <v>0</v>
      </c>
      <c r="L1467" s="154">
        <v>0</v>
      </c>
      <c r="M1467" s="154">
        <v>0</v>
      </c>
      <c r="N1467" s="154">
        <v>0</v>
      </c>
      <c r="O1467" s="154">
        <v>0</v>
      </c>
      <c r="P1467" s="154">
        <v>0</v>
      </c>
      <c r="Q1467" s="154">
        <v>0</v>
      </c>
      <c r="R1467" s="155" t="b">
        <v>0</v>
      </c>
      <c r="S1467" s="154">
        <v>0</v>
      </c>
      <c r="T1467" s="154">
        <v>0</v>
      </c>
    </row>
    <row r="1468" spans="1:20">
      <c r="A1468" s="46" t="s">
        <v>318</v>
      </c>
      <c r="B1468" s="160">
        <v>929900</v>
      </c>
      <c r="C1468" s="158" t="s">
        <v>164</v>
      </c>
      <c r="D1468" s="147" t="s">
        <v>72</v>
      </c>
      <c r="E1468" s="147" t="s">
        <v>16</v>
      </c>
      <c r="F1468" s="154">
        <v>0</v>
      </c>
      <c r="G1468" s="154">
        <v>0</v>
      </c>
      <c r="H1468" s="154">
        <v>0</v>
      </c>
      <c r="I1468" s="154">
        <v>0</v>
      </c>
      <c r="J1468" s="154">
        <v>64227.272727272721</v>
      </c>
      <c r="K1468" s="154">
        <v>0</v>
      </c>
      <c r="L1468" s="154">
        <v>64227.272727272721</v>
      </c>
      <c r="M1468" s="154">
        <v>0</v>
      </c>
      <c r="N1468" s="154">
        <v>64227.272727272721</v>
      </c>
      <c r="O1468" s="154">
        <v>0</v>
      </c>
      <c r="P1468" s="154">
        <v>0</v>
      </c>
      <c r="Q1468" s="154">
        <v>0</v>
      </c>
      <c r="R1468" s="155" t="b">
        <v>1</v>
      </c>
      <c r="S1468" s="154">
        <v>0</v>
      </c>
      <c r="T1468" s="154">
        <v>0</v>
      </c>
    </row>
    <row r="1469" spans="1:20">
      <c r="A1469" s="46" t="s">
        <v>318</v>
      </c>
      <c r="B1469" s="160" t="s">
        <v>166</v>
      </c>
      <c r="C1469" s="158" t="s">
        <v>26</v>
      </c>
      <c r="D1469" s="147" t="s">
        <v>15</v>
      </c>
      <c r="E1469" s="147" t="s">
        <v>16</v>
      </c>
      <c r="F1469" s="154">
        <v>0</v>
      </c>
      <c r="G1469" s="154">
        <v>0</v>
      </c>
      <c r="H1469" s="154">
        <v>0</v>
      </c>
      <c r="I1469" s="154">
        <v>0</v>
      </c>
      <c r="J1469" s="154">
        <v>0</v>
      </c>
      <c r="K1469" s="154">
        <v>0</v>
      </c>
      <c r="L1469" s="154">
        <v>0</v>
      </c>
      <c r="M1469" s="154">
        <v>0</v>
      </c>
      <c r="N1469" s="154">
        <v>0</v>
      </c>
      <c r="O1469" s="154">
        <v>0</v>
      </c>
      <c r="P1469" s="154">
        <v>0</v>
      </c>
      <c r="Q1469" s="154">
        <v>0</v>
      </c>
      <c r="R1469" s="155" t="b">
        <v>0</v>
      </c>
      <c r="S1469" s="154">
        <v>0</v>
      </c>
      <c r="T1469" s="154">
        <v>0</v>
      </c>
    </row>
    <row r="1470" spans="1:20">
      <c r="A1470" s="46" t="s">
        <v>276</v>
      </c>
      <c r="B1470" s="160">
        <v>110101</v>
      </c>
      <c r="C1470" s="158" t="s">
        <v>14</v>
      </c>
      <c r="D1470" s="147" t="s">
        <v>15</v>
      </c>
      <c r="E1470" s="147" t="s">
        <v>16</v>
      </c>
      <c r="F1470" s="154">
        <v>0</v>
      </c>
      <c r="G1470" s="154">
        <v>0</v>
      </c>
      <c r="H1470" s="154">
        <v>4059795042</v>
      </c>
      <c r="I1470" s="154">
        <v>4059795042</v>
      </c>
      <c r="J1470" s="154">
        <v>0</v>
      </c>
      <c r="K1470" s="154">
        <v>0</v>
      </c>
      <c r="L1470" s="154">
        <v>0</v>
      </c>
      <c r="M1470" s="154">
        <v>0</v>
      </c>
      <c r="N1470" s="154">
        <v>0</v>
      </c>
      <c r="O1470" s="154">
        <v>0</v>
      </c>
      <c r="P1470" s="154">
        <v>0</v>
      </c>
      <c r="Q1470" s="154">
        <v>0</v>
      </c>
      <c r="R1470" s="155" t="b">
        <v>1</v>
      </c>
      <c r="S1470" s="154">
        <v>0</v>
      </c>
      <c r="T1470" s="154">
        <v>0</v>
      </c>
    </row>
    <row r="1471" spans="1:20">
      <c r="A1471" s="46" t="s">
        <v>276</v>
      </c>
      <c r="B1471" s="160">
        <v>110102</v>
      </c>
      <c r="C1471" s="158" t="s">
        <v>17</v>
      </c>
      <c r="D1471" s="147" t="s">
        <v>15</v>
      </c>
      <c r="E1471" s="147" t="s">
        <v>16</v>
      </c>
      <c r="F1471" s="154">
        <v>0</v>
      </c>
      <c r="G1471" s="154">
        <v>0</v>
      </c>
      <c r="H1471" s="154">
        <v>0</v>
      </c>
      <c r="I1471" s="154">
        <v>0</v>
      </c>
      <c r="J1471" s="154">
        <v>0</v>
      </c>
      <c r="K1471" s="154">
        <v>0</v>
      </c>
      <c r="L1471" s="154">
        <v>0</v>
      </c>
      <c r="M1471" s="154">
        <v>0</v>
      </c>
      <c r="N1471" s="154">
        <v>0</v>
      </c>
      <c r="O1471" s="154">
        <v>0</v>
      </c>
      <c r="P1471" s="154">
        <v>0</v>
      </c>
      <c r="Q1471" s="154">
        <v>0</v>
      </c>
      <c r="R1471" s="155" t="b">
        <v>0</v>
      </c>
      <c r="S1471" s="154">
        <v>0</v>
      </c>
      <c r="T1471" s="154">
        <v>0</v>
      </c>
    </row>
    <row r="1472" spans="1:20">
      <c r="A1472" s="46" t="s">
        <v>276</v>
      </c>
      <c r="B1472" s="160">
        <v>110200</v>
      </c>
      <c r="C1472" s="158" t="s">
        <v>18</v>
      </c>
      <c r="D1472" s="147" t="s">
        <v>15</v>
      </c>
      <c r="E1472" s="147" t="s">
        <v>16</v>
      </c>
      <c r="F1472" s="154">
        <v>0</v>
      </c>
      <c r="G1472" s="154">
        <v>0</v>
      </c>
      <c r="H1472" s="154">
        <v>2928245988</v>
      </c>
      <c r="I1472" s="154">
        <v>2928245988</v>
      </c>
      <c r="J1472" s="154">
        <v>0</v>
      </c>
      <c r="K1472" s="154">
        <v>0</v>
      </c>
      <c r="L1472" s="154">
        <v>0</v>
      </c>
      <c r="M1472" s="154">
        <v>0</v>
      </c>
      <c r="N1472" s="154">
        <v>0</v>
      </c>
      <c r="O1472" s="154">
        <v>0</v>
      </c>
      <c r="P1472" s="154">
        <v>0</v>
      </c>
      <c r="Q1472" s="154">
        <v>0</v>
      </c>
      <c r="R1472" s="155" t="b">
        <v>1</v>
      </c>
      <c r="S1472" s="154">
        <v>0</v>
      </c>
      <c r="T1472" s="154">
        <v>0</v>
      </c>
    </row>
    <row r="1473" spans="1:20">
      <c r="A1473" s="46" t="s">
        <v>276</v>
      </c>
      <c r="B1473" s="160">
        <v>110201</v>
      </c>
      <c r="C1473" s="158" t="s">
        <v>19</v>
      </c>
      <c r="D1473" s="147" t="s">
        <v>15</v>
      </c>
      <c r="E1473" s="147" t="s">
        <v>16</v>
      </c>
      <c r="F1473" s="154">
        <v>231340.09</v>
      </c>
      <c r="G1473" s="154">
        <v>0</v>
      </c>
      <c r="H1473" s="154">
        <v>1298471743</v>
      </c>
      <c r="I1473" s="154">
        <v>1298417000</v>
      </c>
      <c r="J1473" s="154">
        <v>0</v>
      </c>
      <c r="K1473" s="154">
        <v>-8.5856299847364426E-8</v>
      </c>
      <c r="L1473" s="154">
        <v>286083.09000000003</v>
      </c>
      <c r="M1473" s="154">
        <v>0</v>
      </c>
      <c r="N1473" s="154">
        <v>0</v>
      </c>
      <c r="O1473" s="154">
        <v>0</v>
      </c>
      <c r="P1473" s="154">
        <v>286083.09000000003</v>
      </c>
      <c r="Q1473" s="154">
        <v>0</v>
      </c>
      <c r="R1473" s="155" t="b">
        <v>1</v>
      </c>
      <c r="S1473" s="154">
        <v>286083.09000000003</v>
      </c>
      <c r="T1473" s="154">
        <v>0</v>
      </c>
    </row>
    <row r="1474" spans="1:20">
      <c r="A1474" s="46" t="s">
        <v>276</v>
      </c>
      <c r="B1474" s="160">
        <v>110202</v>
      </c>
      <c r="C1474" s="158" t="s">
        <v>22</v>
      </c>
      <c r="D1474" s="147" t="s">
        <v>15</v>
      </c>
      <c r="E1474" s="147" t="s">
        <v>16</v>
      </c>
      <c r="F1474" s="154">
        <v>0</v>
      </c>
      <c r="G1474" s="154">
        <v>0</v>
      </c>
      <c r="H1474" s="154">
        <v>0</v>
      </c>
      <c r="I1474" s="154">
        <v>0</v>
      </c>
      <c r="J1474" s="154">
        <v>0</v>
      </c>
      <c r="K1474" s="154">
        <v>0</v>
      </c>
      <c r="L1474" s="154">
        <v>0</v>
      </c>
      <c r="M1474" s="154">
        <v>0</v>
      </c>
      <c r="N1474" s="154">
        <v>0</v>
      </c>
      <c r="O1474" s="154">
        <v>0</v>
      </c>
      <c r="P1474" s="154">
        <v>0</v>
      </c>
      <c r="Q1474" s="154">
        <v>0</v>
      </c>
      <c r="R1474" s="155" t="b">
        <v>0</v>
      </c>
      <c r="S1474" s="154">
        <v>0</v>
      </c>
      <c r="T1474" s="154">
        <v>0</v>
      </c>
    </row>
    <row r="1475" spans="1:20">
      <c r="A1475" s="46" t="s">
        <v>276</v>
      </c>
      <c r="B1475" s="160">
        <v>110203</v>
      </c>
      <c r="C1475" s="158" t="s">
        <v>23</v>
      </c>
      <c r="D1475" s="147" t="s">
        <v>15</v>
      </c>
      <c r="E1475" s="147" t="s">
        <v>16</v>
      </c>
      <c r="F1475" s="154">
        <v>0</v>
      </c>
      <c r="G1475" s="154">
        <v>0</v>
      </c>
      <c r="H1475" s="154">
        <v>0</v>
      </c>
      <c r="I1475" s="154">
        <v>0</v>
      </c>
      <c r="J1475" s="154">
        <v>0</v>
      </c>
      <c r="K1475" s="154">
        <v>0</v>
      </c>
      <c r="L1475" s="154">
        <v>0</v>
      </c>
      <c r="M1475" s="154">
        <v>0</v>
      </c>
      <c r="N1475" s="154">
        <v>0</v>
      </c>
      <c r="O1475" s="154">
        <v>0</v>
      </c>
      <c r="P1475" s="154">
        <v>0</v>
      </c>
      <c r="Q1475" s="154">
        <v>0</v>
      </c>
      <c r="R1475" s="155" t="b">
        <v>0</v>
      </c>
      <c r="S1475" s="154">
        <v>0</v>
      </c>
      <c r="T1475" s="154">
        <v>0</v>
      </c>
    </row>
    <row r="1476" spans="1:20">
      <c r="A1476" s="46" t="s">
        <v>276</v>
      </c>
      <c r="B1476" s="160">
        <v>110204</v>
      </c>
      <c r="C1476" s="158" t="s">
        <v>24</v>
      </c>
      <c r="D1476" s="147" t="s">
        <v>15</v>
      </c>
      <c r="E1476" s="147" t="s">
        <v>16</v>
      </c>
      <c r="F1476" s="154">
        <v>0</v>
      </c>
      <c r="G1476" s="154">
        <v>0</v>
      </c>
      <c r="H1476" s="154">
        <v>0</v>
      </c>
      <c r="I1476" s="154">
        <v>0</v>
      </c>
      <c r="J1476" s="154">
        <v>0</v>
      </c>
      <c r="K1476" s="154">
        <v>0</v>
      </c>
      <c r="L1476" s="154">
        <v>0</v>
      </c>
      <c r="M1476" s="154">
        <v>0</v>
      </c>
      <c r="N1476" s="154">
        <v>0</v>
      </c>
      <c r="O1476" s="154">
        <v>0</v>
      </c>
      <c r="P1476" s="154">
        <v>0</v>
      </c>
      <c r="Q1476" s="154">
        <v>0</v>
      </c>
      <c r="R1476" s="155" t="b">
        <v>0</v>
      </c>
      <c r="S1476" s="154">
        <v>0</v>
      </c>
      <c r="T1476" s="154">
        <v>0</v>
      </c>
    </row>
    <row r="1477" spans="1:20">
      <c r="A1477" s="46" t="s">
        <v>276</v>
      </c>
      <c r="B1477" s="160">
        <v>110205</v>
      </c>
      <c r="C1477" s="158" t="s">
        <v>25</v>
      </c>
      <c r="D1477" s="147" t="s">
        <v>15</v>
      </c>
      <c r="E1477" s="147" t="s">
        <v>16</v>
      </c>
      <c r="F1477" s="154">
        <v>0</v>
      </c>
      <c r="G1477" s="154">
        <v>0</v>
      </c>
      <c r="H1477" s="154">
        <v>0</v>
      </c>
      <c r="I1477" s="154">
        <v>0</v>
      </c>
      <c r="J1477" s="154">
        <v>0</v>
      </c>
      <c r="K1477" s="154">
        <v>0</v>
      </c>
      <c r="L1477" s="154">
        <v>0</v>
      </c>
      <c r="M1477" s="154">
        <v>0</v>
      </c>
      <c r="N1477" s="154">
        <v>0</v>
      </c>
      <c r="O1477" s="154">
        <v>0</v>
      </c>
      <c r="P1477" s="154">
        <v>0</v>
      </c>
      <c r="Q1477" s="154">
        <v>0</v>
      </c>
      <c r="R1477" s="155" t="b">
        <v>0</v>
      </c>
      <c r="S1477" s="154">
        <v>0</v>
      </c>
      <c r="T1477" s="154">
        <v>0</v>
      </c>
    </row>
    <row r="1478" spans="1:20">
      <c r="A1478" s="46" t="s">
        <v>276</v>
      </c>
      <c r="B1478" s="160">
        <v>110207</v>
      </c>
      <c r="C1478" s="158" t="s">
        <v>27</v>
      </c>
      <c r="D1478" s="147" t="s">
        <v>15</v>
      </c>
      <c r="E1478" s="147" t="s">
        <v>16</v>
      </c>
      <c r="F1478" s="154">
        <v>0</v>
      </c>
      <c r="G1478" s="154">
        <v>0</v>
      </c>
      <c r="H1478" s="154">
        <v>387168000</v>
      </c>
      <c r="I1478" s="154">
        <v>387168000</v>
      </c>
      <c r="J1478" s="154">
        <v>0</v>
      </c>
      <c r="K1478" s="154">
        <v>0</v>
      </c>
      <c r="L1478" s="154">
        <v>0</v>
      </c>
      <c r="M1478" s="154">
        <v>0</v>
      </c>
      <c r="N1478" s="154">
        <v>0</v>
      </c>
      <c r="O1478" s="154">
        <v>0</v>
      </c>
      <c r="P1478" s="154">
        <v>0</v>
      </c>
      <c r="Q1478" s="154">
        <v>0</v>
      </c>
      <c r="R1478" s="155" t="b">
        <v>1</v>
      </c>
      <c r="S1478" s="154">
        <v>0</v>
      </c>
      <c r="T1478" s="154">
        <v>0</v>
      </c>
    </row>
    <row r="1479" spans="1:20">
      <c r="A1479" s="46" t="s">
        <v>276</v>
      </c>
      <c r="B1479" s="160">
        <v>110208</v>
      </c>
      <c r="C1479" s="158" t="s">
        <v>28</v>
      </c>
      <c r="D1479" s="147" t="s">
        <v>15</v>
      </c>
      <c r="E1479" s="147" t="s">
        <v>16</v>
      </c>
      <c r="F1479" s="154">
        <v>0</v>
      </c>
      <c r="G1479" s="154">
        <v>0</v>
      </c>
      <c r="H1479" s="154">
        <v>0</v>
      </c>
      <c r="I1479" s="154">
        <v>0</v>
      </c>
      <c r="J1479" s="154">
        <v>0</v>
      </c>
      <c r="K1479" s="154">
        <v>0</v>
      </c>
      <c r="L1479" s="154">
        <v>0</v>
      </c>
      <c r="M1479" s="154">
        <v>0</v>
      </c>
      <c r="N1479" s="154">
        <v>0</v>
      </c>
      <c r="O1479" s="154">
        <v>0</v>
      </c>
      <c r="P1479" s="154">
        <v>0</v>
      </c>
      <c r="Q1479" s="154">
        <v>0</v>
      </c>
      <c r="R1479" s="155" t="b">
        <v>0</v>
      </c>
      <c r="S1479" s="154">
        <v>0</v>
      </c>
      <c r="T1479" s="154">
        <v>0</v>
      </c>
    </row>
    <row r="1480" spans="1:20">
      <c r="A1480" s="46" t="s">
        <v>276</v>
      </c>
      <c r="B1480" s="160">
        <v>110210</v>
      </c>
      <c r="C1480" s="158" t="s">
        <v>29</v>
      </c>
      <c r="D1480" s="147" t="s">
        <v>15</v>
      </c>
      <c r="E1480" s="147" t="s">
        <v>16</v>
      </c>
      <c r="F1480" s="154">
        <v>0</v>
      </c>
      <c r="G1480" s="154">
        <v>0</v>
      </c>
      <c r="H1480" s="154">
        <v>4616343988</v>
      </c>
      <c r="I1480" s="154">
        <v>33000000</v>
      </c>
      <c r="J1480" s="154">
        <v>0</v>
      </c>
      <c r="K1480" s="154">
        <v>4583343988</v>
      </c>
      <c r="L1480" s="154">
        <v>0</v>
      </c>
      <c r="M1480" s="154">
        <v>0</v>
      </c>
      <c r="N1480" s="154">
        <v>0</v>
      </c>
      <c r="O1480" s="154">
        <v>0</v>
      </c>
      <c r="P1480" s="154">
        <v>0</v>
      </c>
      <c r="Q1480" s="154">
        <v>0</v>
      </c>
      <c r="R1480" s="155" t="b">
        <v>1</v>
      </c>
      <c r="S1480" s="154">
        <v>0</v>
      </c>
      <c r="T1480" s="154">
        <v>0</v>
      </c>
    </row>
    <row r="1481" spans="1:20">
      <c r="A1481" s="46" t="s">
        <v>276</v>
      </c>
      <c r="B1481" s="160">
        <v>110301</v>
      </c>
      <c r="C1481" s="158" t="s">
        <v>31</v>
      </c>
      <c r="D1481" s="147" t="s">
        <v>15</v>
      </c>
      <c r="E1481" s="147" t="s">
        <v>16</v>
      </c>
      <c r="F1481" s="154">
        <v>40092412702</v>
      </c>
      <c r="G1481" s="154">
        <v>0</v>
      </c>
      <c r="H1481" s="154">
        <v>0</v>
      </c>
      <c r="I1481" s="154">
        <v>0</v>
      </c>
      <c r="J1481" s="154">
        <v>4583343988</v>
      </c>
      <c r="K1481" s="154">
        <v>0</v>
      </c>
      <c r="L1481" s="154">
        <v>44675756690</v>
      </c>
      <c r="M1481" s="154">
        <v>0</v>
      </c>
      <c r="N1481" s="154">
        <v>0</v>
      </c>
      <c r="O1481" s="154">
        <v>0</v>
      </c>
      <c r="P1481" s="154">
        <v>44675756690</v>
      </c>
      <c r="Q1481" s="154">
        <v>0</v>
      </c>
      <c r="R1481" s="155" t="b">
        <v>1</v>
      </c>
      <c r="S1481" s="154">
        <v>44675756690</v>
      </c>
      <c r="T1481" s="154">
        <v>0</v>
      </c>
    </row>
    <row r="1482" spans="1:20">
      <c r="A1482" s="46" t="s">
        <v>276</v>
      </c>
      <c r="B1482" s="160">
        <v>110902</v>
      </c>
      <c r="C1482" s="158" t="s">
        <v>32</v>
      </c>
      <c r="D1482" s="147" t="s">
        <v>15</v>
      </c>
      <c r="E1482" s="147" t="s">
        <v>16</v>
      </c>
      <c r="F1482" s="154">
        <v>0</v>
      </c>
      <c r="G1482" s="154">
        <v>0</v>
      </c>
      <c r="H1482" s="154">
        <v>0</v>
      </c>
      <c r="I1482" s="154">
        <v>0</v>
      </c>
      <c r="J1482" s="154">
        <v>0</v>
      </c>
      <c r="K1482" s="154">
        <v>0</v>
      </c>
      <c r="L1482" s="154">
        <v>0</v>
      </c>
      <c r="M1482" s="154">
        <v>0</v>
      </c>
      <c r="N1482" s="154">
        <v>0</v>
      </c>
      <c r="O1482" s="154">
        <v>0</v>
      </c>
      <c r="P1482" s="154">
        <v>0</v>
      </c>
      <c r="Q1482" s="154">
        <v>0</v>
      </c>
      <c r="R1482" s="155" t="b">
        <v>0</v>
      </c>
      <c r="S1482" s="154">
        <v>0</v>
      </c>
      <c r="T1482" s="154">
        <v>0</v>
      </c>
    </row>
    <row r="1483" spans="1:20">
      <c r="A1483" s="46" t="s">
        <v>276</v>
      </c>
      <c r="B1483" s="160">
        <v>130120</v>
      </c>
      <c r="C1483" s="158" t="s">
        <v>33</v>
      </c>
      <c r="D1483" s="147" t="s">
        <v>15</v>
      </c>
      <c r="E1483" s="147" t="s">
        <v>16</v>
      </c>
      <c r="F1483" s="154">
        <v>2088704617</v>
      </c>
      <c r="G1483" s="154">
        <v>0</v>
      </c>
      <c r="H1483" s="154">
        <v>0</v>
      </c>
      <c r="I1483" s="154">
        <v>8343875273</v>
      </c>
      <c r="J1483" s="154">
        <v>8159715483</v>
      </c>
      <c r="K1483" s="154">
        <v>0</v>
      </c>
      <c r="L1483" s="154">
        <v>1904544827</v>
      </c>
      <c r="M1483" s="154">
        <v>0</v>
      </c>
      <c r="N1483" s="154">
        <v>0</v>
      </c>
      <c r="O1483" s="154">
        <v>0</v>
      </c>
      <c r="P1483" s="154">
        <v>1904544827</v>
      </c>
      <c r="Q1483" s="154">
        <v>0</v>
      </c>
      <c r="R1483" s="155" t="b">
        <v>1</v>
      </c>
      <c r="S1483" s="154">
        <v>1904544827</v>
      </c>
      <c r="T1483" s="154">
        <v>0</v>
      </c>
    </row>
    <row r="1484" spans="1:20">
      <c r="A1484" s="46" t="s">
        <v>276</v>
      </c>
      <c r="B1484" s="160">
        <v>130121</v>
      </c>
      <c r="C1484" s="158" t="s">
        <v>34</v>
      </c>
      <c r="D1484" s="147" t="s">
        <v>15</v>
      </c>
      <c r="E1484" s="147" t="s">
        <v>16</v>
      </c>
      <c r="F1484" s="154">
        <v>0</v>
      </c>
      <c r="G1484" s="154">
        <v>0</v>
      </c>
      <c r="H1484" s="154">
        <v>0</v>
      </c>
      <c r="I1484" s="154">
        <v>0</v>
      </c>
      <c r="J1484" s="154">
        <v>0</v>
      </c>
      <c r="K1484" s="154">
        <v>0</v>
      </c>
      <c r="L1484" s="154">
        <v>0</v>
      </c>
      <c r="M1484" s="154">
        <v>0</v>
      </c>
      <c r="N1484" s="154">
        <v>0</v>
      </c>
      <c r="O1484" s="154">
        <v>0</v>
      </c>
      <c r="P1484" s="154">
        <v>0</v>
      </c>
      <c r="Q1484" s="154">
        <v>0</v>
      </c>
      <c r="R1484" s="155" t="b">
        <v>0</v>
      </c>
      <c r="S1484" s="154">
        <v>0</v>
      </c>
      <c r="T1484" s="154">
        <v>0</v>
      </c>
    </row>
    <row r="1485" spans="1:20">
      <c r="A1485" s="46" t="s">
        <v>276</v>
      </c>
      <c r="B1485" s="160">
        <v>311100</v>
      </c>
      <c r="C1485" s="158" t="s">
        <v>58</v>
      </c>
      <c r="D1485" s="147" t="s">
        <v>15</v>
      </c>
      <c r="E1485" s="147" t="s">
        <v>16</v>
      </c>
      <c r="F1485" s="154">
        <v>0</v>
      </c>
      <c r="G1485" s="154">
        <v>0</v>
      </c>
      <c r="H1485" s="154">
        <v>4044370114</v>
      </c>
      <c r="I1485" s="154">
        <v>0</v>
      </c>
      <c r="J1485" s="154">
        <v>0</v>
      </c>
      <c r="K1485" s="154">
        <v>4044370114</v>
      </c>
      <c r="L1485" s="154">
        <v>0</v>
      </c>
      <c r="M1485" s="154">
        <v>0</v>
      </c>
      <c r="N1485" s="154">
        <v>0</v>
      </c>
      <c r="O1485" s="154">
        <v>0</v>
      </c>
      <c r="P1485" s="154">
        <v>0</v>
      </c>
      <c r="Q1485" s="154">
        <v>0</v>
      </c>
      <c r="R1485" s="155" t="b">
        <v>1</v>
      </c>
      <c r="S1485" s="154">
        <v>0</v>
      </c>
      <c r="T1485" s="154">
        <v>0</v>
      </c>
    </row>
    <row r="1486" spans="1:20">
      <c r="A1486" s="46" t="s">
        <v>276</v>
      </c>
      <c r="B1486" s="160">
        <v>130130</v>
      </c>
      <c r="C1486" s="158" t="s">
        <v>35</v>
      </c>
      <c r="D1486" s="147" t="s">
        <v>15</v>
      </c>
      <c r="E1486" s="147" t="s">
        <v>16</v>
      </c>
      <c r="F1486" s="154">
        <v>177059000</v>
      </c>
      <c r="G1486" s="154">
        <v>0</v>
      </c>
      <c r="H1486" s="154">
        <v>0</v>
      </c>
      <c r="I1486" s="154">
        <v>0</v>
      </c>
      <c r="J1486" s="154">
        <v>72013450</v>
      </c>
      <c r="K1486" s="154">
        <v>0</v>
      </c>
      <c r="L1486" s="154">
        <v>249072450</v>
      </c>
      <c r="M1486" s="154">
        <v>0</v>
      </c>
      <c r="N1486" s="154">
        <v>0</v>
      </c>
      <c r="O1486" s="154">
        <v>0</v>
      </c>
      <c r="P1486" s="154">
        <v>249072450</v>
      </c>
      <c r="Q1486" s="154">
        <v>0</v>
      </c>
      <c r="R1486" s="155" t="b">
        <v>1</v>
      </c>
      <c r="S1486" s="154">
        <v>249072450</v>
      </c>
      <c r="T1486" s="154">
        <v>0</v>
      </c>
    </row>
    <row r="1487" spans="1:20">
      <c r="A1487" s="46" t="s">
        <v>276</v>
      </c>
      <c r="B1487" s="160">
        <v>130131</v>
      </c>
      <c r="C1487" s="158" t="s">
        <v>36</v>
      </c>
      <c r="D1487" s="147" t="s">
        <v>15</v>
      </c>
      <c r="E1487" s="147" t="s">
        <v>16</v>
      </c>
      <c r="F1487" s="154">
        <v>0</v>
      </c>
      <c r="G1487" s="154">
        <v>0</v>
      </c>
      <c r="H1487" s="154">
        <v>0</v>
      </c>
      <c r="I1487" s="154">
        <v>0</v>
      </c>
      <c r="J1487" s="154">
        <v>0</v>
      </c>
      <c r="K1487" s="154">
        <v>0</v>
      </c>
      <c r="L1487" s="154">
        <v>0</v>
      </c>
      <c r="M1487" s="154">
        <v>0</v>
      </c>
      <c r="N1487" s="154">
        <v>0</v>
      </c>
      <c r="O1487" s="154">
        <v>0</v>
      </c>
      <c r="P1487" s="154">
        <v>0</v>
      </c>
      <c r="Q1487" s="154">
        <v>0</v>
      </c>
      <c r="R1487" s="155" t="b">
        <v>0</v>
      </c>
      <c r="S1487" s="154">
        <v>0</v>
      </c>
      <c r="T1487" s="154">
        <v>0</v>
      </c>
    </row>
    <row r="1488" spans="1:20">
      <c r="A1488" s="46" t="s">
        <v>276</v>
      </c>
      <c r="B1488" s="160">
        <v>130501</v>
      </c>
      <c r="C1488" s="158" t="s">
        <v>37</v>
      </c>
      <c r="D1488" s="147" t="s">
        <v>15</v>
      </c>
      <c r="E1488" s="147" t="s">
        <v>16</v>
      </c>
      <c r="F1488" s="154">
        <v>0</v>
      </c>
      <c r="G1488" s="154">
        <v>0</v>
      </c>
      <c r="H1488" s="154">
        <v>0</v>
      </c>
      <c r="I1488" s="154">
        <v>0</v>
      </c>
      <c r="J1488" s="154">
        <v>0</v>
      </c>
      <c r="K1488" s="154">
        <v>0</v>
      </c>
      <c r="L1488" s="154">
        <v>0</v>
      </c>
      <c r="M1488" s="154">
        <v>0</v>
      </c>
      <c r="N1488" s="154">
        <v>0</v>
      </c>
      <c r="O1488" s="154">
        <v>0</v>
      </c>
      <c r="P1488" s="154">
        <v>0</v>
      </c>
      <c r="Q1488" s="154">
        <v>0</v>
      </c>
      <c r="R1488" s="155" t="b">
        <v>0</v>
      </c>
      <c r="S1488" s="154">
        <v>0</v>
      </c>
      <c r="T1488" s="154">
        <v>0</v>
      </c>
    </row>
    <row r="1489" spans="1:20">
      <c r="A1489" s="46" t="s">
        <v>276</v>
      </c>
      <c r="B1489" s="160">
        <v>130502</v>
      </c>
      <c r="C1489" s="158" t="s">
        <v>38</v>
      </c>
      <c r="D1489" s="147" t="s">
        <v>15</v>
      </c>
      <c r="E1489" s="147" t="s">
        <v>16</v>
      </c>
      <c r="F1489" s="154">
        <v>0</v>
      </c>
      <c r="G1489" s="154">
        <v>0</v>
      </c>
      <c r="H1489" s="154">
        <v>0</v>
      </c>
      <c r="I1489" s="154">
        <v>0</v>
      </c>
      <c r="J1489" s="154">
        <v>0</v>
      </c>
      <c r="K1489" s="154">
        <v>0</v>
      </c>
      <c r="L1489" s="154">
        <v>0</v>
      </c>
      <c r="M1489" s="154">
        <v>0</v>
      </c>
      <c r="N1489" s="154">
        <v>0</v>
      </c>
      <c r="O1489" s="154">
        <v>0</v>
      </c>
      <c r="P1489" s="154">
        <v>0</v>
      </c>
      <c r="Q1489" s="154">
        <v>0</v>
      </c>
      <c r="R1489" s="155" t="b">
        <v>0</v>
      </c>
      <c r="S1489" s="154">
        <v>0</v>
      </c>
      <c r="T1489" s="154">
        <v>0</v>
      </c>
    </row>
    <row r="1490" spans="1:20">
      <c r="A1490" s="46" t="s">
        <v>276</v>
      </c>
      <c r="B1490" s="160">
        <v>140001</v>
      </c>
      <c r="C1490" s="158" t="s">
        <v>240</v>
      </c>
      <c r="D1490" s="147" t="s">
        <v>15</v>
      </c>
      <c r="E1490" s="147" t="s">
        <v>16</v>
      </c>
      <c r="F1490" s="154">
        <v>0</v>
      </c>
      <c r="G1490" s="154">
        <v>0</v>
      </c>
      <c r="H1490" s="154">
        <v>0</v>
      </c>
      <c r="I1490" s="154">
        <v>0</v>
      </c>
      <c r="J1490" s="154">
        <v>0</v>
      </c>
      <c r="K1490" s="154">
        <v>0</v>
      </c>
      <c r="L1490" s="154">
        <v>0</v>
      </c>
      <c r="M1490" s="154">
        <v>0</v>
      </c>
      <c r="N1490" s="154">
        <v>0</v>
      </c>
      <c r="O1490" s="154">
        <v>0</v>
      </c>
      <c r="P1490" s="154">
        <v>0</v>
      </c>
      <c r="Q1490" s="154">
        <v>0</v>
      </c>
      <c r="R1490" s="155" t="b">
        <v>0</v>
      </c>
      <c r="S1490" s="154">
        <v>0</v>
      </c>
      <c r="T1490" s="154">
        <v>0</v>
      </c>
    </row>
    <row r="1491" spans="1:20">
      <c r="A1491" s="46" t="s">
        <v>276</v>
      </c>
      <c r="B1491" s="160">
        <v>140101</v>
      </c>
      <c r="C1491" s="158" t="s">
        <v>41</v>
      </c>
      <c r="D1491" s="147" t="s">
        <v>15</v>
      </c>
      <c r="E1491" s="147" t="s">
        <v>16</v>
      </c>
      <c r="F1491" s="154">
        <v>0</v>
      </c>
      <c r="G1491" s="154">
        <v>0</v>
      </c>
      <c r="H1491" s="154">
        <v>0</v>
      </c>
      <c r="I1491" s="154">
        <v>0</v>
      </c>
      <c r="J1491" s="154">
        <v>0</v>
      </c>
      <c r="K1491" s="154">
        <v>0</v>
      </c>
      <c r="L1491" s="154">
        <v>0</v>
      </c>
      <c r="M1491" s="154">
        <v>0</v>
      </c>
      <c r="N1491" s="154">
        <v>0</v>
      </c>
      <c r="O1491" s="154">
        <v>0</v>
      </c>
      <c r="P1491" s="154">
        <v>0</v>
      </c>
      <c r="Q1491" s="154">
        <v>0</v>
      </c>
      <c r="R1491" s="155" t="b">
        <v>0</v>
      </c>
      <c r="S1491" s="154">
        <v>0</v>
      </c>
      <c r="T1491" s="154">
        <v>0</v>
      </c>
    </row>
    <row r="1492" spans="1:20">
      <c r="A1492" s="46" t="s">
        <v>276</v>
      </c>
      <c r="B1492" s="160">
        <v>150101</v>
      </c>
      <c r="C1492" s="158" t="s">
        <v>42</v>
      </c>
      <c r="D1492" s="147" t="s">
        <v>15</v>
      </c>
      <c r="E1492" s="147" t="s">
        <v>16</v>
      </c>
      <c r="F1492" s="154">
        <v>55660526.545454621</v>
      </c>
      <c r="G1492" s="154">
        <v>0</v>
      </c>
      <c r="H1492" s="154">
        <v>0</v>
      </c>
      <c r="I1492" s="154">
        <v>0</v>
      </c>
      <c r="J1492" s="154">
        <v>390131120</v>
      </c>
      <c r="K1492" s="154">
        <v>390131120</v>
      </c>
      <c r="L1492" s="154">
        <v>55660526.545454621</v>
      </c>
      <c r="M1492" s="154">
        <v>0</v>
      </c>
      <c r="N1492" s="154">
        <v>0</v>
      </c>
      <c r="O1492" s="154">
        <v>0</v>
      </c>
      <c r="P1492" s="154">
        <v>55660526.545454621</v>
      </c>
      <c r="Q1492" s="154">
        <v>0</v>
      </c>
      <c r="R1492" s="155" t="b">
        <v>1</v>
      </c>
      <c r="S1492" s="154">
        <v>55660526.545454621</v>
      </c>
      <c r="T1492" s="154">
        <v>0</v>
      </c>
    </row>
    <row r="1493" spans="1:20">
      <c r="A1493" s="46" t="s">
        <v>276</v>
      </c>
      <c r="B1493" s="160">
        <v>160101</v>
      </c>
      <c r="C1493" s="158" t="s">
        <v>189</v>
      </c>
      <c r="D1493" s="147" t="s">
        <v>15</v>
      </c>
      <c r="E1493" s="147" t="s">
        <v>16</v>
      </c>
      <c r="F1493" s="154">
        <v>1926049172.7272725</v>
      </c>
      <c r="G1493" s="154">
        <v>0</v>
      </c>
      <c r="H1493" s="154">
        <v>0</v>
      </c>
      <c r="I1493" s="154">
        <v>0</v>
      </c>
      <c r="J1493" s="154">
        <v>467895809.09090906</v>
      </c>
      <c r="K1493" s="154">
        <v>1926049172.7272725</v>
      </c>
      <c r="L1493" s="154">
        <v>467895809.090909</v>
      </c>
      <c r="M1493" s="154">
        <v>0</v>
      </c>
      <c r="N1493" s="154">
        <v>0</v>
      </c>
      <c r="O1493" s="154">
        <v>0</v>
      </c>
      <c r="P1493" s="154">
        <v>467895809.090909</v>
      </c>
      <c r="Q1493" s="154">
        <v>0</v>
      </c>
      <c r="R1493" s="155" t="b">
        <v>1</v>
      </c>
      <c r="S1493" s="154">
        <v>467895809.090909</v>
      </c>
      <c r="T1493" s="154">
        <v>0</v>
      </c>
    </row>
    <row r="1494" spans="1:20">
      <c r="A1494" s="46" t="s">
        <v>276</v>
      </c>
      <c r="B1494" s="160">
        <v>161101</v>
      </c>
      <c r="C1494" s="158" t="s">
        <v>45</v>
      </c>
      <c r="D1494" s="147" t="s">
        <v>15</v>
      </c>
      <c r="E1494" s="147" t="s">
        <v>16</v>
      </c>
      <c r="F1494" s="154">
        <v>1707214545.4545445</v>
      </c>
      <c r="G1494" s="154">
        <v>0</v>
      </c>
      <c r="H1494" s="154">
        <v>0</v>
      </c>
      <c r="I1494" s="154">
        <v>0</v>
      </c>
      <c r="J1494" s="154">
        <v>3487977154.5454545</v>
      </c>
      <c r="K1494" s="154">
        <v>3892347154.545454</v>
      </c>
      <c r="L1494" s="154">
        <v>1302844545.454545</v>
      </c>
      <c r="M1494" s="154">
        <v>0</v>
      </c>
      <c r="N1494" s="154">
        <v>0</v>
      </c>
      <c r="O1494" s="154">
        <v>0</v>
      </c>
      <c r="P1494" s="154">
        <v>1302844545.454545</v>
      </c>
      <c r="Q1494" s="154">
        <v>0</v>
      </c>
      <c r="R1494" s="155" t="b">
        <v>1</v>
      </c>
      <c r="S1494" s="154">
        <v>1302844545.454545</v>
      </c>
      <c r="T1494" s="154">
        <v>0</v>
      </c>
    </row>
    <row r="1495" spans="1:20">
      <c r="A1495" s="46" t="s">
        <v>276</v>
      </c>
      <c r="B1495" s="160">
        <v>211001</v>
      </c>
      <c r="C1495" s="158" t="s">
        <v>241</v>
      </c>
      <c r="D1495" s="147" t="s">
        <v>15</v>
      </c>
      <c r="E1495" s="147" t="s">
        <v>47</v>
      </c>
      <c r="F1495" s="154">
        <v>0</v>
      </c>
      <c r="G1495" s="154">
        <v>46757588021.045448</v>
      </c>
      <c r="H1495" s="154">
        <v>0</v>
      </c>
      <c r="I1495" s="154">
        <v>0</v>
      </c>
      <c r="J1495" s="154">
        <v>1588739090.909091</v>
      </c>
      <c r="K1495" s="154">
        <v>5787261410.909091</v>
      </c>
      <c r="L1495" s="154">
        <v>0</v>
      </c>
      <c r="M1495" s="154">
        <v>50956110341.045448</v>
      </c>
      <c r="N1495" s="154">
        <v>0</v>
      </c>
      <c r="O1495" s="154">
        <v>0</v>
      </c>
      <c r="P1495" s="154">
        <v>0</v>
      </c>
      <c r="Q1495" s="154">
        <v>50956110341.045448</v>
      </c>
      <c r="R1495" s="155" t="b">
        <v>1</v>
      </c>
      <c r="S1495" s="154">
        <v>0</v>
      </c>
      <c r="T1495" s="154">
        <v>50956110341.045448</v>
      </c>
    </row>
    <row r="1496" spans="1:20">
      <c r="A1496" s="46" t="s">
        <v>276</v>
      </c>
      <c r="B1496" s="160">
        <v>211002</v>
      </c>
      <c r="C1496" s="158" t="s">
        <v>242</v>
      </c>
      <c r="D1496" s="147" t="s">
        <v>15</v>
      </c>
      <c r="E1496" s="147" t="s">
        <v>47</v>
      </c>
      <c r="F1496" s="154">
        <v>0</v>
      </c>
      <c r="G1496" s="154">
        <v>-12953609566.909088</v>
      </c>
      <c r="H1496" s="154">
        <v>0</v>
      </c>
      <c r="I1496" s="154">
        <v>0</v>
      </c>
      <c r="J1496" s="154">
        <v>4873541290.90909</v>
      </c>
      <c r="K1496" s="154">
        <v>2290918063.6363635</v>
      </c>
      <c r="L1496" s="154">
        <v>0</v>
      </c>
      <c r="M1496" s="154">
        <v>-15536232794.181814</v>
      </c>
      <c r="N1496" s="154">
        <v>0</v>
      </c>
      <c r="O1496" s="154">
        <v>0</v>
      </c>
      <c r="P1496" s="154">
        <v>0</v>
      </c>
      <c r="Q1496" s="154">
        <v>-15536232794.181814</v>
      </c>
      <c r="R1496" s="155" t="b">
        <v>1</v>
      </c>
      <c r="S1496" s="154">
        <v>0</v>
      </c>
      <c r="T1496" s="154">
        <v>-15536232794.181814</v>
      </c>
    </row>
    <row r="1497" spans="1:20">
      <c r="A1497" s="46" t="s">
        <v>276</v>
      </c>
      <c r="B1497" s="150">
        <v>211101</v>
      </c>
      <c r="C1497" s="147" t="s">
        <v>244</v>
      </c>
      <c r="D1497" s="147" t="s">
        <v>15</v>
      </c>
      <c r="E1497" s="147" t="s">
        <v>47</v>
      </c>
      <c r="F1497" s="154">
        <v>0</v>
      </c>
      <c r="G1497" s="154">
        <v>0</v>
      </c>
      <c r="H1497" s="154">
        <v>0</v>
      </c>
      <c r="I1497" s="154">
        <v>0</v>
      </c>
      <c r="J1497" s="154">
        <v>0</v>
      </c>
      <c r="K1497" s="154">
        <v>0</v>
      </c>
      <c r="L1497" s="154">
        <v>0</v>
      </c>
      <c r="M1497" s="154">
        <v>0</v>
      </c>
      <c r="N1497" s="154">
        <v>0</v>
      </c>
      <c r="O1497" s="154">
        <v>0</v>
      </c>
      <c r="P1497" s="154">
        <v>0</v>
      </c>
      <c r="Q1497" s="154">
        <v>0</v>
      </c>
      <c r="R1497" s="155" t="b">
        <v>0</v>
      </c>
      <c r="S1497" s="154">
        <v>0</v>
      </c>
      <c r="T1497" s="154">
        <v>0</v>
      </c>
    </row>
    <row r="1498" spans="1:20">
      <c r="A1498" s="46" t="s">
        <v>276</v>
      </c>
      <c r="B1498" s="150">
        <v>211103</v>
      </c>
      <c r="C1498" s="147" t="s">
        <v>246</v>
      </c>
      <c r="D1498" s="147" t="s">
        <v>15</v>
      </c>
      <c r="E1498" s="147" t="s">
        <v>47</v>
      </c>
      <c r="F1498" s="154">
        <v>0</v>
      </c>
      <c r="G1498" s="154">
        <v>0</v>
      </c>
      <c r="H1498" s="154">
        <v>0</v>
      </c>
      <c r="I1498" s="154">
        <v>0</v>
      </c>
      <c r="J1498" s="154">
        <v>0</v>
      </c>
      <c r="K1498" s="154">
        <v>0</v>
      </c>
      <c r="L1498" s="154">
        <v>0</v>
      </c>
      <c r="M1498" s="154">
        <v>0</v>
      </c>
      <c r="N1498" s="154">
        <v>0</v>
      </c>
      <c r="O1498" s="154">
        <v>0</v>
      </c>
      <c r="P1498" s="154">
        <v>0</v>
      </c>
      <c r="Q1498" s="154">
        <v>0</v>
      </c>
      <c r="R1498" s="155" t="b">
        <v>0</v>
      </c>
      <c r="S1498" s="154">
        <v>0</v>
      </c>
      <c r="T1498" s="154">
        <v>0</v>
      </c>
    </row>
    <row r="1499" spans="1:20">
      <c r="A1499" s="46" t="s">
        <v>276</v>
      </c>
      <c r="B1499" s="150">
        <v>211104</v>
      </c>
      <c r="C1499" s="147" t="s">
        <v>243</v>
      </c>
      <c r="D1499" s="147" t="s">
        <v>15</v>
      </c>
      <c r="E1499" s="147" t="s">
        <v>47</v>
      </c>
      <c r="F1499" s="154">
        <v>0</v>
      </c>
      <c r="G1499" s="154">
        <v>1909443110</v>
      </c>
      <c r="H1499" s="154">
        <v>0</v>
      </c>
      <c r="I1499" s="154">
        <v>0</v>
      </c>
      <c r="J1499" s="154">
        <v>0</v>
      </c>
      <c r="K1499" s="154">
        <v>150489915</v>
      </c>
      <c r="L1499" s="154">
        <v>0</v>
      </c>
      <c r="M1499" s="154">
        <v>2059933025</v>
      </c>
      <c r="N1499" s="154">
        <v>0</v>
      </c>
      <c r="O1499" s="154">
        <v>0</v>
      </c>
      <c r="P1499" s="154">
        <v>0</v>
      </c>
      <c r="Q1499" s="154">
        <v>2059933025</v>
      </c>
      <c r="R1499" s="155" t="b">
        <v>1</v>
      </c>
      <c r="S1499" s="154">
        <v>0</v>
      </c>
      <c r="T1499" s="154">
        <v>2059933025</v>
      </c>
    </row>
    <row r="1500" spans="1:20">
      <c r="A1500" s="46" t="s">
        <v>276</v>
      </c>
      <c r="B1500" s="150">
        <v>211201</v>
      </c>
      <c r="C1500" s="147" t="s">
        <v>52</v>
      </c>
      <c r="D1500" s="147" t="s">
        <v>15</v>
      </c>
      <c r="E1500" s="147" t="s">
        <v>47</v>
      </c>
      <c r="F1500" s="154">
        <v>0</v>
      </c>
      <c r="G1500" s="154">
        <v>0</v>
      </c>
      <c r="H1500" s="154">
        <v>0</v>
      </c>
      <c r="I1500" s="154">
        <v>0</v>
      </c>
      <c r="J1500" s="154">
        <v>0</v>
      </c>
      <c r="K1500" s="536">
        <v>0</v>
      </c>
      <c r="L1500" s="154">
        <v>0</v>
      </c>
      <c r="M1500" s="154">
        <v>0</v>
      </c>
      <c r="N1500" s="154">
        <v>0</v>
      </c>
      <c r="O1500" s="154">
        <v>0</v>
      </c>
      <c r="P1500" s="154">
        <v>0</v>
      </c>
      <c r="Q1500" s="154">
        <v>0</v>
      </c>
      <c r="R1500" s="155" t="b">
        <v>0</v>
      </c>
      <c r="S1500" s="154">
        <v>0</v>
      </c>
      <c r="T1500" s="154">
        <v>0</v>
      </c>
    </row>
    <row r="1501" spans="1:20">
      <c r="A1501" s="46" t="s">
        <v>276</v>
      </c>
      <c r="B1501" s="150">
        <v>211102</v>
      </c>
      <c r="C1501" s="147" t="s">
        <v>245</v>
      </c>
      <c r="D1501" s="147" t="s">
        <v>15</v>
      </c>
      <c r="E1501" s="147" t="s">
        <v>47</v>
      </c>
      <c r="F1501" s="154">
        <v>0</v>
      </c>
      <c r="G1501" s="154">
        <v>0</v>
      </c>
      <c r="H1501" s="154">
        <v>0</v>
      </c>
      <c r="I1501" s="154">
        <v>0</v>
      </c>
      <c r="J1501" s="154">
        <v>0</v>
      </c>
      <c r="K1501" s="154">
        <v>0</v>
      </c>
      <c r="L1501" s="154">
        <v>0</v>
      </c>
      <c r="M1501" s="154">
        <v>0</v>
      </c>
      <c r="N1501" s="154">
        <v>0</v>
      </c>
      <c r="O1501" s="154">
        <v>0</v>
      </c>
      <c r="P1501" s="154">
        <v>0</v>
      </c>
      <c r="Q1501" s="154">
        <v>0</v>
      </c>
      <c r="R1501" s="155" t="b">
        <v>0</v>
      </c>
      <c r="S1501" s="154">
        <v>0</v>
      </c>
      <c r="T1501" s="154">
        <v>0</v>
      </c>
    </row>
    <row r="1502" spans="1:20">
      <c r="A1502" s="46" t="s">
        <v>276</v>
      </c>
      <c r="B1502" s="150">
        <v>211202</v>
      </c>
      <c r="C1502" s="147" t="s">
        <v>202</v>
      </c>
      <c r="D1502" s="147" t="s">
        <v>15</v>
      </c>
      <c r="E1502" s="147" t="s">
        <v>47</v>
      </c>
      <c r="F1502" s="154">
        <v>0</v>
      </c>
      <c r="G1502" s="154">
        <v>0</v>
      </c>
      <c r="H1502" s="154">
        <v>0</v>
      </c>
      <c r="I1502" s="154">
        <v>0</v>
      </c>
      <c r="J1502" s="154">
        <v>0</v>
      </c>
      <c r="K1502" s="154">
        <v>0</v>
      </c>
      <c r="L1502" s="154">
        <v>0</v>
      </c>
      <c r="M1502" s="154">
        <v>0</v>
      </c>
      <c r="N1502" s="154">
        <v>0</v>
      </c>
      <c r="O1502" s="154">
        <v>0</v>
      </c>
      <c r="P1502" s="154">
        <v>0</v>
      </c>
      <c r="Q1502" s="154">
        <v>0</v>
      </c>
      <c r="R1502" s="155" t="b">
        <v>0</v>
      </c>
      <c r="S1502" s="154">
        <v>0</v>
      </c>
      <c r="T1502" s="154">
        <v>0</v>
      </c>
    </row>
    <row r="1503" spans="1:20">
      <c r="A1503" s="46" t="s">
        <v>276</v>
      </c>
      <c r="B1503" s="150">
        <v>211203</v>
      </c>
      <c r="C1503" s="147" t="s">
        <v>53</v>
      </c>
      <c r="D1503" s="147" t="s">
        <v>15</v>
      </c>
      <c r="E1503" s="147" t="s">
        <v>47</v>
      </c>
      <c r="F1503" s="154">
        <v>0</v>
      </c>
      <c r="G1503" s="154">
        <v>0</v>
      </c>
      <c r="H1503" s="154">
        <v>0</v>
      </c>
      <c r="I1503" s="154">
        <v>0</v>
      </c>
      <c r="J1503" s="154">
        <v>0</v>
      </c>
      <c r="K1503" s="154">
        <v>0</v>
      </c>
      <c r="L1503" s="154">
        <v>0</v>
      </c>
      <c r="M1503" s="154">
        <v>0</v>
      </c>
      <c r="N1503" s="154">
        <v>0</v>
      </c>
      <c r="O1503" s="154">
        <v>0</v>
      </c>
      <c r="P1503" s="154">
        <v>0</v>
      </c>
      <c r="Q1503" s="154">
        <v>0</v>
      </c>
      <c r="R1503" s="155" t="b">
        <v>0</v>
      </c>
      <c r="S1503" s="154">
        <v>0</v>
      </c>
      <c r="T1503" s="154">
        <v>0</v>
      </c>
    </row>
    <row r="1504" spans="1:20">
      <c r="A1504" s="46" t="s">
        <v>276</v>
      </c>
      <c r="B1504" s="150">
        <v>211301</v>
      </c>
      <c r="C1504" s="147" t="s">
        <v>248</v>
      </c>
      <c r="D1504" s="147" t="s">
        <v>15</v>
      </c>
      <c r="E1504" s="147" t="s">
        <v>47</v>
      </c>
      <c r="F1504" s="154">
        <v>0</v>
      </c>
      <c r="G1504" s="154">
        <v>360432800</v>
      </c>
      <c r="H1504" s="154">
        <v>0</v>
      </c>
      <c r="I1504" s="154">
        <v>0</v>
      </c>
      <c r="J1504" s="154">
        <v>0</v>
      </c>
      <c r="K1504" s="154">
        <v>0</v>
      </c>
      <c r="L1504" s="154">
        <v>0</v>
      </c>
      <c r="M1504" s="154">
        <v>360432800</v>
      </c>
      <c r="N1504" s="154">
        <v>0</v>
      </c>
      <c r="O1504" s="154">
        <v>0</v>
      </c>
      <c r="P1504" s="154">
        <v>0</v>
      </c>
      <c r="Q1504" s="154">
        <v>360432800</v>
      </c>
      <c r="R1504" s="155" t="b">
        <v>1</v>
      </c>
      <c r="S1504" s="154">
        <v>0</v>
      </c>
      <c r="T1504" s="154">
        <v>360432800</v>
      </c>
    </row>
    <row r="1505" spans="1:20">
      <c r="A1505" s="46" t="s">
        <v>276</v>
      </c>
      <c r="B1505" s="150">
        <v>212001</v>
      </c>
      <c r="C1505" s="147" t="s">
        <v>249</v>
      </c>
      <c r="D1505" s="147" t="s">
        <v>15</v>
      </c>
      <c r="E1505" s="147" t="s">
        <v>47</v>
      </c>
      <c r="F1505" s="154">
        <v>0</v>
      </c>
      <c r="G1505" s="154">
        <v>33796060.000000171</v>
      </c>
      <c r="H1505" s="154">
        <v>0</v>
      </c>
      <c r="I1505" s="154">
        <v>0</v>
      </c>
      <c r="J1505" s="154">
        <v>0</v>
      </c>
      <c r="K1505" s="154">
        <v>-15792136.454545408</v>
      </c>
      <c r="L1505" s="154">
        <v>0</v>
      </c>
      <c r="M1505" s="154">
        <v>18003923.545454763</v>
      </c>
      <c r="N1505" s="154">
        <v>0</v>
      </c>
      <c r="O1505" s="154">
        <v>0</v>
      </c>
      <c r="P1505" s="154">
        <v>0</v>
      </c>
      <c r="Q1505" s="154">
        <v>18003923.545454763</v>
      </c>
      <c r="R1505" s="155" t="b">
        <v>1</v>
      </c>
      <c r="S1505" s="154">
        <v>0</v>
      </c>
      <c r="T1505" s="154">
        <v>18003923.545454763</v>
      </c>
    </row>
    <row r="1506" spans="1:20">
      <c r="A1506" s="46" t="s">
        <v>276</v>
      </c>
      <c r="B1506" s="150">
        <v>213001</v>
      </c>
      <c r="C1506" s="147" t="s">
        <v>56</v>
      </c>
      <c r="D1506" s="147" t="s">
        <v>15</v>
      </c>
      <c r="E1506" s="147" t="s">
        <v>47</v>
      </c>
      <c r="F1506" s="154">
        <v>0</v>
      </c>
      <c r="G1506" s="154">
        <v>0</v>
      </c>
      <c r="H1506" s="154">
        <v>0</v>
      </c>
      <c r="I1506" s="154">
        <v>0</v>
      </c>
      <c r="J1506" s="154">
        <v>374338983.54545462</v>
      </c>
      <c r="K1506" s="154">
        <v>374338983.54545462</v>
      </c>
      <c r="L1506" s="154">
        <v>0</v>
      </c>
      <c r="M1506" s="154">
        <v>0</v>
      </c>
      <c r="N1506" s="154">
        <v>0</v>
      </c>
      <c r="O1506" s="154">
        <v>0</v>
      </c>
      <c r="P1506" s="154">
        <v>0</v>
      </c>
      <c r="Q1506" s="154">
        <v>0</v>
      </c>
      <c r="R1506" s="155" t="b">
        <v>1</v>
      </c>
      <c r="S1506" s="154">
        <v>0</v>
      </c>
      <c r="T1506" s="154">
        <v>0</v>
      </c>
    </row>
    <row r="1507" spans="1:20">
      <c r="A1507" s="46" t="s">
        <v>276</v>
      </c>
      <c r="B1507" s="150">
        <v>214001</v>
      </c>
      <c r="C1507" s="147" t="s">
        <v>250</v>
      </c>
      <c r="D1507" s="147" t="s">
        <v>15</v>
      </c>
      <c r="E1507" s="147" t="s">
        <v>47</v>
      </c>
      <c r="F1507" s="154">
        <v>0</v>
      </c>
      <c r="G1507" s="154">
        <v>0</v>
      </c>
      <c r="H1507" s="154">
        <v>0</v>
      </c>
      <c r="I1507" s="154">
        <v>0</v>
      </c>
      <c r="J1507" s="154">
        <v>0</v>
      </c>
      <c r="K1507" s="154">
        <v>0</v>
      </c>
      <c r="L1507" s="154">
        <v>0</v>
      </c>
      <c r="M1507" s="154">
        <v>0</v>
      </c>
      <c r="N1507" s="154">
        <v>0</v>
      </c>
      <c r="O1507" s="154">
        <v>0</v>
      </c>
      <c r="P1507" s="154">
        <v>0</v>
      </c>
      <c r="Q1507" s="154">
        <v>0</v>
      </c>
      <c r="R1507" s="155" t="b">
        <v>0</v>
      </c>
      <c r="S1507" s="154">
        <v>0</v>
      </c>
      <c r="T1507" s="154">
        <v>0</v>
      </c>
    </row>
    <row r="1508" spans="1:20">
      <c r="A1508" s="46" t="s">
        <v>276</v>
      </c>
      <c r="B1508" s="150">
        <v>311110</v>
      </c>
      <c r="C1508" s="147" t="s">
        <v>60</v>
      </c>
      <c r="D1508" s="147" t="s">
        <v>15</v>
      </c>
      <c r="E1508" s="147" t="s">
        <v>47</v>
      </c>
      <c r="F1508" s="154">
        <v>0</v>
      </c>
      <c r="G1508" s="154">
        <v>8000</v>
      </c>
      <c r="H1508" s="154">
        <v>18663368</v>
      </c>
      <c r="I1508" s="154">
        <v>317998868</v>
      </c>
      <c r="J1508" s="154">
        <v>0</v>
      </c>
      <c r="K1508" s="154">
        <v>0</v>
      </c>
      <c r="L1508" s="154">
        <v>0</v>
      </c>
      <c r="M1508" s="154">
        <v>299343500</v>
      </c>
      <c r="N1508" s="154">
        <v>0</v>
      </c>
      <c r="O1508" s="154">
        <v>0</v>
      </c>
      <c r="P1508" s="154">
        <v>0</v>
      </c>
      <c r="Q1508" s="154">
        <v>299343500</v>
      </c>
      <c r="R1508" s="155" t="b">
        <v>1</v>
      </c>
      <c r="S1508" s="154">
        <v>0</v>
      </c>
      <c r="T1508" s="154">
        <v>299343500</v>
      </c>
    </row>
    <row r="1509" spans="1:20">
      <c r="A1509" s="46" t="s">
        <v>276</v>
      </c>
      <c r="B1509" s="150">
        <v>311111</v>
      </c>
      <c r="C1509" s="147" t="s">
        <v>61</v>
      </c>
      <c r="D1509" s="147" t="s">
        <v>15</v>
      </c>
      <c r="E1509" s="147" t="s">
        <v>47</v>
      </c>
      <c r="F1509" s="154">
        <v>0</v>
      </c>
      <c r="G1509" s="154">
        <v>0</v>
      </c>
      <c r="H1509" s="154">
        <v>0</v>
      </c>
      <c r="I1509" s="154">
        <v>0</v>
      </c>
      <c r="J1509" s="154">
        <v>0</v>
      </c>
      <c r="K1509" s="154">
        <v>0</v>
      </c>
      <c r="L1509" s="154">
        <v>0</v>
      </c>
      <c r="M1509" s="154">
        <v>0</v>
      </c>
      <c r="N1509" s="154">
        <v>0</v>
      </c>
      <c r="O1509" s="154">
        <v>0</v>
      </c>
      <c r="P1509" s="154">
        <v>0</v>
      </c>
      <c r="Q1509" s="154">
        <v>0</v>
      </c>
      <c r="R1509" s="155" t="b">
        <v>0</v>
      </c>
      <c r="S1509" s="154">
        <v>0</v>
      </c>
      <c r="T1509" s="154">
        <v>0</v>
      </c>
    </row>
    <row r="1510" spans="1:20">
      <c r="A1510" s="46" t="s">
        <v>276</v>
      </c>
      <c r="B1510" s="150">
        <v>311112</v>
      </c>
      <c r="C1510" s="147" t="s">
        <v>62</v>
      </c>
      <c r="D1510" s="147" t="s">
        <v>15</v>
      </c>
      <c r="E1510" s="147" t="s">
        <v>47</v>
      </c>
      <c r="F1510" s="154">
        <v>0</v>
      </c>
      <c r="G1510" s="154">
        <v>0</v>
      </c>
      <c r="H1510" s="154">
        <v>0</v>
      </c>
      <c r="I1510" s="154">
        <v>0</v>
      </c>
      <c r="J1510" s="154">
        <v>0</v>
      </c>
      <c r="K1510" s="154">
        <v>0</v>
      </c>
      <c r="L1510" s="154">
        <v>0</v>
      </c>
      <c r="M1510" s="154">
        <v>0</v>
      </c>
      <c r="N1510" s="154">
        <v>0</v>
      </c>
      <c r="O1510" s="154">
        <v>0</v>
      </c>
      <c r="P1510" s="154">
        <v>0</v>
      </c>
      <c r="Q1510" s="154">
        <v>0</v>
      </c>
      <c r="R1510" s="155" t="b">
        <v>0</v>
      </c>
      <c r="S1510" s="154">
        <v>0</v>
      </c>
      <c r="T1510" s="154">
        <v>0</v>
      </c>
    </row>
    <row r="1511" spans="1:20">
      <c r="A1511" s="46" t="s">
        <v>276</v>
      </c>
      <c r="B1511" s="150">
        <v>311113</v>
      </c>
      <c r="C1511" s="147" t="s">
        <v>63</v>
      </c>
      <c r="D1511" s="147" t="s">
        <v>15</v>
      </c>
      <c r="E1511" s="147" t="s">
        <v>47</v>
      </c>
      <c r="F1511" s="154">
        <v>0</v>
      </c>
      <c r="G1511" s="154">
        <v>0</v>
      </c>
      <c r="H1511" s="154">
        <v>0</v>
      </c>
      <c r="I1511" s="154">
        <v>0</v>
      </c>
      <c r="J1511" s="154">
        <v>0</v>
      </c>
      <c r="K1511" s="154">
        <v>0</v>
      </c>
      <c r="L1511" s="154">
        <v>0</v>
      </c>
      <c r="M1511" s="154">
        <v>0</v>
      </c>
      <c r="N1511" s="154">
        <v>0</v>
      </c>
      <c r="O1511" s="154">
        <v>0</v>
      </c>
      <c r="P1511" s="154">
        <v>0</v>
      </c>
      <c r="Q1511" s="154">
        <v>0</v>
      </c>
      <c r="R1511" s="155" t="b">
        <v>0</v>
      </c>
      <c r="S1511" s="154">
        <v>0</v>
      </c>
      <c r="T1511" s="154">
        <v>0</v>
      </c>
    </row>
    <row r="1512" spans="1:20">
      <c r="A1512" s="46" t="s">
        <v>276</v>
      </c>
      <c r="B1512" s="150">
        <v>311114</v>
      </c>
      <c r="C1512" s="147" t="s">
        <v>64</v>
      </c>
      <c r="D1512" s="147" t="s">
        <v>15</v>
      </c>
      <c r="E1512" s="147" t="s">
        <v>47</v>
      </c>
      <c r="F1512" s="154">
        <v>0</v>
      </c>
      <c r="G1512" s="154">
        <v>0</v>
      </c>
      <c r="H1512" s="154">
        <v>0</v>
      </c>
      <c r="I1512" s="154">
        <v>0</v>
      </c>
      <c r="J1512" s="154">
        <v>0</v>
      </c>
      <c r="K1512" s="154">
        <v>0</v>
      </c>
      <c r="L1512" s="154">
        <v>0</v>
      </c>
      <c r="M1512" s="154">
        <v>0</v>
      </c>
      <c r="N1512" s="154">
        <v>0</v>
      </c>
      <c r="O1512" s="154">
        <v>0</v>
      </c>
      <c r="P1512" s="154">
        <v>0</v>
      </c>
      <c r="Q1512" s="154">
        <v>0</v>
      </c>
      <c r="R1512" s="155" t="b">
        <v>0</v>
      </c>
      <c r="S1512" s="154">
        <v>0</v>
      </c>
      <c r="T1512" s="154">
        <v>0</v>
      </c>
    </row>
    <row r="1513" spans="1:20">
      <c r="A1513" s="46" t="s">
        <v>276</v>
      </c>
      <c r="B1513" s="150">
        <v>311115</v>
      </c>
      <c r="C1513" s="147" t="s">
        <v>65</v>
      </c>
      <c r="D1513" s="147" t="s">
        <v>15</v>
      </c>
      <c r="E1513" s="147" t="s">
        <v>47</v>
      </c>
      <c r="F1513" s="154">
        <v>0</v>
      </c>
      <c r="G1513" s="154">
        <v>0</v>
      </c>
      <c r="H1513" s="154">
        <v>0</v>
      </c>
      <c r="I1513" s="154">
        <v>0</v>
      </c>
      <c r="J1513" s="154">
        <v>0</v>
      </c>
      <c r="K1513" s="154">
        <v>0</v>
      </c>
      <c r="L1513" s="154">
        <v>0</v>
      </c>
      <c r="M1513" s="154">
        <v>0</v>
      </c>
      <c r="N1513" s="154">
        <v>0</v>
      </c>
      <c r="O1513" s="154">
        <v>0</v>
      </c>
      <c r="P1513" s="154">
        <v>0</v>
      </c>
      <c r="Q1513" s="154">
        <v>0</v>
      </c>
      <c r="R1513" s="155" t="b">
        <v>0</v>
      </c>
      <c r="S1513" s="154">
        <v>0</v>
      </c>
      <c r="T1513" s="154">
        <v>0</v>
      </c>
    </row>
    <row r="1514" spans="1:20">
      <c r="A1514" s="46" t="s">
        <v>276</v>
      </c>
      <c r="B1514" s="150">
        <v>311001</v>
      </c>
      <c r="C1514" s="147" t="s">
        <v>57</v>
      </c>
      <c r="D1514" s="147" t="s">
        <v>15</v>
      </c>
      <c r="E1514" s="147" t="s">
        <v>47</v>
      </c>
      <c r="F1514" s="154">
        <v>0</v>
      </c>
      <c r="G1514" s="154">
        <v>0</v>
      </c>
      <c r="H1514" s="154">
        <v>0</v>
      </c>
      <c r="I1514" s="154">
        <v>0</v>
      </c>
      <c r="J1514" s="154">
        <v>0</v>
      </c>
      <c r="K1514" s="154">
        <v>0</v>
      </c>
      <c r="L1514" s="154">
        <v>0</v>
      </c>
      <c r="M1514" s="154">
        <v>0</v>
      </c>
      <c r="N1514" s="154">
        <v>0</v>
      </c>
      <c r="O1514" s="154">
        <v>0</v>
      </c>
      <c r="P1514" s="154">
        <v>0</v>
      </c>
      <c r="Q1514" s="154">
        <v>0</v>
      </c>
      <c r="R1514" s="155" t="b">
        <v>0</v>
      </c>
      <c r="S1514" s="154">
        <v>0</v>
      </c>
      <c r="T1514" s="154">
        <v>0</v>
      </c>
    </row>
    <row r="1515" spans="1:20">
      <c r="A1515" s="46" t="s">
        <v>276</v>
      </c>
      <c r="B1515" s="160">
        <v>311101</v>
      </c>
      <c r="C1515" s="158" t="s">
        <v>59</v>
      </c>
      <c r="D1515" s="147" t="s">
        <v>15</v>
      </c>
      <c r="E1515" s="147" t="s">
        <v>47</v>
      </c>
      <c r="F1515" s="154">
        <v>0</v>
      </c>
      <c r="G1515" s="154">
        <v>9161944961.4990692</v>
      </c>
      <c r="H1515" s="154">
        <v>0</v>
      </c>
      <c r="I1515" s="154">
        <v>0</v>
      </c>
      <c r="J1515" s="154">
        <v>0</v>
      </c>
      <c r="K1515" s="154">
        <v>777728518.18181801</v>
      </c>
      <c r="L1515" s="154">
        <v>0</v>
      </c>
      <c r="M1515" s="154">
        <v>9939673479.6808872</v>
      </c>
      <c r="N1515" s="154">
        <v>0</v>
      </c>
      <c r="O1515" s="154">
        <v>0</v>
      </c>
      <c r="P1515" s="154">
        <v>0</v>
      </c>
      <c r="Q1515" s="154">
        <v>9939673479.6808872</v>
      </c>
      <c r="R1515" s="155" t="b">
        <v>1</v>
      </c>
      <c r="S1515" s="154">
        <v>0</v>
      </c>
      <c r="T1515" s="154">
        <v>9939673479.6808872</v>
      </c>
    </row>
    <row r="1516" spans="1:20">
      <c r="A1516" s="46" t="s">
        <v>276</v>
      </c>
      <c r="B1516" s="160">
        <v>311201</v>
      </c>
      <c r="C1516" s="158" t="s">
        <v>209</v>
      </c>
      <c r="D1516" s="147" t="s">
        <v>15</v>
      </c>
      <c r="E1516" s="147" t="s">
        <v>47</v>
      </c>
      <c r="F1516" s="154">
        <v>0</v>
      </c>
      <c r="G1516" s="154">
        <v>0</v>
      </c>
      <c r="H1516" s="154">
        <v>0</v>
      </c>
      <c r="I1516" s="154">
        <v>0</v>
      </c>
      <c r="J1516" s="154">
        <v>0</v>
      </c>
      <c r="K1516" s="154">
        <v>0</v>
      </c>
      <c r="L1516" s="154">
        <v>0</v>
      </c>
      <c r="M1516" s="154">
        <v>0</v>
      </c>
      <c r="N1516" s="154">
        <v>0</v>
      </c>
      <c r="O1516" s="154">
        <v>0</v>
      </c>
      <c r="P1516" s="154">
        <v>0</v>
      </c>
      <c r="Q1516" s="154">
        <v>0</v>
      </c>
      <c r="R1516" s="155" t="b">
        <v>0</v>
      </c>
      <c r="S1516" s="154">
        <v>0</v>
      </c>
      <c r="T1516" s="154">
        <v>0</v>
      </c>
    </row>
    <row r="1517" spans="1:20">
      <c r="A1517" s="46" t="s">
        <v>276</v>
      </c>
      <c r="B1517" s="160">
        <v>312002</v>
      </c>
      <c r="C1517" s="158" t="s">
        <v>69</v>
      </c>
      <c r="D1517" s="147" t="s">
        <v>15</v>
      </c>
      <c r="E1517" s="147" t="s">
        <v>47</v>
      </c>
      <c r="F1517" s="154">
        <v>0</v>
      </c>
      <c r="G1517" s="154">
        <v>0</v>
      </c>
      <c r="H1517" s="154">
        <v>0</v>
      </c>
      <c r="I1517" s="154">
        <v>0</v>
      </c>
      <c r="J1517" s="154">
        <v>0</v>
      </c>
      <c r="K1517" s="154">
        <v>0</v>
      </c>
      <c r="L1517" s="154">
        <v>0</v>
      </c>
      <c r="M1517" s="154">
        <v>0</v>
      </c>
      <c r="N1517" s="154">
        <v>0</v>
      </c>
      <c r="O1517" s="154">
        <v>0</v>
      </c>
      <c r="P1517" s="154">
        <v>0</v>
      </c>
      <c r="Q1517" s="154">
        <v>0</v>
      </c>
      <c r="R1517" s="155" t="b">
        <v>0</v>
      </c>
      <c r="S1517" s="154">
        <v>0</v>
      </c>
      <c r="T1517" s="154">
        <v>0</v>
      </c>
    </row>
    <row r="1518" spans="1:20">
      <c r="A1518" s="46" t="s">
        <v>276</v>
      </c>
      <c r="B1518" s="160">
        <v>312003</v>
      </c>
      <c r="C1518" s="158" t="s">
        <v>70</v>
      </c>
      <c r="D1518" s="147" t="s">
        <v>15</v>
      </c>
      <c r="E1518" s="147" t="s">
        <v>47</v>
      </c>
      <c r="F1518" s="154">
        <v>0</v>
      </c>
      <c r="G1518" s="154">
        <v>777728518.18181801</v>
      </c>
      <c r="H1518" s="154">
        <v>0</v>
      </c>
      <c r="I1518" s="154">
        <v>0</v>
      </c>
      <c r="J1518" s="154">
        <v>777728518.18181801</v>
      </c>
      <c r="K1518" s="154">
        <v>0</v>
      </c>
      <c r="L1518" s="154">
        <v>0</v>
      </c>
      <c r="M1518" s="154">
        <v>0</v>
      </c>
      <c r="N1518" s="154">
        <v>0</v>
      </c>
      <c r="O1518" s="154">
        <v>0</v>
      </c>
      <c r="P1518" s="154">
        <v>0</v>
      </c>
      <c r="Q1518" s="154">
        <v>558796656.09090853</v>
      </c>
      <c r="R1518" s="155" t="b">
        <v>1</v>
      </c>
      <c r="S1518" s="154">
        <v>0</v>
      </c>
      <c r="T1518" s="154">
        <v>558796656.09090853</v>
      </c>
    </row>
    <row r="1519" spans="1:20">
      <c r="A1519" s="46" t="s">
        <v>276</v>
      </c>
      <c r="B1519" s="160">
        <v>411001</v>
      </c>
      <c r="C1519" s="158" t="s">
        <v>73</v>
      </c>
      <c r="D1519" s="147" t="s">
        <v>72</v>
      </c>
      <c r="E1519" s="147" t="s">
        <v>47</v>
      </c>
      <c r="F1519" s="154">
        <v>0</v>
      </c>
      <c r="G1519" s="154">
        <v>0</v>
      </c>
      <c r="H1519" s="154">
        <v>0</v>
      </c>
      <c r="I1519" s="154">
        <v>0</v>
      </c>
      <c r="J1519" s="154">
        <v>0</v>
      </c>
      <c r="K1519" s="154">
        <v>-124729194.54545453</v>
      </c>
      <c r="L1519" s="154">
        <v>0</v>
      </c>
      <c r="M1519" s="154">
        <v>-124729194.54545453</v>
      </c>
      <c r="N1519" s="154">
        <v>0</v>
      </c>
      <c r="O1519" s="154">
        <v>-124729194.54545453</v>
      </c>
      <c r="P1519" s="154">
        <v>0</v>
      </c>
      <c r="Q1519" s="154">
        <v>0</v>
      </c>
      <c r="R1519" s="155" t="b">
        <v>1</v>
      </c>
      <c r="S1519" s="154">
        <v>0</v>
      </c>
      <c r="T1519" s="154">
        <v>0</v>
      </c>
    </row>
    <row r="1520" spans="1:20">
      <c r="A1520" s="46" t="s">
        <v>276</v>
      </c>
      <c r="B1520" s="160">
        <v>411002</v>
      </c>
      <c r="C1520" s="158" t="s">
        <v>74</v>
      </c>
      <c r="D1520" s="147" t="s">
        <v>72</v>
      </c>
      <c r="E1520" s="147" t="s">
        <v>47</v>
      </c>
      <c r="F1520" s="154">
        <v>0</v>
      </c>
      <c r="G1520" s="154">
        <v>0</v>
      </c>
      <c r="H1520" s="154">
        <v>0</v>
      </c>
      <c r="I1520" s="154">
        <v>0</v>
      </c>
      <c r="J1520" s="154">
        <v>0</v>
      </c>
      <c r="K1520" s="154">
        <v>-3910380000</v>
      </c>
      <c r="L1520" s="154">
        <v>0</v>
      </c>
      <c r="M1520" s="154">
        <v>-3910380000</v>
      </c>
      <c r="N1520" s="154">
        <v>0</v>
      </c>
      <c r="O1520" s="154">
        <v>-3910380000</v>
      </c>
      <c r="P1520" s="154">
        <v>0</v>
      </c>
      <c r="Q1520" s="154">
        <v>0</v>
      </c>
      <c r="R1520" s="155" t="b">
        <v>1</v>
      </c>
      <c r="S1520" s="154">
        <v>0</v>
      </c>
      <c r="T1520" s="154">
        <v>0</v>
      </c>
    </row>
    <row r="1521" spans="1:20">
      <c r="A1521" s="46" t="s">
        <v>276</v>
      </c>
      <c r="B1521" s="150">
        <v>411003</v>
      </c>
      <c r="C1521" s="147" t="s">
        <v>75</v>
      </c>
      <c r="D1521" s="147" t="s">
        <v>72</v>
      </c>
      <c r="E1521" s="147" t="s">
        <v>47</v>
      </c>
      <c r="F1521" s="154">
        <v>0</v>
      </c>
      <c r="G1521" s="154">
        <v>0</v>
      </c>
      <c r="H1521" s="154">
        <v>0</v>
      </c>
      <c r="I1521" s="154">
        <v>0</v>
      </c>
      <c r="J1521" s="154">
        <v>0</v>
      </c>
      <c r="K1521" s="154">
        <v>0</v>
      </c>
      <c r="L1521" s="154">
        <v>0</v>
      </c>
      <c r="M1521" s="154">
        <v>0</v>
      </c>
      <c r="N1521" s="154">
        <v>0</v>
      </c>
      <c r="O1521" s="154">
        <v>0</v>
      </c>
      <c r="P1521" s="154">
        <v>0</v>
      </c>
      <c r="Q1521" s="154">
        <v>0</v>
      </c>
      <c r="R1521" s="155" t="b">
        <v>0</v>
      </c>
      <c r="S1521" s="154">
        <v>0</v>
      </c>
      <c r="T1521" s="154">
        <v>0</v>
      </c>
    </row>
    <row r="1522" spans="1:20">
      <c r="A1522" s="46" t="s">
        <v>276</v>
      </c>
      <c r="B1522" s="150">
        <v>411011</v>
      </c>
      <c r="C1522" s="147" t="s">
        <v>251</v>
      </c>
      <c r="D1522" s="147" t="s">
        <v>72</v>
      </c>
      <c r="E1522" s="147" t="s">
        <v>16</v>
      </c>
      <c r="F1522" s="154">
        <v>0</v>
      </c>
      <c r="G1522" s="154">
        <v>0</v>
      </c>
      <c r="H1522" s="154">
        <v>0</v>
      </c>
      <c r="I1522" s="154">
        <v>0</v>
      </c>
      <c r="J1522" s="154">
        <v>-2190000</v>
      </c>
      <c r="K1522" s="154">
        <v>0</v>
      </c>
      <c r="L1522" s="154">
        <v>-2190000</v>
      </c>
      <c r="M1522" s="154">
        <v>0</v>
      </c>
      <c r="N1522" s="154">
        <v>-2190000</v>
      </c>
      <c r="O1522" s="154">
        <v>0</v>
      </c>
      <c r="P1522" s="154">
        <v>0</v>
      </c>
      <c r="Q1522" s="154">
        <v>0</v>
      </c>
      <c r="R1522" s="155" t="b">
        <v>1</v>
      </c>
      <c r="S1522" s="154">
        <v>0</v>
      </c>
      <c r="T1522" s="154">
        <v>0</v>
      </c>
    </row>
    <row r="1523" spans="1:20">
      <c r="A1523" s="46" t="s">
        <v>276</v>
      </c>
      <c r="B1523" s="150">
        <v>411012</v>
      </c>
      <c r="C1523" s="147" t="s">
        <v>252</v>
      </c>
      <c r="D1523" s="147" t="s">
        <v>72</v>
      </c>
      <c r="E1523" s="147" t="s">
        <v>16</v>
      </c>
      <c r="F1523" s="154">
        <v>0</v>
      </c>
      <c r="G1523" s="154">
        <v>0</v>
      </c>
      <c r="H1523" s="154">
        <v>0</v>
      </c>
      <c r="I1523" s="154">
        <v>0</v>
      </c>
      <c r="J1523" s="154">
        <v>-729999.99999999988</v>
      </c>
      <c r="K1523" s="154">
        <v>0</v>
      </c>
      <c r="L1523" s="154">
        <v>-729999.99999999988</v>
      </c>
      <c r="M1523" s="154">
        <v>0</v>
      </c>
      <c r="N1523" s="154">
        <v>-729999.99999999988</v>
      </c>
      <c r="O1523" s="154">
        <v>0</v>
      </c>
      <c r="P1523" s="154">
        <v>0</v>
      </c>
      <c r="Q1523" s="154">
        <v>0</v>
      </c>
      <c r="R1523" s="155" t="b">
        <v>1</v>
      </c>
      <c r="S1523" s="154">
        <v>0</v>
      </c>
      <c r="T1523" s="154">
        <v>0</v>
      </c>
    </row>
    <row r="1524" spans="1:20">
      <c r="A1524" s="46" t="s">
        <v>276</v>
      </c>
      <c r="B1524" s="150">
        <v>411013</v>
      </c>
      <c r="C1524" s="147" t="s">
        <v>253</v>
      </c>
      <c r="D1524" s="147" t="s">
        <v>72</v>
      </c>
      <c r="E1524" s="147" t="s">
        <v>16</v>
      </c>
      <c r="F1524" s="154">
        <v>0</v>
      </c>
      <c r="G1524" s="154">
        <v>0</v>
      </c>
      <c r="H1524" s="154">
        <v>0</v>
      </c>
      <c r="I1524" s="154">
        <v>0</v>
      </c>
      <c r="J1524" s="154">
        <v>0</v>
      </c>
      <c r="K1524" s="154">
        <v>0</v>
      </c>
      <c r="L1524" s="154">
        <v>0</v>
      </c>
      <c r="M1524" s="154">
        <v>0</v>
      </c>
      <c r="N1524" s="154">
        <v>0</v>
      </c>
      <c r="O1524" s="154">
        <v>0</v>
      </c>
      <c r="P1524" s="154">
        <v>0</v>
      </c>
      <c r="Q1524" s="154">
        <v>0</v>
      </c>
      <c r="R1524" s="155" t="b">
        <v>0</v>
      </c>
      <c r="S1524" s="154">
        <v>0</v>
      </c>
      <c r="T1524" s="154">
        <v>0</v>
      </c>
    </row>
    <row r="1525" spans="1:20">
      <c r="A1525" s="46" t="s">
        <v>276</v>
      </c>
      <c r="B1525" s="150">
        <v>411014</v>
      </c>
      <c r="C1525" s="147" t="s">
        <v>254</v>
      </c>
      <c r="D1525" s="147" t="s">
        <v>72</v>
      </c>
      <c r="E1525" s="147" t="s">
        <v>16</v>
      </c>
      <c r="F1525" s="154">
        <v>0</v>
      </c>
      <c r="G1525" s="154">
        <v>0</v>
      </c>
      <c r="H1525" s="154">
        <v>0</v>
      </c>
      <c r="I1525" s="154">
        <v>0</v>
      </c>
      <c r="J1525" s="154">
        <v>0</v>
      </c>
      <c r="K1525" s="154">
        <v>0</v>
      </c>
      <c r="L1525" s="154">
        <v>0</v>
      </c>
      <c r="M1525" s="154">
        <v>0</v>
      </c>
      <c r="N1525" s="154">
        <v>0</v>
      </c>
      <c r="O1525" s="154">
        <v>0</v>
      </c>
      <c r="P1525" s="154">
        <v>0</v>
      </c>
      <c r="Q1525" s="154">
        <v>0</v>
      </c>
      <c r="R1525" s="155" t="b">
        <v>0</v>
      </c>
      <c r="S1525" s="154">
        <v>0</v>
      </c>
      <c r="T1525" s="154">
        <v>0</v>
      </c>
    </row>
    <row r="1526" spans="1:20">
      <c r="A1526" s="46" t="s">
        <v>276</v>
      </c>
      <c r="B1526" s="150">
        <v>411015</v>
      </c>
      <c r="C1526" s="147" t="s">
        <v>80</v>
      </c>
      <c r="D1526" s="147" t="s">
        <v>72</v>
      </c>
      <c r="E1526" s="147" t="s">
        <v>16</v>
      </c>
      <c r="F1526" s="154">
        <v>0</v>
      </c>
      <c r="G1526" s="154">
        <v>0</v>
      </c>
      <c r="H1526" s="154">
        <v>0</v>
      </c>
      <c r="I1526" s="154">
        <v>0</v>
      </c>
      <c r="J1526" s="154">
        <v>0</v>
      </c>
      <c r="K1526" s="154">
        <v>0</v>
      </c>
      <c r="L1526" s="154">
        <v>0</v>
      </c>
      <c r="M1526" s="154">
        <v>0</v>
      </c>
      <c r="N1526" s="154">
        <v>0</v>
      </c>
      <c r="O1526" s="154">
        <v>0</v>
      </c>
      <c r="P1526" s="154">
        <v>0</v>
      </c>
      <c r="Q1526" s="154">
        <v>0</v>
      </c>
      <c r="R1526" s="155" t="b">
        <v>0</v>
      </c>
      <c r="S1526" s="154">
        <v>0</v>
      </c>
      <c r="T1526" s="154">
        <v>0</v>
      </c>
    </row>
    <row r="1527" spans="1:20">
      <c r="A1527" s="46" t="s">
        <v>276</v>
      </c>
      <c r="B1527" s="150">
        <v>411016</v>
      </c>
      <c r="C1527" s="147" t="s">
        <v>81</v>
      </c>
      <c r="D1527" s="147" t="s">
        <v>72</v>
      </c>
      <c r="E1527" s="147" t="s">
        <v>16</v>
      </c>
      <c r="F1527" s="154">
        <v>0</v>
      </c>
      <c r="G1527" s="154">
        <v>0</v>
      </c>
      <c r="H1527" s="154">
        <v>0</v>
      </c>
      <c r="I1527" s="154">
        <v>0</v>
      </c>
      <c r="J1527" s="154">
        <v>0</v>
      </c>
      <c r="K1527" s="154">
        <v>0</v>
      </c>
      <c r="L1527" s="154">
        <v>0</v>
      </c>
      <c r="M1527" s="154">
        <v>0</v>
      </c>
      <c r="N1527" s="154">
        <v>0</v>
      </c>
      <c r="O1527" s="154">
        <v>0</v>
      </c>
      <c r="P1527" s="154">
        <v>0</v>
      </c>
      <c r="Q1527" s="154">
        <v>0</v>
      </c>
      <c r="R1527" s="155" t="b">
        <v>0</v>
      </c>
      <c r="S1527" s="154">
        <v>0</v>
      </c>
      <c r="T1527" s="154">
        <v>0</v>
      </c>
    </row>
    <row r="1528" spans="1:20">
      <c r="A1528" s="46" t="s">
        <v>276</v>
      </c>
      <c r="B1528" s="150">
        <v>411017</v>
      </c>
      <c r="C1528" s="147" t="s">
        <v>82</v>
      </c>
      <c r="D1528" s="147" t="s">
        <v>72</v>
      </c>
      <c r="E1528" s="147" t="s">
        <v>16</v>
      </c>
      <c r="F1528" s="154">
        <v>0</v>
      </c>
      <c r="G1528" s="154">
        <v>0</v>
      </c>
      <c r="H1528" s="154">
        <v>0</v>
      </c>
      <c r="I1528" s="154">
        <v>0</v>
      </c>
      <c r="J1528" s="154">
        <v>0</v>
      </c>
      <c r="K1528" s="154">
        <v>0</v>
      </c>
      <c r="L1528" s="154">
        <v>0</v>
      </c>
      <c r="M1528" s="154">
        <v>0</v>
      </c>
      <c r="N1528" s="154">
        <v>0</v>
      </c>
      <c r="O1528" s="154">
        <v>0</v>
      </c>
      <c r="P1528" s="154">
        <v>0</v>
      </c>
      <c r="Q1528" s="154">
        <v>0</v>
      </c>
      <c r="R1528" s="155" t="b">
        <v>0</v>
      </c>
      <c r="S1528" s="154">
        <v>0</v>
      </c>
      <c r="T1528" s="154">
        <v>0</v>
      </c>
    </row>
    <row r="1529" spans="1:20">
      <c r="A1529" s="46" t="s">
        <v>276</v>
      </c>
      <c r="B1529" s="150">
        <v>411018</v>
      </c>
      <c r="C1529" s="147" t="s">
        <v>83</v>
      </c>
      <c r="D1529" s="147" t="s">
        <v>72</v>
      </c>
      <c r="E1529" s="147" t="s">
        <v>16</v>
      </c>
      <c r="F1529" s="154">
        <v>0</v>
      </c>
      <c r="G1529" s="154">
        <v>0</v>
      </c>
      <c r="H1529" s="154">
        <v>0</v>
      </c>
      <c r="I1529" s="154">
        <v>0</v>
      </c>
      <c r="J1529" s="154">
        <v>0</v>
      </c>
      <c r="K1529" s="154">
        <v>0</v>
      </c>
      <c r="L1529" s="154">
        <v>0</v>
      </c>
      <c r="M1529" s="154">
        <v>0</v>
      </c>
      <c r="N1529" s="154">
        <v>0</v>
      </c>
      <c r="O1529" s="154">
        <v>0</v>
      </c>
      <c r="P1529" s="154">
        <v>0</v>
      </c>
      <c r="Q1529" s="154">
        <v>0</v>
      </c>
      <c r="R1529" s="155" t="b">
        <v>0</v>
      </c>
      <c r="S1529" s="154">
        <v>0</v>
      </c>
      <c r="T1529" s="154">
        <v>0</v>
      </c>
    </row>
    <row r="1530" spans="1:20">
      <c r="A1530" s="46" t="s">
        <v>276</v>
      </c>
      <c r="B1530" s="150">
        <v>411019</v>
      </c>
      <c r="C1530" s="147" t="s">
        <v>171</v>
      </c>
      <c r="D1530" s="147" t="s">
        <v>72</v>
      </c>
      <c r="E1530" s="147" t="s">
        <v>16</v>
      </c>
      <c r="F1530" s="154">
        <v>0</v>
      </c>
      <c r="G1530" s="154">
        <v>0</v>
      </c>
      <c r="H1530" s="154">
        <v>0</v>
      </c>
      <c r="I1530" s="154">
        <v>0</v>
      </c>
      <c r="J1530" s="154">
        <v>0</v>
      </c>
      <c r="K1530" s="154">
        <v>0</v>
      </c>
      <c r="L1530" s="154">
        <v>0</v>
      </c>
      <c r="M1530" s="154">
        <v>0</v>
      </c>
      <c r="N1530" s="154">
        <v>0</v>
      </c>
      <c r="O1530" s="154">
        <v>0</v>
      </c>
      <c r="P1530" s="154">
        <v>0</v>
      </c>
      <c r="Q1530" s="154">
        <v>0</v>
      </c>
      <c r="R1530" s="155" t="b">
        <v>0</v>
      </c>
      <c r="S1530" s="154">
        <v>0</v>
      </c>
      <c r="T1530" s="154">
        <v>0</v>
      </c>
    </row>
    <row r="1531" spans="1:20">
      <c r="A1531" s="46" t="s">
        <v>276</v>
      </c>
      <c r="B1531" s="150">
        <v>411101</v>
      </c>
      <c r="C1531" s="147" t="s">
        <v>84</v>
      </c>
      <c r="D1531" s="147" t="s">
        <v>72</v>
      </c>
      <c r="E1531" s="147" t="s">
        <v>47</v>
      </c>
      <c r="F1531" s="154">
        <v>0</v>
      </c>
      <c r="G1531" s="154">
        <v>0</v>
      </c>
      <c r="H1531" s="154">
        <v>0</v>
      </c>
      <c r="I1531" s="154">
        <v>0</v>
      </c>
      <c r="J1531" s="154">
        <v>0</v>
      </c>
      <c r="K1531" s="154">
        <v>3895558620.9090905</v>
      </c>
      <c r="L1531" s="154">
        <v>0</v>
      </c>
      <c r="M1531" s="154">
        <v>3895558620.9090905</v>
      </c>
      <c r="N1531" s="154">
        <v>0</v>
      </c>
      <c r="O1531" s="154">
        <v>3895558620.9090905</v>
      </c>
      <c r="P1531" s="154">
        <v>0</v>
      </c>
      <c r="Q1531" s="154">
        <v>0</v>
      </c>
      <c r="R1531" s="155" t="b">
        <v>1</v>
      </c>
      <c r="S1531" s="154">
        <v>0</v>
      </c>
      <c r="T1531" s="154">
        <v>0</v>
      </c>
    </row>
    <row r="1532" spans="1:20">
      <c r="A1532" s="46" t="s">
        <v>276</v>
      </c>
      <c r="B1532" s="33">
        <v>411102</v>
      </c>
      <c r="C1532" s="34" t="s">
        <v>85</v>
      </c>
      <c r="D1532" s="147" t="s">
        <v>72</v>
      </c>
      <c r="E1532" s="147" t="s">
        <v>47</v>
      </c>
      <c r="F1532" s="154">
        <v>0</v>
      </c>
      <c r="G1532" s="154">
        <v>0</v>
      </c>
      <c r="H1532" s="154">
        <v>0</v>
      </c>
      <c r="I1532" s="154">
        <v>0</v>
      </c>
      <c r="J1532" s="154">
        <v>0</v>
      </c>
      <c r="K1532" s="154">
        <v>3980010000</v>
      </c>
      <c r="L1532" s="154">
        <v>0</v>
      </c>
      <c r="M1532" s="154">
        <v>3980010000</v>
      </c>
      <c r="N1532" s="154">
        <v>0</v>
      </c>
      <c r="O1532" s="154">
        <v>3980010000</v>
      </c>
      <c r="P1532" s="154">
        <v>0</v>
      </c>
      <c r="Q1532" s="154">
        <v>0</v>
      </c>
      <c r="R1532" s="155" t="b">
        <v>1</v>
      </c>
      <c r="S1532" s="154">
        <v>0</v>
      </c>
      <c r="T1532" s="154">
        <v>0</v>
      </c>
    </row>
    <row r="1533" spans="1:20">
      <c r="A1533" s="46" t="s">
        <v>276</v>
      </c>
      <c r="B1533" s="33">
        <v>411103</v>
      </c>
      <c r="C1533" s="34" t="s">
        <v>86</v>
      </c>
      <c r="D1533" s="147" t="s">
        <v>72</v>
      </c>
      <c r="E1533" s="147" t="s">
        <v>47</v>
      </c>
      <c r="F1533" s="154">
        <v>0</v>
      </c>
      <c r="G1533" s="154">
        <v>0</v>
      </c>
      <c r="H1533" s="154">
        <v>0</v>
      </c>
      <c r="I1533" s="154">
        <v>0</v>
      </c>
      <c r="J1533" s="154">
        <v>0</v>
      </c>
      <c r="K1533" s="154">
        <v>0</v>
      </c>
      <c r="L1533" s="154">
        <v>0</v>
      </c>
      <c r="M1533" s="154">
        <v>0</v>
      </c>
      <c r="N1533" s="154">
        <v>0</v>
      </c>
      <c r="O1533" s="154">
        <v>0</v>
      </c>
      <c r="P1533" s="154">
        <v>0</v>
      </c>
      <c r="Q1533" s="154">
        <v>0</v>
      </c>
      <c r="R1533" s="155" t="b">
        <v>0</v>
      </c>
      <c r="S1533" s="154">
        <v>0</v>
      </c>
      <c r="T1533" s="154">
        <v>0</v>
      </c>
    </row>
    <row r="1534" spans="1:20">
      <c r="A1534" s="46" t="s">
        <v>276</v>
      </c>
      <c r="B1534" s="33">
        <v>411111</v>
      </c>
      <c r="C1534" s="34" t="s">
        <v>255</v>
      </c>
      <c r="D1534" s="147" t="s">
        <v>72</v>
      </c>
      <c r="E1534" s="147" t="s">
        <v>16</v>
      </c>
      <c r="F1534" s="154">
        <v>0</v>
      </c>
      <c r="G1534" s="154">
        <v>0</v>
      </c>
      <c r="H1534" s="154">
        <v>0</v>
      </c>
      <c r="I1534" s="154">
        <v>0</v>
      </c>
      <c r="J1534" s="154">
        <v>67656772.727272719</v>
      </c>
      <c r="K1534" s="154">
        <v>0</v>
      </c>
      <c r="L1534" s="154">
        <v>67656772.727272719</v>
      </c>
      <c r="M1534" s="154">
        <v>0</v>
      </c>
      <c r="N1534" s="154">
        <v>67656772.727272719</v>
      </c>
      <c r="O1534" s="154">
        <v>0</v>
      </c>
      <c r="P1534" s="154">
        <v>0</v>
      </c>
      <c r="Q1534" s="154">
        <v>0</v>
      </c>
      <c r="R1534" s="155" t="b">
        <v>1</v>
      </c>
      <c r="S1534" s="154">
        <v>0</v>
      </c>
      <c r="T1534" s="154">
        <v>0</v>
      </c>
    </row>
    <row r="1535" spans="1:20">
      <c r="A1535" s="46" t="s">
        <v>276</v>
      </c>
      <c r="B1535" s="33">
        <v>411112</v>
      </c>
      <c r="C1535" s="34" t="s">
        <v>256</v>
      </c>
      <c r="D1535" s="147" t="s">
        <v>72</v>
      </c>
      <c r="E1535" s="147" t="s">
        <v>16</v>
      </c>
      <c r="F1535" s="154">
        <v>0</v>
      </c>
      <c r="G1535" s="154">
        <v>0</v>
      </c>
      <c r="H1535" s="154">
        <v>0</v>
      </c>
      <c r="I1535" s="154">
        <v>0</v>
      </c>
      <c r="J1535" s="154">
        <v>23030954.545454543</v>
      </c>
      <c r="K1535" s="154">
        <v>0</v>
      </c>
      <c r="L1535" s="154">
        <v>23030954.545454543</v>
      </c>
      <c r="M1535" s="154">
        <v>0</v>
      </c>
      <c r="N1535" s="154">
        <v>23030954.545454543</v>
      </c>
      <c r="O1535" s="154">
        <v>0</v>
      </c>
      <c r="P1535" s="154">
        <v>0</v>
      </c>
      <c r="Q1535" s="154">
        <v>0</v>
      </c>
      <c r="R1535" s="155" t="b">
        <v>1</v>
      </c>
      <c r="S1535" s="154">
        <v>0</v>
      </c>
      <c r="T1535" s="154">
        <v>0</v>
      </c>
    </row>
    <row r="1536" spans="1:20">
      <c r="A1536" s="46" t="s">
        <v>276</v>
      </c>
      <c r="B1536" s="33">
        <v>411113</v>
      </c>
      <c r="C1536" s="34" t="s">
        <v>257</v>
      </c>
      <c r="D1536" s="147" t="s">
        <v>72</v>
      </c>
      <c r="E1536" s="147" t="s">
        <v>16</v>
      </c>
      <c r="F1536" s="154">
        <v>0</v>
      </c>
      <c r="G1536" s="154">
        <v>0</v>
      </c>
      <c r="H1536" s="154">
        <v>0</v>
      </c>
      <c r="I1536" s="154">
        <v>0</v>
      </c>
      <c r="J1536" s="154">
        <v>5138636.3636363633</v>
      </c>
      <c r="K1536" s="154">
        <v>0</v>
      </c>
      <c r="L1536" s="154">
        <v>5138636.3636363633</v>
      </c>
      <c r="M1536" s="154">
        <v>0</v>
      </c>
      <c r="N1536" s="154">
        <v>5138636.3636363633</v>
      </c>
      <c r="O1536" s="154">
        <v>0</v>
      </c>
      <c r="P1536" s="154">
        <v>0</v>
      </c>
      <c r="Q1536" s="154">
        <v>0</v>
      </c>
      <c r="R1536" s="155" t="b">
        <v>1</v>
      </c>
      <c r="S1536" s="154">
        <v>0</v>
      </c>
      <c r="T1536" s="154">
        <v>0</v>
      </c>
    </row>
    <row r="1537" spans="1:20">
      <c r="A1537" s="46" t="s">
        <v>276</v>
      </c>
      <c r="B1537" s="33">
        <v>411114</v>
      </c>
      <c r="C1537" s="34" t="s">
        <v>258</v>
      </c>
      <c r="D1537" s="147" t="s">
        <v>72</v>
      </c>
      <c r="E1537" s="147" t="s">
        <v>16</v>
      </c>
      <c r="F1537" s="154">
        <v>0</v>
      </c>
      <c r="G1537" s="154">
        <v>0</v>
      </c>
      <c r="H1537" s="154">
        <v>0</v>
      </c>
      <c r="I1537" s="154">
        <v>0</v>
      </c>
      <c r="J1537" s="154">
        <v>0</v>
      </c>
      <c r="K1537" s="154">
        <v>0</v>
      </c>
      <c r="L1537" s="154">
        <v>0</v>
      </c>
      <c r="M1537" s="154">
        <v>0</v>
      </c>
      <c r="N1537" s="154">
        <v>0</v>
      </c>
      <c r="O1537" s="154">
        <v>0</v>
      </c>
      <c r="P1537" s="154">
        <v>0</v>
      </c>
      <c r="Q1537" s="154">
        <v>0</v>
      </c>
      <c r="R1537" s="155" t="b">
        <v>0</v>
      </c>
      <c r="S1537" s="154">
        <v>0</v>
      </c>
      <c r="T1537" s="154">
        <v>0</v>
      </c>
    </row>
    <row r="1538" spans="1:20">
      <c r="A1538" s="46" t="s">
        <v>276</v>
      </c>
      <c r="B1538" s="150">
        <v>411115</v>
      </c>
      <c r="C1538" s="147" t="s">
        <v>91</v>
      </c>
      <c r="D1538" s="147" t="s">
        <v>72</v>
      </c>
      <c r="E1538" s="147" t="s">
        <v>16</v>
      </c>
      <c r="F1538" s="154">
        <v>0</v>
      </c>
      <c r="G1538" s="154">
        <v>0</v>
      </c>
      <c r="H1538" s="154">
        <v>0</v>
      </c>
      <c r="I1538" s="154">
        <v>0</v>
      </c>
      <c r="J1538" s="154">
        <v>0</v>
      </c>
      <c r="K1538" s="154">
        <v>0</v>
      </c>
      <c r="L1538" s="154">
        <v>0</v>
      </c>
      <c r="M1538" s="154">
        <v>0</v>
      </c>
      <c r="N1538" s="154">
        <v>0</v>
      </c>
      <c r="O1538" s="154">
        <v>0</v>
      </c>
      <c r="P1538" s="154">
        <v>0</v>
      </c>
      <c r="Q1538" s="154">
        <v>0</v>
      </c>
      <c r="R1538" s="155" t="b">
        <v>0</v>
      </c>
      <c r="S1538" s="154">
        <v>0</v>
      </c>
      <c r="T1538" s="154">
        <v>0</v>
      </c>
    </row>
    <row r="1539" spans="1:20">
      <c r="A1539" s="46" t="s">
        <v>276</v>
      </c>
      <c r="B1539" s="150">
        <v>411116</v>
      </c>
      <c r="C1539" s="147" t="s">
        <v>92</v>
      </c>
      <c r="D1539" s="147" t="s">
        <v>72</v>
      </c>
      <c r="E1539" s="147" t="s">
        <v>16</v>
      </c>
      <c r="F1539" s="154">
        <v>0</v>
      </c>
      <c r="G1539" s="154">
        <v>0</v>
      </c>
      <c r="H1539" s="154">
        <v>0</v>
      </c>
      <c r="I1539" s="154">
        <v>0</v>
      </c>
      <c r="J1539" s="154">
        <v>0</v>
      </c>
      <c r="K1539" s="154">
        <v>0</v>
      </c>
      <c r="L1539" s="154">
        <v>0</v>
      </c>
      <c r="M1539" s="154">
        <v>0</v>
      </c>
      <c r="N1539" s="154">
        <v>0</v>
      </c>
      <c r="O1539" s="154">
        <v>0</v>
      </c>
      <c r="P1539" s="154">
        <v>0</v>
      </c>
      <c r="Q1539" s="154">
        <v>0</v>
      </c>
      <c r="R1539" s="155" t="b">
        <v>0</v>
      </c>
      <c r="S1539" s="154">
        <v>0</v>
      </c>
      <c r="T1539" s="154">
        <v>0</v>
      </c>
    </row>
    <row r="1540" spans="1:20">
      <c r="A1540" s="46" t="s">
        <v>276</v>
      </c>
      <c r="B1540" s="150">
        <v>411117</v>
      </c>
      <c r="C1540" s="147" t="s">
        <v>93</v>
      </c>
      <c r="D1540" s="147" t="s">
        <v>72</v>
      </c>
      <c r="E1540" s="147" t="s">
        <v>16</v>
      </c>
      <c r="F1540" s="154">
        <v>0</v>
      </c>
      <c r="G1540" s="154">
        <v>0</v>
      </c>
      <c r="H1540" s="154">
        <v>0</v>
      </c>
      <c r="I1540" s="154">
        <v>0</v>
      </c>
      <c r="J1540" s="154">
        <v>0</v>
      </c>
      <c r="K1540" s="154">
        <v>0</v>
      </c>
      <c r="L1540" s="154">
        <v>0</v>
      </c>
      <c r="M1540" s="154">
        <v>0</v>
      </c>
      <c r="N1540" s="154">
        <v>0</v>
      </c>
      <c r="O1540" s="154">
        <v>0</v>
      </c>
      <c r="P1540" s="154">
        <v>0</v>
      </c>
      <c r="Q1540" s="154">
        <v>0</v>
      </c>
      <c r="R1540" s="155" t="b">
        <v>0</v>
      </c>
      <c r="S1540" s="154">
        <v>0</v>
      </c>
      <c r="T1540" s="154">
        <v>0</v>
      </c>
    </row>
    <row r="1541" spans="1:20">
      <c r="A1541" s="46" t="s">
        <v>276</v>
      </c>
      <c r="B1541" s="150">
        <v>411118</v>
      </c>
      <c r="C1541" s="147" t="s">
        <v>94</v>
      </c>
      <c r="D1541" s="147" t="s">
        <v>72</v>
      </c>
      <c r="E1541" s="147" t="s">
        <v>16</v>
      </c>
      <c r="F1541" s="154">
        <v>0</v>
      </c>
      <c r="G1541" s="154">
        <v>0</v>
      </c>
      <c r="H1541" s="154">
        <v>0</v>
      </c>
      <c r="I1541" s="154">
        <v>0</v>
      </c>
      <c r="J1541" s="154">
        <v>0</v>
      </c>
      <c r="K1541" s="154">
        <v>0</v>
      </c>
      <c r="L1541" s="154">
        <v>0</v>
      </c>
      <c r="M1541" s="154">
        <v>0</v>
      </c>
      <c r="N1541" s="154">
        <v>0</v>
      </c>
      <c r="O1541" s="154">
        <v>0</v>
      </c>
      <c r="P1541" s="154">
        <v>0</v>
      </c>
      <c r="Q1541" s="154">
        <v>0</v>
      </c>
      <c r="R1541" s="155" t="b">
        <v>0</v>
      </c>
      <c r="S1541" s="154">
        <v>0</v>
      </c>
      <c r="T1541" s="154">
        <v>0</v>
      </c>
    </row>
    <row r="1542" spans="1:20">
      <c r="A1542" s="46" t="s">
        <v>276</v>
      </c>
      <c r="B1542" s="150">
        <v>411119</v>
      </c>
      <c r="C1542" s="147" t="s">
        <v>172</v>
      </c>
      <c r="D1542" s="147" t="s">
        <v>72</v>
      </c>
      <c r="E1542" s="147" t="s">
        <v>16</v>
      </c>
      <c r="F1542" s="154">
        <v>0</v>
      </c>
      <c r="G1542" s="154">
        <v>0</v>
      </c>
      <c r="H1542" s="154">
        <v>0</v>
      </c>
      <c r="I1542" s="154">
        <v>0</v>
      </c>
      <c r="J1542" s="154">
        <v>0</v>
      </c>
      <c r="K1542" s="154">
        <v>0</v>
      </c>
      <c r="L1542" s="154">
        <v>0</v>
      </c>
      <c r="M1542" s="154">
        <v>0</v>
      </c>
      <c r="N1542" s="154">
        <v>0</v>
      </c>
      <c r="O1542" s="154">
        <v>0</v>
      </c>
      <c r="P1542" s="154">
        <v>0</v>
      </c>
      <c r="Q1542" s="154">
        <v>0</v>
      </c>
      <c r="R1542" s="155" t="b">
        <v>0</v>
      </c>
      <c r="S1542" s="154">
        <v>0</v>
      </c>
      <c r="T1542" s="154">
        <v>0</v>
      </c>
    </row>
    <row r="1543" spans="1:20">
      <c r="A1543" s="46" t="s">
        <v>276</v>
      </c>
      <c r="B1543" s="150">
        <v>510001</v>
      </c>
      <c r="C1543" s="147" t="s">
        <v>95</v>
      </c>
      <c r="D1543" s="147" t="s">
        <v>72</v>
      </c>
      <c r="E1543" s="147" t="s">
        <v>16</v>
      </c>
      <c r="F1543" s="154">
        <v>0</v>
      </c>
      <c r="G1543" s="154">
        <v>0</v>
      </c>
      <c r="H1543" s="154">
        <v>0</v>
      </c>
      <c r="I1543" s="154">
        <v>0</v>
      </c>
      <c r="J1543" s="154">
        <v>3556187145.4545455</v>
      </c>
      <c r="K1543" s="154">
        <v>467895809.09090906</v>
      </c>
      <c r="L1543" s="154">
        <v>3088291336.3636365</v>
      </c>
      <c r="M1543" s="154">
        <v>0</v>
      </c>
      <c r="N1543" s="154">
        <v>3088291336.3636365</v>
      </c>
      <c r="O1543" s="154">
        <v>0</v>
      </c>
      <c r="P1543" s="154">
        <v>0</v>
      </c>
      <c r="Q1543" s="154">
        <v>0</v>
      </c>
      <c r="R1543" s="155" t="b">
        <v>1</v>
      </c>
      <c r="S1543" s="154">
        <v>0</v>
      </c>
      <c r="T1543" s="154">
        <v>0</v>
      </c>
    </row>
    <row r="1544" spans="1:20">
      <c r="A1544" s="46" t="s">
        <v>276</v>
      </c>
      <c r="B1544" s="33">
        <v>511001</v>
      </c>
      <c r="C1544" s="34" t="s">
        <v>96</v>
      </c>
      <c r="D1544" s="147" t="s">
        <v>72</v>
      </c>
      <c r="E1544" s="147" t="s">
        <v>16</v>
      </c>
      <c r="F1544" s="154">
        <v>0</v>
      </c>
      <c r="G1544" s="154">
        <v>0</v>
      </c>
      <c r="H1544" s="154">
        <v>0</v>
      </c>
      <c r="I1544" s="154">
        <v>0</v>
      </c>
      <c r="J1544" s="154">
        <v>3901311200</v>
      </c>
      <c r="K1544" s="154">
        <v>3901311200</v>
      </c>
      <c r="L1544" s="154">
        <v>0</v>
      </c>
      <c r="M1544" s="154">
        <v>0</v>
      </c>
      <c r="N1544" s="154">
        <v>0</v>
      </c>
      <c r="O1544" s="154">
        <v>0</v>
      </c>
      <c r="P1544" s="154">
        <v>0</v>
      </c>
      <c r="Q1544" s="154">
        <v>0</v>
      </c>
      <c r="R1544" s="155" t="b">
        <v>1</v>
      </c>
      <c r="S1544" s="154">
        <v>0</v>
      </c>
      <c r="T1544" s="154">
        <v>0</v>
      </c>
    </row>
    <row r="1545" spans="1:20">
      <c r="A1545" s="46" t="s">
        <v>276</v>
      </c>
      <c r="B1545" s="33">
        <v>511002</v>
      </c>
      <c r="C1545" s="34" t="s">
        <v>97</v>
      </c>
      <c r="D1545" s="147" t="s">
        <v>72</v>
      </c>
      <c r="E1545" s="147" t="s">
        <v>16</v>
      </c>
      <c r="F1545" s="154">
        <v>0</v>
      </c>
      <c r="G1545" s="154">
        <v>0</v>
      </c>
      <c r="H1545" s="154">
        <v>0</v>
      </c>
      <c r="I1545" s="154">
        <v>0</v>
      </c>
      <c r="J1545" s="154">
        <v>281160000</v>
      </c>
      <c r="K1545" s="154">
        <v>281160000</v>
      </c>
      <c r="L1545" s="154">
        <v>0</v>
      </c>
      <c r="M1545" s="154">
        <v>0</v>
      </c>
      <c r="N1545" s="154">
        <v>0</v>
      </c>
      <c r="O1545" s="154">
        <v>0</v>
      </c>
      <c r="P1545" s="154">
        <v>0</v>
      </c>
      <c r="Q1545" s="154">
        <v>0</v>
      </c>
      <c r="R1545" s="155" t="b">
        <v>1</v>
      </c>
      <c r="S1545" s="154">
        <v>0</v>
      </c>
      <c r="T1545" s="154">
        <v>0</v>
      </c>
    </row>
    <row r="1546" spans="1:20">
      <c r="A1546" s="46" t="s">
        <v>276</v>
      </c>
      <c r="B1546" s="33">
        <v>511003</v>
      </c>
      <c r="C1546" s="34" t="s">
        <v>98</v>
      </c>
      <c r="D1546" s="147" t="s">
        <v>72</v>
      </c>
      <c r="E1546" s="147" t="s">
        <v>16</v>
      </c>
      <c r="F1546" s="154">
        <v>0</v>
      </c>
      <c r="G1546" s="154">
        <v>0</v>
      </c>
      <c r="H1546" s="154">
        <v>0</v>
      </c>
      <c r="I1546" s="154">
        <v>0</v>
      </c>
      <c r="J1546" s="154">
        <v>17600000</v>
      </c>
      <c r="K1546" s="154">
        <v>17600000</v>
      </c>
      <c r="L1546" s="154">
        <v>0</v>
      </c>
      <c r="M1546" s="154">
        <v>0</v>
      </c>
      <c r="N1546" s="154">
        <v>0</v>
      </c>
      <c r="O1546" s="154">
        <v>0</v>
      </c>
      <c r="P1546" s="154">
        <v>0</v>
      </c>
      <c r="Q1546" s="154">
        <v>0</v>
      </c>
      <c r="R1546" s="155" t="b">
        <v>1</v>
      </c>
      <c r="S1546" s="154">
        <v>0</v>
      </c>
      <c r="T1546" s="154">
        <v>0</v>
      </c>
    </row>
    <row r="1547" spans="1:20">
      <c r="A1547" s="46" t="s">
        <v>276</v>
      </c>
      <c r="B1547" s="33">
        <v>811001</v>
      </c>
      <c r="C1547" s="34" t="s">
        <v>100</v>
      </c>
      <c r="D1547" s="147" t="s">
        <v>72</v>
      </c>
      <c r="E1547" s="147" t="s">
        <v>16</v>
      </c>
      <c r="F1547" s="154">
        <v>0</v>
      </c>
      <c r="G1547" s="154">
        <v>0</v>
      </c>
      <c r="H1547" s="154">
        <v>0</v>
      </c>
      <c r="I1547" s="154">
        <v>0</v>
      </c>
      <c r="J1547" s="154">
        <v>0</v>
      </c>
      <c r="K1547" s="154">
        <v>0</v>
      </c>
      <c r="L1547" s="154">
        <v>0</v>
      </c>
      <c r="M1547" s="154">
        <v>0</v>
      </c>
      <c r="N1547" s="154">
        <v>0</v>
      </c>
      <c r="O1547" s="154">
        <v>0</v>
      </c>
      <c r="P1547" s="154">
        <v>0</v>
      </c>
      <c r="Q1547" s="154">
        <v>0</v>
      </c>
      <c r="R1547" s="155" t="b">
        <v>0</v>
      </c>
      <c r="S1547" s="154">
        <v>0</v>
      </c>
      <c r="T1547" s="154">
        <v>0</v>
      </c>
    </row>
    <row r="1548" spans="1:20">
      <c r="A1548" s="46" t="s">
        <v>276</v>
      </c>
      <c r="B1548" s="33">
        <v>811002</v>
      </c>
      <c r="C1548" s="34" t="s">
        <v>101</v>
      </c>
      <c r="D1548" s="147" t="s">
        <v>72</v>
      </c>
      <c r="E1548" s="147" t="s">
        <v>16</v>
      </c>
      <c r="F1548" s="154">
        <v>0</v>
      </c>
      <c r="G1548" s="154">
        <v>0</v>
      </c>
      <c r="H1548" s="154">
        <v>0</v>
      </c>
      <c r="I1548" s="154">
        <v>0</v>
      </c>
      <c r="J1548" s="154">
        <v>0</v>
      </c>
      <c r="K1548" s="154">
        <v>0</v>
      </c>
      <c r="L1548" s="154">
        <v>0</v>
      </c>
      <c r="M1548" s="154">
        <v>0</v>
      </c>
      <c r="N1548" s="154">
        <v>0</v>
      </c>
      <c r="O1548" s="154">
        <v>0</v>
      </c>
      <c r="P1548" s="154">
        <v>0</v>
      </c>
      <c r="Q1548" s="154">
        <v>0</v>
      </c>
      <c r="R1548" s="155" t="b">
        <v>0</v>
      </c>
      <c r="S1548" s="154">
        <v>0</v>
      </c>
      <c r="T1548" s="154">
        <v>0</v>
      </c>
    </row>
    <row r="1549" spans="1:20">
      <c r="A1549" s="46" t="s">
        <v>276</v>
      </c>
      <c r="B1549" s="33">
        <v>811003</v>
      </c>
      <c r="C1549" s="34" t="s">
        <v>102</v>
      </c>
      <c r="D1549" s="147" t="s">
        <v>72</v>
      </c>
      <c r="E1549" s="147" t="s">
        <v>16</v>
      </c>
      <c r="F1549" s="154">
        <v>0</v>
      </c>
      <c r="G1549" s="154">
        <v>0</v>
      </c>
      <c r="H1549" s="154">
        <v>0</v>
      </c>
      <c r="I1549" s="154">
        <v>0</v>
      </c>
      <c r="J1549" s="154">
        <v>0</v>
      </c>
      <c r="K1549" s="154">
        <v>0</v>
      </c>
      <c r="L1549" s="154">
        <v>0</v>
      </c>
      <c r="M1549" s="154">
        <v>0</v>
      </c>
      <c r="N1549" s="154">
        <v>0</v>
      </c>
      <c r="O1549" s="154">
        <v>0</v>
      </c>
      <c r="P1549" s="154">
        <v>0</v>
      </c>
      <c r="Q1549" s="154">
        <v>0</v>
      </c>
      <c r="R1549" s="155" t="b">
        <v>0</v>
      </c>
      <c r="S1549" s="154">
        <v>0</v>
      </c>
      <c r="T1549" s="154">
        <v>0</v>
      </c>
    </row>
    <row r="1550" spans="1:20">
      <c r="A1550" s="46" t="s">
        <v>276</v>
      </c>
      <c r="B1550" s="150">
        <v>811004</v>
      </c>
      <c r="C1550" s="147" t="s">
        <v>103</v>
      </c>
      <c r="D1550" s="147" t="s">
        <v>72</v>
      </c>
      <c r="E1550" s="147" t="s">
        <v>16</v>
      </c>
      <c r="F1550" s="154">
        <v>0</v>
      </c>
      <c r="G1550" s="154">
        <v>0</v>
      </c>
      <c r="H1550" s="154">
        <v>0</v>
      </c>
      <c r="I1550" s="154">
        <v>0</v>
      </c>
      <c r="J1550" s="154">
        <v>0</v>
      </c>
      <c r="K1550" s="154">
        <v>0</v>
      </c>
      <c r="L1550" s="154">
        <v>0</v>
      </c>
      <c r="M1550" s="154">
        <v>0</v>
      </c>
      <c r="N1550" s="154">
        <v>0</v>
      </c>
      <c r="O1550" s="154">
        <v>0</v>
      </c>
      <c r="P1550" s="154">
        <v>0</v>
      </c>
      <c r="Q1550" s="154">
        <v>0</v>
      </c>
      <c r="R1550" s="155" t="b">
        <v>0</v>
      </c>
      <c r="S1550" s="154">
        <v>0</v>
      </c>
      <c r="T1550" s="154">
        <v>0</v>
      </c>
    </row>
    <row r="1551" spans="1:20">
      <c r="A1551" s="46" t="s">
        <v>276</v>
      </c>
      <c r="B1551" s="150">
        <v>811005</v>
      </c>
      <c r="C1551" s="147" t="s">
        <v>104</v>
      </c>
      <c r="D1551" s="147" t="s">
        <v>72</v>
      </c>
      <c r="E1551" s="147" t="s">
        <v>16</v>
      </c>
      <c r="F1551" s="154">
        <v>0</v>
      </c>
      <c r="G1551" s="154">
        <v>0</v>
      </c>
      <c r="H1551" s="154">
        <v>0</v>
      </c>
      <c r="I1551" s="154">
        <v>0</v>
      </c>
      <c r="J1551" s="154">
        <v>0</v>
      </c>
      <c r="K1551" s="154">
        <v>0</v>
      </c>
      <c r="L1551" s="154">
        <v>0</v>
      </c>
      <c r="M1551" s="154">
        <v>0</v>
      </c>
      <c r="N1551" s="154">
        <v>0</v>
      </c>
      <c r="O1551" s="154">
        <v>0</v>
      </c>
      <c r="P1551" s="154">
        <v>0</v>
      </c>
      <c r="Q1551" s="154">
        <v>0</v>
      </c>
      <c r="R1551" s="155" t="b">
        <v>0</v>
      </c>
      <c r="S1551" s="154">
        <v>0</v>
      </c>
      <c r="T1551" s="154">
        <v>0</v>
      </c>
    </row>
    <row r="1552" spans="1:20">
      <c r="A1552" s="46" t="s">
        <v>276</v>
      </c>
      <c r="B1552" s="150">
        <v>811006</v>
      </c>
      <c r="C1552" s="147" t="s">
        <v>105</v>
      </c>
      <c r="D1552" s="147" t="s">
        <v>72</v>
      </c>
      <c r="E1552" s="147" t="s">
        <v>16</v>
      </c>
      <c r="F1552" s="154">
        <v>0</v>
      </c>
      <c r="G1552" s="154">
        <v>0</v>
      </c>
      <c r="H1552" s="154">
        <v>0</v>
      </c>
      <c r="I1552" s="154">
        <v>0</v>
      </c>
      <c r="J1552" s="154">
        <v>0</v>
      </c>
      <c r="K1552" s="154">
        <v>0</v>
      </c>
      <c r="L1552" s="154">
        <v>0</v>
      </c>
      <c r="M1552" s="154">
        <v>0</v>
      </c>
      <c r="N1552" s="154">
        <v>0</v>
      </c>
      <c r="O1552" s="154">
        <v>0</v>
      </c>
      <c r="P1552" s="154">
        <v>0</v>
      </c>
      <c r="Q1552" s="154">
        <v>0</v>
      </c>
      <c r="R1552" s="155" t="b">
        <v>0</v>
      </c>
      <c r="S1552" s="154">
        <v>0</v>
      </c>
      <c r="T1552" s="154">
        <v>0</v>
      </c>
    </row>
    <row r="1553" spans="1:20">
      <c r="A1553" s="46" t="s">
        <v>276</v>
      </c>
      <c r="B1553" s="150">
        <v>811007</v>
      </c>
      <c r="C1553" s="147" t="s">
        <v>106</v>
      </c>
      <c r="D1553" s="147" t="s">
        <v>72</v>
      </c>
      <c r="E1553" s="147" t="s">
        <v>16</v>
      </c>
      <c r="F1553" s="154">
        <v>0</v>
      </c>
      <c r="G1553" s="154">
        <v>0</v>
      </c>
      <c r="H1553" s="154">
        <v>0</v>
      </c>
      <c r="I1553" s="154">
        <v>0</v>
      </c>
      <c r="J1553" s="154">
        <v>0</v>
      </c>
      <c r="K1553" s="154">
        <v>0</v>
      </c>
      <c r="L1553" s="154">
        <v>0</v>
      </c>
      <c r="M1553" s="154">
        <v>0</v>
      </c>
      <c r="N1553" s="154">
        <v>0</v>
      </c>
      <c r="O1553" s="154">
        <v>0</v>
      </c>
      <c r="P1553" s="154">
        <v>0</v>
      </c>
      <c r="Q1553" s="154">
        <v>0</v>
      </c>
      <c r="R1553" s="155" t="b">
        <v>0</v>
      </c>
      <c r="S1553" s="154">
        <v>0</v>
      </c>
      <c r="T1553" s="154">
        <v>0</v>
      </c>
    </row>
    <row r="1554" spans="1:20">
      <c r="A1554" s="46" t="s">
        <v>276</v>
      </c>
      <c r="B1554" s="160">
        <v>811010</v>
      </c>
      <c r="C1554" s="158" t="s">
        <v>109</v>
      </c>
      <c r="D1554" s="147" t="s">
        <v>72</v>
      </c>
      <c r="E1554" s="147" t="s">
        <v>16</v>
      </c>
      <c r="F1554" s="154">
        <v>0</v>
      </c>
      <c r="G1554" s="154">
        <v>0</v>
      </c>
      <c r="H1554" s="154">
        <v>0</v>
      </c>
      <c r="I1554" s="154">
        <v>0</v>
      </c>
      <c r="J1554" s="154">
        <v>0</v>
      </c>
      <c r="K1554" s="154">
        <v>0</v>
      </c>
      <c r="L1554" s="154">
        <v>0</v>
      </c>
      <c r="M1554" s="154">
        <v>0</v>
      </c>
      <c r="N1554" s="154">
        <v>0</v>
      </c>
      <c r="O1554" s="154">
        <v>0</v>
      </c>
      <c r="P1554" s="154">
        <v>0</v>
      </c>
      <c r="Q1554" s="154">
        <v>0</v>
      </c>
      <c r="R1554" s="155" t="b">
        <v>0</v>
      </c>
      <c r="S1554" s="154">
        <v>0</v>
      </c>
      <c r="T1554" s="154">
        <v>0</v>
      </c>
    </row>
    <row r="1555" spans="1:20">
      <c r="A1555" s="46" t="s">
        <v>276</v>
      </c>
      <c r="B1555" s="160">
        <v>821000</v>
      </c>
      <c r="C1555" s="158" t="s">
        <v>110</v>
      </c>
      <c r="D1555" s="147" t="s">
        <v>72</v>
      </c>
      <c r="E1555" s="147" t="s">
        <v>16</v>
      </c>
      <c r="F1555" s="154">
        <v>0</v>
      </c>
      <c r="G1555" s="154">
        <v>0</v>
      </c>
      <c r="H1555" s="154">
        <v>0</v>
      </c>
      <c r="I1555" s="154">
        <v>0</v>
      </c>
      <c r="J1555" s="154">
        <v>0</v>
      </c>
      <c r="K1555" s="154">
        <v>0</v>
      </c>
      <c r="L1555" s="154">
        <v>0</v>
      </c>
      <c r="M1555" s="154">
        <v>0</v>
      </c>
      <c r="N1555" s="154">
        <v>0</v>
      </c>
      <c r="O1555" s="154">
        <v>0</v>
      </c>
      <c r="P1555" s="154">
        <v>0</v>
      </c>
      <c r="Q1555" s="154">
        <v>0</v>
      </c>
      <c r="R1555" s="155" t="b">
        <v>0</v>
      </c>
      <c r="S1555" s="154">
        <v>0</v>
      </c>
      <c r="T1555" s="154">
        <v>0</v>
      </c>
    </row>
    <row r="1556" spans="1:20">
      <c r="A1556" s="46" t="s">
        <v>276</v>
      </c>
      <c r="B1556" s="160">
        <v>821001</v>
      </c>
      <c r="C1556" s="158" t="s">
        <v>111</v>
      </c>
      <c r="D1556" s="147" t="s">
        <v>72</v>
      </c>
      <c r="E1556" s="147" t="s">
        <v>16</v>
      </c>
      <c r="F1556" s="154">
        <v>0</v>
      </c>
      <c r="G1556" s="154">
        <v>0</v>
      </c>
      <c r="H1556" s="154">
        <v>0</v>
      </c>
      <c r="I1556" s="154">
        <v>0</v>
      </c>
      <c r="J1556" s="154">
        <v>0</v>
      </c>
      <c r="K1556" s="154">
        <v>0</v>
      </c>
      <c r="L1556" s="154">
        <v>0</v>
      </c>
      <c r="M1556" s="154">
        <v>0</v>
      </c>
      <c r="N1556" s="154">
        <v>0</v>
      </c>
      <c r="O1556" s="154">
        <v>0</v>
      </c>
      <c r="P1556" s="154">
        <v>0</v>
      </c>
      <c r="Q1556" s="154">
        <v>0</v>
      </c>
      <c r="R1556" s="155" t="b">
        <v>0</v>
      </c>
      <c r="S1556" s="154">
        <v>0</v>
      </c>
      <c r="T1556" s="154">
        <v>0</v>
      </c>
    </row>
    <row r="1557" spans="1:20">
      <c r="A1557" s="46" t="s">
        <v>276</v>
      </c>
      <c r="B1557" s="160">
        <v>821002</v>
      </c>
      <c r="C1557" s="158" t="s">
        <v>112</v>
      </c>
      <c r="D1557" s="147" t="s">
        <v>72</v>
      </c>
      <c r="E1557" s="147" t="s">
        <v>16</v>
      </c>
      <c r="F1557" s="154">
        <v>0</v>
      </c>
      <c r="G1557" s="154">
        <v>0</v>
      </c>
      <c r="H1557" s="154">
        <v>0</v>
      </c>
      <c r="I1557" s="154">
        <v>0</v>
      </c>
      <c r="J1557" s="154">
        <v>0</v>
      </c>
      <c r="K1557" s="154">
        <v>0</v>
      </c>
      <c r="L1557" s="154">
        <v>0</v>
      </c>
      <c r="M1557" s="154">
        <v>0</v>
      </c>
      <c r="N1557" s="154">
        <v>0</v>
      </c>
      <c r="O1557" s="154">
        <v>0</v>
      </c>
      <c r="P1557" s="154">
        <v>0</v>
      </c>
      <c r="Q1557" s="154">
        <v>0</v>
      </c>
      <c r="R1557" s="155" t="b">
        <v>0</v>
      </c>
      <c r="S1557" s="154">
        <v>0</v>
      </c>
      <c r="T1557" s="154">
        <v>0</v>
      </c>
    </row>
    <row r="1558" spans="1:20">
      <c r="A1558" s="46" t="s">
        <v>276</v>
      </c>
      <c r="B1558" s="160">
        <v>821004</v>
      </c>
      <c r="C1558" s="158" t="s">
        <v>114</v>
      </c>
      <c r="D1558" s="147" t="s">
        <v>72</v>
      </c>
      <c r="E1558" s="147" t="s">
        <v>16</v>
      </c>
      <c r="F1558" s="154">
        <v>0</v>
      </c>
      <c r="G1558" s="154">
        <v>0</v>
      </c>
      <c r="H1558" s="154">
        <v>0</v>
      </c>
      <c r="I1558" s="154">
        <v>0</v>
      </c>
      <c r="J1558" s="154">
        <v>0</v>
      </c>
      <c r="K1558" s="154">
        <v>0</v>
      </c>
      <c r="L1558" s="154">
        <v>0</v>
      </c>
      <c r="M1558" s="154">
        <v>0</v>
      </c>
      <c r="N1558" s="154">
        <v>0</v>
      </c>
      <c r="O1558" s="154">
        <v>0</v>
      </c>
      <c r="P1558" s="154">
        <v>0</v>
      </c>
      <c r="Q1558" s="154">
        <v>0</v>
      </c>
      <c r="R1558" s="155" t="b">
        <v>0</v>
      </c>
      <c r="S1558" s="154">
        <v>0</v>
      </c>
      <c r="T1558" s="154">
        <v>0</v>
      </c>
    </row>
    <row r="1559" spans="1:20">
      <c r="A1559" s="46" t="s">
        <v>276</v>
      </c>
      <c r="B1559" s="160">
        <v>821005</v>
      </c>
      <c r="C1559" s="158" t="s">
        <v>115</v>
      </c>
      <c r="D1559" s="147" t="s">
        <v>72</v>
      </c>
      <c r="E1559" s="147" t="s">
        <v>16</v>
      </c>
      <c r="F1559" s="154">
        <v>0</v>
      </c>
      <c r="G1559" s="154">
        <v>0</v>
      </c>
      <c r="H1559" s="154">
        <v>0</v>
      </c>
      <c r="I1559" s="154">
        <v>0</v>
      </c>
      <c r="J1559" s="154">
        <v>0</v>
      </c>
      <c r="K1559" s="154">
        <v>0</v>
      </c>
      <c r="L1559" s="154">
        <v>0</v>
      </c>
      <c r="M1559" s="154">
        <v>0</v>
      </c>
      <c r="N1559" s="154">
        <v>0</v>
      </c>
      <c r="O1559" s="154">
        <v>0</v>
      </c>
      <c r="P1559" s="154">
        <v>0</v>
      </c>
      <c r="Q1559" s="154">
        <v>0</v>
      </c>
      <c r="R1559" s="155" t="b">
        <v>0</v>
      </c>
      <c r="S1559" s="154">
        <v>0</v>
      </c>
      <c r="T1559" s="154">
        <v>0</v>
      </c>
    </row>
    <row r="1560" spans="1:20">
      <c r="A1560" s="46" t="s">
        <v>276</v>
      </c>
      <c r="B1560" s="160">
        <v>821006</v>
      </c>
      <c r="C1560" s="158" t="s">
        <v>116</v>
      </c>
      <c r="D1560" s="147" t="s">
        <v>72</v>
      </c>
      <c r="E1560" s="147" t="s">
        <v>16</v>
      </c>
      <c r="F1560" s="154">
        <v>0</v>
      </c>
      <c r="G1560" s="154">
        <v>0</v>
      </c>
      <c r="H1560" s="154">
        <v>0</v>
      </c>
      <c r="I1560" s="154">
        <v>0</v>
      </c>
      <c r="J1560" s="154">
        <v>0</v>
      </c>
      <c r="K1560" s="154">
        <v>0</v>
      </c>
      <c r="L1560" s="154">
        <v>0</v>
      </c>
      <c r="M1560" s="154">
        <v>0</v>
      </c>
      <c r="N1560" s="154">
        <v>0</v>
      </c>
      <c r="O1560" s="154">
        <v>0</v>
      </c>
      <c r="P1560" s="154">
        <v>0</v>
      </c>
      <c r="Q1560" s="154">
        <v>0</v>
      </c>
      <c r="R1560" s="155" t="b">
        <v>0</v>
      </c>
      <c r="S1560" s="154">
        <v>0</v>
      </c>
      <c r="T1560" s="154">
        <v>0</v>
      </c>
    </row>
    <row r="1561" spans="1:20">
      <c r="A1561" s="46" t="s">
        <v>276</v>
      </c>
      <c r="B1561" s="160">
        <v>821007</v>
      </c>
      <c r="C1561" s="158" t="s">
        <v>117</v>
      </c>
      <c r="D1561" s="147" t="s">
        <v>72</v>
      </c>
      <c r="E1561" s="147" t="s">
        <v>16</v>
      </c>
      <c r="F1561" s="154">
        <v>0</v>
      </c>
      <c r="G1561" s="154">
        <v>0</v>
      </c>
      <c r="H1561" s="154">
        <v>0</v>
      </c>
      <c r="I1561" s="154">
        <v>0</v>
      </c>
      <c r="J1561" s="154">
        <v>0</v>
      </c>
      <c r="K1561" s="154">
        <v>0</v>
      </c>
      <c r="L1561" s="154">
        <v>0</v>
      </c>
      <c r="M1561" s="154">
        <v>0</v>
      </c>
      <c r="N1561" s="154">
        <v>0</v>
      </c>
      <c r="O1561" s="154">
        <v>0</v>
      </c>
      <c r="P1561" s="154">
        <v>0</v>
      </c>
      <c r="Q1561" s="154">
        <v>0</v>
      </c>
      <c r="R1561" s="155" t="b">
        <v>0</v>
      </c>
      <c r="S1561" s="154">
        <v>0</v>
      </c>
      <c r="T1561" s="154">
        <v>0</v>
      </c>
    </row>
    <row r="1562" spans="1:20">
      <c r="A1562" s="46" t="s">
        <v>276</v>
      </c>
      <c r="B1562" s="160">
        <v>821008</v>
      </c>
      <c r="C1562" s="158" t="s">
        <v>259</v>
      </c>
      <c r="D1562" s="147" t="s">
        <v>72</v>
      </c>
      <c r="E1562" s="147" t="s">
        <v>16</v>
      </c>
      <c r="F1562" s="154">
        <v>0</v>
      </c>
      <c r="G1562" s="154">
        <v>0</v>
      </c>
      <c r="H1562" s="154">
        <v>0</v>
      </c>
      <c r="I1562" s="154">
        <v>0</v>
      </c>
      <c r="J1562" s="154">
        <v>0</v>
      </c>
      <c r="K1562" s="154">
        <v>0</v>
      </c>
      <c r="L1562" s="154">
        <v>0</v>
      </c>
      <c r="M1562" s="154">
        <v>0</v>
      </c>
      <c r="N1562" s="154">
        <v>0</v>
      </c>
      <c r="O1562" s="154">
        <v>0</v>
      </c>
      <c r="P1562" s="154">
        <v>0</v>
      </c>
      <c r="Q1562" s="154">
        <v>0</v>
      </c>
      <c r="R1562" s="155" t="b">
        <v>0</v>
      </c>
      <c r="S1562" s="154">
        <v>0</v>
      </c>
      <c r="T1562" s="154">
        <v>0</v>
      </c>
    </row>
    <row r="1563" spans="1:20">
      <c r="A1563" s="46" t="s">
        <v>276</v>
      </c>
      <c r="B1563" s="160">
        <v>822001</v>
      </c>
      <c r="C1563" s="158" t="s">
        <v>120</v>
      </c>
      <c r="D1563" s="147" t="s">
        <v>72</v>
      </c>
      <c r="E1563" s="147" t="s">
        <v>16</v>
      </c>
      <c r="F1563" s="154">
        <v>0</v>
      </c>
      <c r="G1563" s="154">
        <v>0</v>
      </c>
      <c r="H1563" s="154">
        <v>0</v>
      </c>
      <c r="I1563" s="154">
        <v>0</v>
      </c>
      <c r="J1563" s="154">
        <v>0</v>
      </c>
      <c r="K1563" s="154">
        <v>0</v>
      </c>
      <c r="L1563" s="154">
        <v>0</v>
      </c>
      <c r="M1563" s="154">
        <v>0</v>
      </c>
      <c r="N1563" s="154">
        <v>0</v>
      </c>
      <c r="O1563" s="154">
        <v>0</v>
      </c>
      <c r="P1563" s="154">
        <v>0</v>
      </c>
      <c r="Q1563" s="154">
        <v>0</v>
      </c>
      <c r="R1563" s="155" t="b">
        <v>0</v>
      </c>
      <c r="S1563" s="154">
        <v>0</v>
      </c>
      <c r="T1563" s="154">
        <v>0</v>
      </c>
    </row>
    <row r="1564" spans="1:20">
      <c r="A1564" s="46" t="s">
        <v>276</v>
      </c>
      <c r="B1564" s="160">
        <v>822005</v>
      </c>
      <c r="C1564" s="158" t="s">
        <v>217</v>
      </c>
      <c r="D1564" s="147" t="s">
        <v>72</v>
      </c>
      <c r="E1564" s="147" t="s">
        <v>16</v>
      </c>
      <c r="F1564" s="154">
        <v>0</v>
      </c>
      <c r="G1564" s="154">
        <v>0</v>
      </c>
      <c r="H1564" s="154">
        <v>0</v>
      </c>
      <c r="I1564" s="154">
        <v>0</v>
      </c>
      <c r="J1564" s="154">
        <v>0</v>
      </c>
      <c r="K1564" s="154">
        <v>0</v>
      </c>
      <c r="L1564" s="154">
        <v>0</v>
      </c>
      <c r="M1564" s="154">
        <v>0</v>
      </c>
      <c r="N1564" s="154">
        <v>0</v>
      </c>
      <c r="O1564" s="154">
        <v>0</v>
      </c>
      <c r="P1564" s="154">
        <v>0</v>
      </c>
      <c r="Q1564" s="154">
        <v>0</v>
      </c>
      <c r="R1564" s="155" t="b">
        <v>0</v>
      </c>
      <c r="S1564" s="154">
        <v>0</v>
      </c>
      <c r="T1564" s="154">
        <v>0</v>
      </c>
    </row>
    <row r="1565" spans="1:20">
      <c r="A1565" s="46" t="s">
        <v>276</v>
      </c>
      <c r="B1565" s="160">
        <v>822015</v>
      </c>
      <c r="C1565" s="158" t="s">
        <v>122</v>
      </c>
      <c r="D1565" s="147" t="s">
        <v>72</v>
      </c>
      <c r="E1565" s="147" t="s">
        <v>16</v>
      </c>
      <c r="F1565" s="154">
        <v>0</v>
      </c>
      <c r="G1565" s="154">
        <v>0</v>
      </c>
      <c r="H1565" s="154">
        <v>0</v>
      </c>
      <c r="I1565" s="154">
        <v>0</v>
      </c>
      <c r="J1565" s="154">
        <v>0</v>
      </c>
      <c r="K1565" s="154">
        <v>0</v>
      </c>
      <c r="L1565" s="154">
        <v>0</v>
      </c>
      <c r="M1565" s="154">
        <v>0</v>
      </c>
      <c r="N1565" s="154">
        <v>0</v>
      </c>
      <c r="O1565" s="154">
        <v>0</v>
      </c>
      <c r="P1565" s="154">
        <v>0</v>
      </c>
      <c r="Q1565" s="154">
        <v>0</v>
      </c>
      <c r="R1565" s="155" t="b">
        <v>0</v>
      </c>
      <c r="S1565" s="154">
        <v>0</v>
      </c>
      <c r="T1565" s="154">
        <v>0</v>
      </c>
    </row>
    <row r="1566" spans="1:20">
      <c r="A1566" s="46" t="s">
        <v>276</v>
      </c>
      <c r="B1566" s="160">
        <v>824001</v>
      </c>
      <c r="C1566" s="158" t="s">
        <v>123</v>
      </c>
      <c r="D1566" s="147" t="s">
        <v>72</v>
      </c>
      <c r="E1566" s="147" t="s">
        <v>16</v>
      </c>
      <c r="F1566" s="154">
        <v>0</v>
      </c>
      <c r="G1566" s="154">
        <v>0</v>
      </c>
      <c r="H1566" s="154">
        <v>0</v>
      </c>
      <c r="I1566" s="154">
        <v>0</v>
      </c>
      <c r="J1566" s="154">
        <v>0</v>
      </c>
      <c r="K1566" s="154">
        <v>0</v>
      </c>
      <c r="L1566" s="154">
        <v>0</v>
      </c>
      <c r="M1566" s="154">
        <v>0</v>
      </c>
      <c r="N1566" s="154">
        <v>0</v>
      </c>
      <c r="O1566" s="154">
        <v>0</v>
      </c>
      <c r="P1566" s="154">
        <v>0</v>
      </c>
      <c r="Q1566" s="154">
        <v>0</v>
      </c>
      <c r="R1566" s="155" t="b">
        <v>0</v>
      </c>
      <c r="S1566" s="154">
        <v>0</v>
      </c>
      <c r="T1566" s="154">
        <v>0</v>
      </c>
    </row>
    <row r="1567" spans="1:20">
      <c r="A1567" s="46" t="s">
        <v>276</v>
      </c>
      <c r="B1567" s="160">
        <v>824002</v>
      </c>
      <c r="C1567" s="158" t="s">
        <v>124</v>
      </c>
      <c r="D1567" s="147" t="s">
        <v>72</v>
      </c>
      <c r="E1567" s="147" t="s">
        <v>16</v>
      </c>
      <c r="F1567" s="154">
        <v>0</v>
      </c>
      <c r="G1567" s="154">
        <v>0</v>
      </c>
      <c r="H1567" s="154">
        <v>0</v>
      </c>
      <c r="I1567" s="154">
        <v>0</v>
      </c>
      <c r="J1567" s="154">
        <v>0</v>
      </c>
      <c r="K1567" s="154">
        <v>0</v>
      </c>
      <c r="L1567" s="154">
        <v>0</v>
      </c>
      <c r="M1567" s="154">
        <v>0</v>
      </c>
      <c r="N1567" s="154">
        <v>0</v>
      </c>
      <c r="O1567" s="154">
        <v>0</v>
      </c>
      <c r="P1567" s="154">
        <v>0</v>
      </c>
      <c r="Q1567" s="154">
        <v>0</v>
      </c>
      <c r="R1567" s="155" t="b">
        <v>0</v>
      </c>
      <c r="S1567" s="154">
        <v>0</v>
      </c>
      <c r="T1567" s="154">
        <v>0</v>
      </c>
    </row>
    <row r="1568" spans="1:20">
      <c r="A1568" s="46" t="s">
        <v>276</v>
      </c>
      <c r="B1568" s="160">
        <v>824003</v>
      </c>
      <c r="C1568" s="158" t="s">
        <v>125</v>
      </c>
      <c r="D1568" s="147" t="s">
        <v>72</v>
      </c>
      <c r="E1568" s="147" t="s">
        <v>16</v>
      </c>
      <c r="F1568" s="154">
        <v>0</v>
      </c>
      <c r="G1568" s="154">
        <v>0</v>
      </c>
      <c r="H1568" s="154">
        <v>0</v>
      </c>
      <c r="I1568" s="154">
        <v>0</v>
      </c>
      <c r="J1568" s="154">
        <v>0</v>
      </c>
      <c r="K1568" s="154">
        <v>0</v>
      </c>
      <c r="L1568" s="154">
        <v>0</v>
      </c>
      <c r="M1568" s="154">
        <v>0</v>
      </c>
      <c r="N1568" s="154">
        <v>0</v>
      </c>
      <c r="O1568" s="154">
        <v>0</v>
      </c>
      <c r="P1568" s="154">
        <v>0</v>
      </c>
      <c r="Q1568" s="154">
        <v>0</v>
      </c>
      <c r="R1568" s="155" t="b">
        <v>0</v>
      </c>
      <c r="S1568" s="154">
        <v>0</v>
      </c>
      <c r="T1568" s="154">
        <v>0</v>
      </c>
    </row>
    <row r="1569" spans="1:20">
      <c r="A1569" s="46" t="s">
        <v>276</v>
      </c>
      <c r="B1569" s="160">
        <v>824004</v>
      </c>
      <c r="C1569" s="158" t="s">
        <v>126</v>
      </c>
      <c r="D1569" s="147" t="s">
        <v>72</v>
      </c>
      <c r="E1569" s="147" t="s">
        <v>16</v>
      </c>
      <c r="F1569" s="154">
        <v>0</v>
      </c>
      <c r="G1569" s="154">
        <v>0</v>
      </c>
      <c r="H1569" s="154">
        <v>0</v>
      </c>
      <c r="I1569" s="154">
        <v>0</v>
      </c>
      <c r="J1569" s="154">
        <v>0</v>
      </c>
      <c r="K1569" s="154">
        <v>0</v>
      </c>
      <c r="L1569" s="154">
        <v>0</v>
      </c>
      <c r="M1569" s="154">
        <v>0</v>
      </c>
      <c r="N1569" s="154">
        <v>0</v>
      </c>
      <c r="O1569" s="154">
        <v>0</v>
      </c>
      <c r="P1569" s="154">
        <v>0</v>
      </c>
      <c r="Q1569" s="154">
        <v>0</v>
      </c>
      <c r="R1569" s="155" t="b">
        <v>0</v>
      </c>
      <c r="S1569" s="154">
        <v>0</v>
      </c>
      <c r="T1569" s="154">
        <v>0</v>
      </c>
    </row>
    <row r="1570" spans="1:20">
      <c r="A1570" s="46" t="s">
        <v>276</v>
      </c>
      <c r="B1570" s="160">
        <v>824005</v>
      </c>
      <c r="C1570" s="158" t="s">
        <v>127</v>
      </c>
      <c r="D1570" s="147" t="s">
        <v>72</v>
      </c>
      <c r="E1570" s="147" t="s">
        <v>16</v>
      </c>
      <c r="F1570" s="154">
        <v>0</v>
      </c>
      <c r="G1570" s="154">
        <v>0</v>
      </c>
      <c r="H1570" s="154">
        <v>0</v>
      </c>
      <c r="I1570" s="154">
        <v>0</v>
      </c>
      <c r="J1570" s="154">
        <v>0</v>
      </c>
      <c r="K1570" s="154">
        <v>0</v>
      </c>
      <c r="L1570" s="154">
        <v>0</v>
      </c>
      <c r="M1570" s="154">
        <v>0</v>
      </c>
      <c r="N1570" s="154">
        <v>0</v>
      </c>
      <c r="O1570" s="154">
        <v>0</v>
      </c>
      <c r="P1570" s="154">
        <v>0</v>
      </c>
      <c r="Q1570" s="154">
        <v>0</v>
      </c>
      <c r="R1570" s="155" t="b">
        <v>0</v>
      </c>
      <c r="S1570" s="154">
        <v>0</v>
      </c>
      <c r="T1570" s="154">
        <v>0</v>
      </c>
    </row>
    <row r="1571" spans="1:20">
      <c r="A1571" s="46" t="s">
        <v>276</v>
      </c>
      <c r="B1571" s="160">
        <v>824006</v>
      </c>
      <c r="C1571" s="158" t="s">
        <v>128</v>
      </c>
      <c r="D1571" s="147" t="s">
        <v>72</v>
      </c>
      <c r="E1571" s="147" t="s">
        <v>16</v>
      </c>
      <c r="F1571" s="154">
        <v>0</v>
      </c>
      <c r="G1571" s="154">
        <v>0</v>
      </c>
      <c r="H1571" s="154">
        <v>0</v>
      </c>
      <c r="I1571" s="154">
        <v>0</v>
      </c>
      <c r="J1571" s="154">
        <v>0</v>
      </c>
      <c r="K1571" s="154">
        <v>0</v>
      </c>
      <c r="L1571" s="154">
        <v>0</v>
      </c>
      <c r="M1571" s="154">
        <v>0</v>
      </c>
      <c r="N1571" s="154">
        <v>0</v>
      </c>
      <c r="O1571" s="154">
        <v>0</v>
      </c>
      <c r="P1571" s="154">
        <v>0</v>
      </c>
      <c r="Q1571" s="154">
        <v>0</v>
      </c>
      <c r="R1571" s="155" t="b">
        <v>0</v>
      </c>
      <c r="S1571" s="154">
        <v>0</v>
      </c>
      <c r="T1571" s="154">
        <v>0</v>
      </c>
    </row>
    <row r="1572" spans="1:20">
      <c r="A1572" s="46" t="s">
        <v>276</v>
      </c>
      <c r="B1572" s="160">
        <v>824007</v>
      </c>
      <c r="C1572" s="158" t="s">
        <v>129</v>
      </c>
      <c r="D1572" s="147" t="s">
        <v>72</v>
      </c>
      <c r="E1572" s="147" t="s">
        <v>16</v>
      </c>
      <c r="F1572" s="154">
        <v>0</v>
      </c>
      <c r="G1572" s="154">
        <v>0</v>
      </c>
      <c r="H1572" s="154">
        <v>0</v>
      </c>
      <c r="I1572" s="154">
        <v>0</v>
      </c>
      <c r="J1572" s="154">
        <v>0</v>
      </c>
      <c r="K1572" s="154">
        <v>0</v>
      </c>
      <c r="L1572" s="154">
        <v>0</v>
      </c>
      <c r="M1572" s="154">
        <v>0</v>
      </c>
      <c r="N1572" s="154">
        <v>0</v>
      </c>
      <c r="O1572" s="154">
        <v>0</v>
      </c>
      <c r="P1572" s="154">
        <v>0</v>
      </c>
      <c r="Q1572" s="154">
        <v>0</v>
      </c>
      <c r="R1572" s="155" t="b">
        <v>0</v>
      </c>
      <c r="S1572" s="154">
        <v>0</v>
      </c>
      <c r="T1572" s="154">
        <v>0</v>
      </c>
    </row>
    <row r="1573" spans="1:20">
      <c r="A1573" s="46" t="s">
        <v>276</v>
      </c>
      <c r="B1573" s="160">
        <v>824008</v>
      </c>
      <c r="C1573" s="158" t="s">
        <v>130</v>
      </c>
      <c r="D1573" s="147" t="s">
        <v>72</v>
      </c>
      <c r="E1573" s="147" t="s">
        <v>16</v>
      </c>
      <c r="F1573" s="154">
        <v>0</v>
      </c>
      <c r="G1573" s="154">
        <v>0</v>
      </c>
      <c r="H1573" s="154">
        <v>0</v>
      </c>
      <c r="I1573" s="154">
        <v>0</v>
      </c>
      <c r="J1573" s="154">
        <v>0</v>
      </c>
      <c r="K1573" s="154">
        <v>0</v>
      </c>
      <c r="L1573" s="154">
        <v>0</v>
      </c>
      <c r="M1573" s="154">
        <v>0</v>
      </c>
      <c r="N1573" s="154">
        <v>0</v>
      </c>
      <c r="O1573" s="154">
        <v>0</v>
      </c>
      <c r="P1573" s="154">
        <v>0</v>
      </c>
      <c r="Q1573" s="154">
        <v>0</v>
      </c>
      <c r="R1573" s="155" t="b">
        <v>0</v>
      </c>
      <c r="S1573" s="154">
        <v>0</v>
      </c>
      <c r="T1573" s="154">
        <v>0</v>
      </c>
    </row>
    <row r="1574" spans="1:20">
      <c r="A1574" s="46" t="s">
        <v>276</v>
      </c>
      <c r="B1574" s="160">
        <v>824009</v>
      </c>
      <c r="C1574" s="158" t="s">
        <v>131</v>
      </c>
      <c r="D1574" s="147" t="s">
        <v>72</v>
      </c>
      <c r="E1574" s="147" t="s">
        <v>16</v>
      </c>
      <c r="F1574" s="154">
        <v>0</v>
      </c>
      <c r="G1574" s="154">
        <v>0</v>
      </c>
      <c r="H1574" s="154">
        <v>0</v>
      </c>
      <c r="I1574" s="154">
        <v>0</v>
      </c>
      <c r="J1574" s="154">
        <v>0</v>
      </c>
      <c r="K1574" s="154">
        <v>0</v>
      </c>
      <c r="L1574" s="154">
        <v>0</v>
      </c>
      <c r="M1574" s="154">
        <v>0</v>
      </c>
      <c r="N1574" s="154">
        <v>0</v>
      </c>
      <c r="O1574" s="154">
        <v>0</v>
      </c>
      <c r="P1574" s="154">
        <v>0</v>
      </c>
      <c r="Q1574" s="154">
        <v>0</v>
      </c>
      <c r="R1574" s="155" t="b">
        <v>0</v>
      </c>
      <c r="S1574" s="154">
        <v>0</v>
      </c>
      <c r="T1574" s="154">
        <v>0</v>
      </c>
    </row>
    <row r="1575" spans="1:20">
      <c r="A1575" s="46" t="s">
        <v>276</v>
      </c>
      <c r="B1575" s="160">
        <v>824010</v>
      </c>
      <c r="C1575" s="158" t="s">
        <v>132</v>
      </c>
      <c r="D1575" s="147" t="s">
        <v>72</v>
      </c>
      <c r="E1575" s="147" t="s">
        <v>16</v>
      </c>
      <c r="F1575" s="154">
        <v>0</v>
      </c>
      <c r="G1575" s="154">
        <v>0</v>
      </c>
      <c r="H1575" s="154">
        <v>0</v>
      </c>
      <c r="I1575" s="154">
        <v>0</v>
      </c>
      <c r="J1575" s="154">
        <v>0</v>
      </c>
      <c r="K1575" s="154">
        <v>0</v>
      </c>
      <c r="L1575" s="154">
        <v>0</v>
      </c>
      <c r="M1575" s="154">
        <v>0</v>
      </c>
      <c r="N1575" s="154">
        <v>0</v>
      </c>
      <c r="O1575" s="154">
        <v>0</v>
      </c>
      <c r="P1575" s="154">
        <v>0</v>
      </c>
      <c r="Q1575" s="154">
        <v>0</v>
      </c>
      <c r="R1575" s="155" t="b">
        <v>0</v>
      </c>
      <c r="S1575" s="154">
        <v>0</v>
      </c>
      <c r="T1575" s="154">
        <v>0</v>
      </c>
    </row>
    <row r="1576" spans="1:20">
      <c r="A1576" s="46" t="s">
        <v>276</v>
      </c>
      <c r="B1576" s="160">
        <v>824011</v>
      </c>
      <c r="C1576" s="158" t="s">
        <v>133</v>
      </c>
      <c r="D1576" s="147" t="s">
        <v>72</v>
      </c>
      <c r="E1576" s="147" t="s">
        <v>16</v>
      </c>
      <c r="F1576" s="154">
        <v>0</v>
      </c>
      <c r="G1576" s="154">
        <v>0</v>
      </c>
      <c r="H1576" s="154">
        <v>0</v>
      </c>
      <c r="I1576" s="154">
        <v>0</v>
      </c>
      <c r="J1576" s="154">
        <v>0</v>
      </c>
      <c r="K1576" s="154">
        <v>0</v>
      </c>
      <c r="L1576" s="154">
        <v>0</v>
      </c>
      <c r="M1576" s="154">
        <v>0</v>
      </c>
      <c r="N1576" s="154">
        <v>0</v>
      </c>
      <c r="O1576" s="154">
        <v>0</v>
      </c>
      <c r="P1576" s="154">
        <v>0</v>
      </c>
      <c r="Q1576" s="154">
        <v>0</v>
      </c>
      <c r="R1576" s="155" t="b">
        <v>0</v>
      </c>
      <c r="S1576" s="154">
        <v>0</v>
      </c>
      <c r="T1576" s="154">
        <v>0</v>
      </c>
    </row>
    <row r="1577" spans="1:20">
      <c r="A1577" s="46" t="s">
        <v>276</v>
      </c>
      <c r="B1577" s="160">
        <v>824013</v>
      </c>
      <c r="C1577" s="158" t="s">
        <v>134</v>
      </c>
      <c r="D1577" s="147" t="s">
        <v>72</v>
      </c>
      <c r="E1577" s="147" t="s">
        <v>16</v>
      </c>
      <c r="F1577" s="154">
        <v>0</v>
      </c>
      <c r="G1577" s="154">
        <v>0</v>
      </c>
      <c r="H1577" s="154">
        <v>0</v>
      </c>
      <c r="I1577" s="154">
        <v>0</v>
      </c>
      <c r="J1577" s="154">
        <v>0</v>
      </c>
      <c r="K1577" s="154">
        <v>0</v>
      </c>
      <c r="L1577" s="154">
        <v>0</v>
      </c>
      <c r="M1577" s="154">
        <v>0</v>
      </c>
      <c r="N1577" s="154">
        <v>0</v>
      </c>
      <c r="O1577" s="154">
        <v>0</v>
      </c>
      <c r="P1577" s="154">
        <v>0</v>
      </c>
      <c r="Q1577" s="154">
        <v>0</v>
      </c>
      <c r="R1577" s="155" t="b">
        <v>0</v>
      </c>
      <c r="S1577" s="154">
        <v>0</v>
      </c>
      <c r="T1577" s="154">
        <v>0</v>
      </c>
    </row>
    <row r="1578" spans="1:20">
      <c r="A1578" s="46" t="s">
        <v>276</v>
      </c>
      <c r="B1578" s="160">
        <v>824019</v>
      </c>
      <c r="C1578" s="158" t="s">
        <v>135</v>
      </c>
      <c r="D1578" s="147" t="s">
        <v>72</v>
      </c>
      <c r="E1578" s="147" t="s">
        <v>16</v>
      </c>
      <c r="F1578" s="154">
        <v>0</v>
      </c>
      <c r="G1578" s="154">
        <v>0</v>
      </c>
      <c r="H1578" s="154">
        <v>0</v>
      </c>
      <c r="I1578" s="154">
        <v>0</v>
      </c>
      <c r="J1578" s="154">
        <v>0</v>
      </c>
      <c r="K1578" s="154">
        <v>0</v>
      </c>
      <c r="L1578" s="154">
        <v>0</v>
      </c>
      <c r="M1578" s="154">
        <v>0</v>
      </c>
      <c r="N1578" s="154">
        <v>0</v>
      </c>
      <c r="O1578" s="154">
        <v>0</v>
      </c>
      <c r="P1578" s="154">
        <v>0</v>
      </c>
      <c r="Q1578" s="154">
        <v>0</v>
      </c>
      <c r="R1578" s="155" t="b">
        <v>0</v>
      </c>
      <c r="S1578" s="154">
        <v>0</v>
      </c>
      <c r="T1578" s="154">
        <v>0</v>
      </c>
    </row>
    <row r="1579" spans="1:20">
      <c r="A1579" s="46" t="s">
        <v>276</v>
      </c>
      <c r="B1579" s="160">
        <v>824021</v>
      </c>
      <c r="C1579" s="158" t="s">
        <v>137</v>
      </c>
      <c r="D1579" s="147" t="s">
        <v>72</v>
      </c>
      <c r="E1579" s="147" t="s">
        <v>16</v>
      </c>
      <c r="F1579" s="154">
        <v>0</v>
      </c>
      <c r="G1579" s="154">
        <v>0</v>
      </c>
      <c r="H1579" s="154">
        <v>0</v>
      </c>
      <c r="I1579" s="154">
        <v>0</v>
      </c>
      <c r="J1579" s="154">
        <v>0</v>
      </c>
      <c r="K1579" s="154">
        <v>0</v>
      </c>
      <c r="L1579" s="154">
        <v>0</v>
      </c>
      <c r="M1579" s="154">
        <v>0</v>
      </c>
      <c r="N1579" s="154">
        <v>0</v>
      </c>
      <c r="O1579" s="154">
        <v>0</v>
      </c>
      <c r="P1579" s="154">
        <v>0</v>
      </c>
      <c r="Q1579" s="154">
        <v>0</v>
      </c>
      <c r="R1579" s="155" t="b">
        <v>0</v>
      </c>
      <c r="S1579" s="154">
        <v>0</v>
      </c>
      <c r="T1579" s="154">
        <v>0</v>
      </c>
    </row>
    <row r="1580" spans="1:20">
      <c r="A1580" s="46" t="s">
        <v>276</v>
      </c>
      <c r="B1580" s="160">
        <v>824027</v>
      </c>
      <c r="C1580" s="158" t="s">
        <v>261</v>
      </c>
      <c r="D1580" s="147" t="s">
        <v>72</v>
      </c>
      <c r="E1580" s="147" t="s">
        <v>16</v>
      </c>
      <c r="F1580" s="154">
        <v>0</v>
      </c>
      <c r="G1580" s="154">
        <v>0</v>
      </c>
      <c r="H1580" s="154">
        <v>0</v>
      </c>
      <c r="I1580" s="154">
        <v>0</v>
      </c>
      <c r="J1580" s="154">
        <v>0</v>
      </c>
      <c r="K1580" s="154">
        <v>0</v>
      </c>
      <c r="L1580" s="154">
        <v>0</v>
      </c>
      <c r="M1580" s="154">
        <v>0</v>
      </c>
      <c r="N1580" s="154">
        <v>0</v>
      </c>
      <c r="O1580" s="154">
        <v>0</v>
      </c>
      <c r="P1580" s="154">
        <v>0</v>
      </c>
      <c r="Q1580" s="154">
        <v>0</v>
      </c>
      <c r="R1580" s="155" t="b">
        <v>0</v>
      </c>
      <c r="S1580" s="154">
        <v>0</v>
      </c>
      <c r="T1580" s="154">
        <v>0</v>
      </c>
    </row>
    <row r="1581" spans="1:20">
      <c r="A1581" s="46" t="s">
        <v>276</v>
      </c>
      <c r="B1581" s="160">
        <v>824033</v>
      </c>
      <c r="C1581" s="158" t="s">
        <v>140</v>
      </c>
      <c r="D1581" s="147" t="s">
        <v>72</v>
      </c>
      <c r="E1581" s="147" t="s">
        <v>16</v>
      </c>
      <c r="F1581" s="154">
        <v>0</v>
      </c>
      <c r="G1581" s="154">
        <v>0</v>
      </c>
      <c r="H1581" s="154">
        <v>0</v>
      </c>
      <c r="I1581" s="154">
        <v>0</v>
      </c>
      <c r="J1581" s="154">
        <v>0</v>
      </c>
      <c r="K1581" s="154">
        <v>0</v>
      </c>
      <c r="L1581" s="154">
        <v>0</v>
      </c>
      <c r="M1581" s="154">
        <v>0</v>
      </c>
      <c r="N1581" s="154">
        <v>0</v>
      </c>
      <c r="O1581" s="154">
        <v>0</v>
      </c>
      <c r="P1581" s="154">
        <v>0</v>
      </c>
      <c r="Q1581" s="154">
        <v>0</v>
      </c>
      <c r="R1581" s="155" t="b">
        <v>0</v>
      </c>
      <c r="S1581" s="154">
        <v>0</v>
      </c>
      <c r="T1581" s="154">
        <v>0</v>
      </c>
    </row>
    <row r="1582" spans="1:20">
      <c r="A1582" s="46" t="s">
        <v>276</v>
      </c>
      <c r="B1582" s="160">
        <v>824037</v>
      </c>
      <c r="C1582" s="158" t="s">
        <v>141</v>
      </c>
      <c r="D1582" s="147" t="s">
        <v>72</v>
      </c>
      <c r="E1582" s="147" t="s">
        <v>16</v>
      </c>
      <c r="F1582" s="154">
        <v>0</v>
      </c>
      <c r="G1582" s="154">
        <v>0</v>
      </c>
      <c r="H1582" s="154">
        <v>0</v>
      </c>
      <c r="I1582" s="154">
        <v>0</v>
      </c>
      <c r="J1582" s="154">
        <v>0</v>
      </c>
      <c r="K1582" s="154">
        <v>0</v>
      </c>
      <c r="L1582" s="154">
        <v>0</v>
      </c>
      <c r="M1582" s="154">
        <v>0</v>
      </c>
      <c r="N1582" s="154">
        <v>0</v>
      </c>
      <c r="O1582" s="154">
        <v>0</v>
      </c>
      <c r="P1582" s="154">
        <v>0</v>
      </c>
      <c r="Q1582" s="154">
        <v>0</v>
      </c>
      <c r="R1582" s="155" t="b">
        <v>0</v>
      </c>
      <c r="S1582" s="154">
        <v>0</v>
      </c>
      <c r="T1582" s="154">
        <v>0</v>
      </c>
    </row>
    <row r="1583" spans="1:20">
      <c r="A1583" s="46" t="s">
        <v>276</v>
      </c>
      <c r="B1583" s="160">
        <v>824039</v>
      </c>
      <c r="C1583" s="158" t="s">
        <v>142</v>
      </c>
      <c r="D1583" s="147" t="s">
        <v>72</v>
      </c>
      <c r="E1583" s="147" t="s">
        <v>16</v>
      </c>
      <c r="F1583" s="154">
        <v>0</v>
      </c>
      <c r="G1583" s="154">
        <v>0</v>
      </c>
      <c r="H1583" s="154">
        <v>0</v>
      </c>
      <c r="I1583" s="154">
        <v>0</v>
      </c>
      <c r="J1583" s="154">
        <v>0</v>
      </c>
      <c r="K1583" s="154">
        <v>0</v>
      </c>
      <c r="L1583" s="154">
        <v>0</v>
      </c>
      <c r="M1583" s="154">
        <v>0</v>
      </c>
      <c r="N1583" s="154">
        <v>0</v>
      </c>
      <c r="O1583" s="154">
        <v>0</v>
      </c>
      <c r="P1583" s="154">
        <v>0</v>
      </c>
      <c r="Q1583" s="154">
        <v>0</v>
      </c>
      <c r="R1583" s="155" t="b">
        <v>0</v>
      </c>
      <c r="S1583" s="154">
        <v>0</v>
      </c>
      <c r="T1583" s="154">
        <v>0</v>
      </c>
    </row>
    <row r="1584" spans="1:20">
      <c r="A1584" s="46" t="s">
        <v>276</v>
      </c>
      <c r="B1584" s="160">
        <v>824041</v>
      </c>
      <c r="C1584" s="158" t="s">
        <v>143</v>
      </c>
      <c r="D1584" s="147" t="s">
        <v>72</v>
      </c>
      <c r="E1584" s="147" t="s">
        <v>16</v>
      </c>
      <c r="F1584" s="154">
        <v>0</v>
      </c>
      <c r="G1584" s="154">
        <v>0</v>
      </c>
      <c r="H1584" s="154">
        <v>0</v>
      </c>
      <c r="I1584" s="154">
        <v>0</v>
      </c>
      <c r="J1584" s="154">
        <v>0</v>
      </c>
      <c r="K1584" s="154">
        <v>0</v>
      </c>
      <c r="L1584" s="154">
        <v>0</v>
      </c>
      <c r="M1584" s="154">
        <v>0</v>
      </c>
      <c r="N1584" s="154">
        <v>0</v>
      </c>
      <c r="O1584" s="154">
        <v>0</v>
      </c>
      <c r="P1584" s="154">
        <v>0</v>
      </c>
      <c r="Q1584" s="154">
        <v>0</v>
      </c>
      <c r="R1584" s="155" t="b">
        <v>0</v>
      </c>
      <c r="S1584" s="154">
        <v>0</v>
      </c>
      <c r="T1584" s="154">
        <v>0</v>
      </c>
    </row>
    <row r="1585" spans="1:20">
      <c r="A1585" s="46" t="s">
        <v>276</v>
      </c>
      <c r="B1585" s="160">
        <v>824042</v>
      </c>
      <c r="C1585" s="158" t="s">
        <v>144</v>
      </c>
      <c r="D1585" s="147" t="s">
        <v>72</v>
      </c>
      <c r="E1585" s="147" t="s">
        <v>16</v>
      </c>
      <c r="F1585" s="154">
        <v>0</v>
      </c>
      <c r="G1585" s="154">
        <v>0</v>
      </c>
      <c r="H1585" s="154">
        <v>4000000</v>
      </c>
      <c r="I1585" s="154">
        <v>0</v>
      </c>
      <c r="J1585" s="154">
        <v>0</v>
      </c>
      <c r="K1585" s="154">
        <v>0</v>
      </c>
      <c r="L1585" s="154">
        <v>4000000</v>
      </c>
      <c r="M1585" s="154">
        <v>0</v>
      </c>
      <c r="N1585" s="154">
        <v>4000000</v>
      </c>
      <c r="O1585" s="154">
        <v>0</v>
      </c>
      <c r="P1585" s="154">
        <v>0</v>
      </c>
      <c r="Q1585" s="154">
        <v>0</v>
      </c>
      <c r="R1585" s="155" t="b">
        <v>1</v>
      </c>
      <c r="S1585" s="154">
        <v>0</v>
      </c>
      <c r="T1585" s="154">
        <v>0</v>
      </c>
    </row>
    <row r="1586" spans="1:20">
      <c r="A1586" s="46" t="s">
        <v>276</v>
      </c>
      <c r="B1586" s="160">
        <v>825002</v>
      </c>
      <c r="C1586" s="158" t="s">
        <v>146</v>
      </c>
      <c r="D1586" s="147" t="s">
        <v>72</v>
      </c>
      <c r="E1586" s="147" t="s">
        <v>16</v>
      </c>
      <c r="F1586" s="154">
        <v>0</v>
      </c>
      <c r="G1586" s="154">
        <v>0</v>
      </c>
      <c r="H1586" s="154">
        <v>0</v>
      </c>
      <c r="I1586" s="154">
        <v>0</v>
      </c>
      <c r="J1586" s="154">
        <v>0</v>
      </c>
      <c r="K1586" s="154">
        <v>0</v>
      </c>
      <c r="L1586" s="154">
        <v>0</v>
      </c>
      <c r="M1586" s="154">
        <v>0</v>
      </c>
      <c r="N1586" s="154">
        <v>0</v>
      </c>
      <c r="O1586" s="154">
        <v>0</v>
      </c>
      <c r="P1586" s="154">
        <v>0</v>
      </c>
      <c r="Q1586" s="154">
        <v>0</v>
      </c>
      <c r="R1586" s="155" t="b">
        <v>0</v>
      </c>
      <c r="S1586" s="154">
        <v>0</v>
      </c>
      <c r="T1586" s="154">
        <v>0</v>
      </c>
    </row>
    <row r="1587" spans="1:20">
      <c r="A1587" s="46" t="s">
        <v>276</v>
      </c>
      <c r="B1587" s="160">
        <v>825004</v>
      </c>
      <c r="C1587" s="158" t="s">
        <v>262</v>
      </c>
      <c r="D1587" s="147" t="s">
        <v>72</v>
      </c>
      <c r="E1587" s="147" t="s">
        <v>16</v>
      </c>
      <c r="F1587" s="154">
        <v>0</v>
      </c>
      <c r="G1587" s="154">
        <v>0</v>
      </c>
      <c r="H1587" s="154">
        <v>0</v>
      </c>
      <c r="I1587" s="154">
        <v>0</v>
      </c>
      <c r="J1587" s="154">
        <v>0</v>
      </c>
      <c r="K1587" s="154">
        <v>0</v>
      </c>
      <c r="L1587" s="154">
        <v>0</v>
      </c>
      <c r="M1587" s="154">
        <v>0</v>
      </c>
      <c r="N1587" s="154">
        <v>0</v>
      </c>
      <c r="O1587" s="154">
        <v>0</v>
      </c>
      <c r="P1587" s="154">
        <v>0</v>
      </c>
      <c r="Q1587" s="154">
        <v>0</v>
      </c>
      <c r="R1587" s="155" t="b">
        <v>0</v>
      </c>
      <c r="S1587" s="154">
        <v>0</v>
      </c>
      <c r="T1587" s="154">
        <v>0</v>
      </c>
    </row>
    <row r="1588" spans="1:20">
      <c r="A1588" s="46" t="s">
        <v>276</v>
      </c>
      <c r="B1588" s="160">
        <v>825010</v>
      </c>
      <c r="C1588" s="158" t="s">
        <v>147</v>
      </c>
      <c r="D1588" s="147" t="s">
        <v>72</v>
      </c>
      <c r="E1588" s="147" t="s">
        <v>16</v>
      </c>
      <c r="F1588" s="154">
        <v>0</v>
      </c>
      <c r="G1588" s="154">
        <v>0</v>
      </c>
      <c r="H1588" s="154">
        <v>5572224</v>
      </c>
      <c r="I1588" s="154">
        <v>0</v>
      </c>
      <c r="J1588" s="154">
        <v>150489915</v>
      </c>
      <c r="K1588" s="154">
        <v>0</v>
      </c>
      <c r="L1588" s="154">
        <v>156062139</v>
      </c>
      <c r="M1588" s="154">
        <v>0</v>
      </c>
      <c r="N1588" s="154">
        <v>156062139</v>
      </c>
      <c r="O1588" s="154">
        <v>0</v>
      </c>
      <c r="P1588" s="154">
        <v>0</v>
      </c>
      <c r="Q1588" s="154">
        <v>0</v>
      </c>
      <c r="R1588" s="155" t="b">
        <v>1</v>
      </c>
      <c r="S1588" s="154">
        <v>0</v>
      </c>
      <c r="T1588" s="154">
        <v>0</v>
      </c>
    </row>
    <row r="1589" spans="1:20">
      <c r="A1589" s="46" t="s">
        <v>276</v>
      </c>
      <c r="B1589" s="160">
        <v>825011</v>
      </c>
      <c r="C1589" s="158" t="s">
        <v>148</v>
      </c>
      <c r="D1589" s="147" t="s">
        <v>72</v>
      </c>
      <c r="E1589" s="147" t="s">
        <v>16</v>
      </c>
      <c r="F1589" s="154">
        <v>0</v>
      </c>
      <c r="G1589" s="154">
        <v>0</v>
      </c>
      <c r="H1589" s="154">
        <v>0</v>
      </c>
      <c r="I1589" s="154">
        <v>0</v>
      </c>
      <c r="J1589" s="154">
        <v>0</v>
      </c>
      <c r="K1589" s="154">
        <v>0</v>
      </c>
      <c r="L1589" s="154">
        <v>0</v>
      </c>
      <c r="M1589" s="154">
        <v>0</v>
      </c>
      <c r="N1589" s="154">
        <v>0</v>
      </c>
      <c r="O1589" s="154">
        <v>0</v>
      </c>
      <c r="P1589" s="154">
        <v>0</v>
      </c>
      <c r="Q1589" s="154">
        <v>0</v>
      </c>
      <c r="R1589" s="155" t="b">
        <v>0</v>
      </c>
      <c r="S1589" s="154">
        <v>0</v>
      </c>
      <c r="T1589" s="154">
        <v>0</v>
      </c>
    </row>
    <row r="1590" spans="1:20">
      <c r="A1590" s="46" t="s">
        <v>276</v>
      </c>
      <c r="B1590" s="160">
        <v>825012</v>
      </c>
      <c r="C1590" s="158" t="s">
        <v>149</v>
      </c>
      <c r="D1590" s="147" t="s">
        <v>72</v>
      </c>
      <c r="E1590" s="147" t="s">
        <v>16</v>
      </c>
      <c r="F1590" s="154">
        <v>0</v>
      </c>
      <c r="G1590" s="154">
        <v>0</v>
      </c>
      <c r="H1590" s="154">
        <v>17000</v>
      </c>
      <c r="I1590" s="154">
        <v>0</v>
      </c>
      <c r="J1590" s="154">
        <v>0</v>
      </c>
      <c r="K1590" s="154">
        <v>0</v>
      </c>
      <c r="L1590" s="154">
        <v>17000</v>
      </c>
      <c r="M1590" s="154">
        <v>0</v>
      </c>
      <c r="N1590" s="154">
        <v>17000</v>
      </c>
      <c r="O1590" s="154">
        <v>0</v>
      </c>
      <c r="P1590" s="154">
        <v>0</v>
      </c>
      <c r="Q1590" s="154">
        <v>0</v>
      </c>
      <c r="R1590" s="155" t="b">
        <v>1</v>
      </c>
      <c r="S1590" s="154">
        <v>0</v>
      </c>
      <c r="T1590" s="154">
        <v>0</v>
      </c>
    </row>
    <row r="1591" spans="1:20">
      <c r="A1591" s="46" t="s">
        <v>276</v>
      </c>
      <c r="B1591" s="160">
        <v>825013</v>
      </c>
      <c r="C1591" s="158" t="s">
        <v>150</v>
      </c>
      <c r="D1591" s="147" t="s">
        <v>72</v>
      </c>
      <c r="E1591" s="147" t="s">
        <v>16</v>
      </c>
      <c r="F1591" s="154">
        <v>0</v>
      </c>
      <c r="G1591" s="154">
        <v>0</v>
      </c>
      <c r="H1591" s="154">
        <v>0</v>
      </c>
      <c r="I1591" s="154">
        <v>0</v>
      </c>
      <c r="J1591" s="154">
        <v>0</v>
      </c>
      <c r="K1591" s="154">
        <v>0</v>
      </c>
      <c r="L1591" s="154">
        <v>0</v>
      </c>
      <c r="M1591" s="154">
        <v>0</v>
      </c>
      <c r="N1591" s="154">
        <v>0</v>
      </c>
      <c r="O1591" s="154">
        <v>0</v>
      </c>
      <c r="P1591" s="154">
        <v>0</v>
      </c>
      <c r="Q1591" s="154">
        <v>0</v>
      </c>
      <c r="R1591" s="155" t="b">
        <v>0</v>
      </c>
      <c r="S1591" s="154">
        <v>0</v>
      </c>
      <c r="T1591" s="154">
        <v>0</v>
      </c>
    </row>
    <row r="1592" spans="1:20">
      <c r="A1592" s="46" t="s">
        <v>276</v>
      </c>
      <c r="B1592" s="160">
        <v>825015</v>
      </c>
      <c r="C1592" s="158" t="s">
        <v>151</v>
      </c>
      <c r="D1592" s="147" t="s">
        <v>72</v>
      </c>
      <c r="E1592" s="147" t="s">
        <v>16</v>
      </c>
      <c r="F1592" s="154">
        <v>0</v>
      </c>
      <c r="G1592" s="154">
        <v>0</v>
      </c>
      <c r="H1592" s="154">
        <v>0</v>
      </c>
      <c r="I1592" s="154">
        <v>0</v>
      </c>
      <c r="J1592" s="154">
        <v>0</v>
      </c>
      <c r="K1592" s="154">
        <v>0</v>
      </c>
      <c r="L1592" s="154">
        <v>0</v>
      </c>
      <c r="M1592" s="154">
        <v>0</v>
      </c>
      <c r="N1592" s="154">
        <v>0</v>
      </c>
      <c r="O1592" s="154">
        <v>0</v>
      </c>
      <c r="P1592" s="154">
        <v>0</v>
      </c>
      <c r="Q1592" s="154">
        <v>0</v>
      </c>
      <c r="R1592" s="155" t="b">
        <v>0</v>
      </c>
      <c r="S1592" s="154">
        <v>0</v>
      </c>
      <c r="T1592" s="154">
        <v>0</v>
      </c>
    </row>
    <row r="1593" spans="1:20">
      <c r="A1593" s="46" t="s">
        <v>276</v>
      </c>
      <c r="B1593" s="160">
        <v>825099</v>
      </c>
      <c r="C1593" s="158" t="s">
        <v>153</v>
      </c>
      <c r="D1593" s="147" t="s">
        <v>72</v>
      </c>
      <c r="E1593" s="147" t="s">
        <v>16</v>
      </c>
      <c r="F1593" s="154">
        <v>0</v>
      </c>
      <c r="G1593" s="154">
        <v>0</v>
      </c>
      <c r="H1593" s="154">
        <v>0</v>
      </c>
      <c r="I1593" s="154">
        <v>0</v>
      </c>
      <c r="J1593" s="154">
        <v>0</v>
      </c>
      <c r="K1593" s="154">
        <v>0</v>
      </c>
      <c r="L1593" s="154">
        <v>0</v>
      </c>
      <c r="M1593" s="154">
        <v>0</v>
      </c>
      <c r="N1593" s="154">
        <v>0</v>
      </c>
      <c r="O1593" s="154">
        <v>0</v>
      </c>
      <c r="P1593" s="154">
        <v>0</v>
      </c>
      <c r="Q1593" s="154">
        <v>0</v>
      </c>
      <c r="R1593" s="155" t="b">
        <v>0</v>
      </c>
      <c r="S1593" s="154">
        <v>0</v>
      </c>
      <c r="T1593" s="154">
        <v>0</v>
      </c>
    </row>
    <row r="1594" spans="1:20">
      <c r="A1594" s="46" t="s">
        <v>276</v>
      </c>
      <c r="B1594" s="160">
        <v>829207</v>
      </c>
      <c r="C1594" s="158" t="s">
        <v>180</v>
      </c>
      <c r="D1594" s="147" t="s">
        <v>72</v>
      </c>
      <c r="E1594" s="147" t="s">
        <v>16</v>
      </c>
      <c r="F1594" s="154">
        <v>0</v>
      </c>
      <c r="G1594" s="154">
        <v>0</v>
      </c>
      <c r="H1594" s="154">
        <v>5852704</v>
      </c>
      <c r="I1594" s="154">
        <v>0</v>
      </c>
      <c r="J1594" s="154">
        <v>0</v>
      </c>
      <c r="K1594" s="154">
        <v>5852704</v>
      </c>
      <c r="L1594" s="154">
        <v>0</v>
      </c>
      <c r="M1594" s="154">
        <v>0</v>
      </c>
      <c r="N1594" s="154">
        <v>0</v>
      </c>
      <c r="O1594" s="154">
        <v>0</v>
      </c>
      <c r="P1594" s="154">
        <v>0</v>
      </c>
      <c r="Q1594" s="154">
        <v>0</v>
      </c>
      <c r="R1594" s="155" t="b">
        <v>1</v>
      </c>
      <c r="S1594" s="154">
        <v>0</v>
      </c>
      <c r="T1594" s="154">
        <v>0</v>
      </c>
    </row>
    <row r="1595" spans="1:20">
      <c r="A1595" s="46" t="s">
        <v>276</v>
      </c>
      <c r="B1595" s="160">
        <v>829220</v>
      </c>
      <c r="C1595" s="158" t="s">
        <v>560</v>
      </c>
      <c r="D1595" s="147" t="s">
        <v>72</v>
      </c>
      <c r="E1595" s="147" t="s">
        <v>16</v>
      </c>
      <c r="F1595" s="154">
        <v>0</v>
      </c>
      <c r="G1595" s="154">
        <v>0</v>
      </c>
      <c r="H1595" s="154">
        <v>0</v>
      </c>
      <c r="I1595" s="154">
        <v>0</v>
      </c>
      <c r="J1595" s="154">
        <v>5852704</v>
      </c>
      <c r="K1595" s="154">
        <v>0</v>
      </c>
      <c r="L1595" s="154">
        <v>5852704</v>
      </c>
      <c r="M1595" s="154">
        <v>0</v>
      </c>
      <c r="N1595" s="154">
        <v>5852704</v>
      </c>
      <c r="O1595" s="154">
        <v>0</v>
      </c>
      <c r="P1595" s="154">
        <v>0</v>
      </c>
      <c r="Q1595" s="154">
        <v>0</v>
      </c>
      <c r="R1595" s="155" t="b">
        <v>1</v>
      </c>
      <c r="S1595" s="154">
        <v>0</v>
      </c>
      <c r="T1595" s="154">
        <v>0</v>
      </c>
    </row>
    <row r="1596" spans="1:20">
      <c r="A1596" s="46" t="s">
        <v>276</v>
      </c>
      <c r="B1596" s="160">
        <v>910200</v>
      </c>
      <c r="C1596" s="158" t="s">
        <v>155</v>
      </c>
      <c r="D1596" s="147" t="s">
        <v>72</v>
      </c>
      <c r="E1596" s="147" t="s">
        <v>16</v>
      </c>
      <c r="F1596" s="154">
        <v>0</v>
      </c>
      <c r="G1596" s="154">
        <v>0</v>
      </c>
      <c r="H1596" s="154">
        <v>0</v>
      </c>
      <c r="I1596" s="154">
        <v>0</v>
      </c>
      <c r="J1596" s="154">
        <v>0</v>
      </c>
      <c r="K1596" s="154">
        <v>0</v>
      </c>
      <c r="L1596" s="154">
        <v>0</v>
      </c>
      <c r="M1596" s="154">
        <v>0</v>
      </c>
      <c r="N1596" s="154">
        <v>0</v>
      </c>
      <c r="O1596" s="154">
        <v>0</v>
      </c>
      <c r="P1596" s="154">
        <v>0</v>
      </c>
      <c r="Q1596" s="154">
        <v>0</v>
      </c>
      <c r="R1596" s="155" t="b">
        <v>0</v>
      </c>
      <c r="S1596" s="154">
        <v>0</v>
      </c>
      <c r="T1596" s="154">
        <v>0</v>
      </c>
    </row>
    <row r="1597" spans="1:20">
      <c r="A1597" s="46" t="s">
        <v>276</v>
      </c>
      <c r="B1597" s="160">
        <v>910300</v>
      </c>
      <c r="C1597" s="158" t="s">
        <v>156</v>
      </c>
      <c r="D1597" s="147" t="s">
        <v>72</v>
      </c>
      <c r="E1597" s="147" t="s">
        <v>16</v>
      </c>
      <c r="F1597" s="154">
        <v>0</v>
      </c>
      <c r="G1597" s="154">
        <v>0</v>
      </c>
      <c r="H1597" s="154">
        <v>0</v>
      </c>
      <c r="I1597" s="154">
        <v>0</v>
      </c>
      <c r="J1597" s="154">
        <v>0</v>
      </c>
      <c r="K1597" s="154">
        <v>0</v>
      </c>
      <c r="L1597" s="154">
        <v>0</v>
      </c>
      <c r="M1597" s="154">
        <v>0</v>
      </c>
      <c r="N1597" s="154">
        <v>0</v>
      </c>
      <c r="O1597" s="154">
        <v>0</v>
      </c>
      <c r="P1597" s="154">
        <v>0</v>
      </c>
      <c r="Q1597" s="154">
        <v>0</v>
      </c>
      <c r="R1597" s="155" t="b">
        <v>0</v>
      </c>
      <c r="S1597" s="154">
        <v>0</v>
      </c>
      <c r="T1597" s="154">
        <v>0</v>
      </c>
    </row>
    <row r="1598" spans="1:20">
      <c r="A1598" s="46" t="s">
        <v>276</v>
      </c>
      <c r="B1598" s="160">
        <v>910800</v>
      </c>
      <c r="C1598" s="158" t="s">
        <v>263</v>
      </c>
      <c r="D1598" s="147" t="s">
        <v>72</v>
      </c>
      <c r="E1598" s="147" t="s">
        <v>16</v>
      </c>
      <c r="F1598" s="154">
        <v>0</v>
      </c>
      <c r="G1598" s="154">
        <v>0</v>
      </c>
      <c r="H1598" s="154">
        <v>0</v>
      </c>
      <c r="I1598" s="154">
        <v>0</v>
      </c>
      <c r="J1598" s="154">
        <v>0</v>
      </c>
      <c r="K1598" s="154">
        <v>0</v>
      </c>
      <c r="L1598" s="154">
        <v>0</v>
      </c>
      <c r="M1598" s="154">
        <v>0</v>
      </c>
      <c r="N1598" s="154">
        <v>0</v>
      </c>
      <c r="O1598" s="154">
        <v>0</v>
      </c>
      <c r="P1598" s="154">
        <v>0</v>
      </c>
      <c r="Q1598" s="154">
        <v>0</v>
      </c>
      <c r="R1598" s="155" t="b">
        <v>0</v>
      </c>
      <c r="S1598" s="154">
        <v>0</v>
      </c>
      <c r="T1598" s="154">
        <v>0</v>
      </c>
    </row>
    <row r="1599" spans="1:20">
      <c r="A1599" s="46" t="s">
        <v>276</v>
      </c>
      <c r="B1599" s="160">
        <v>910900</v>
      </c>
      <c r="C1599" s="158" t="s">
        <v>158</v>
      </c>
      <c r="D1599" s="147" t="s">
        <v>72</v>
      </c>
      <c r="E1599" s="147" t="s">
        <v>16</v>
      </c>
      <c r="F1599" s="154">
        <v>0</v>
      </c>
      <c r="G1599" s="154">
        <v>0</v>
      </c>
      <c r="H1599" s="154">
        <v>0</v>
      </c>
      <c r="I1599" s="154">
        <v>0</v>
      </c>
      <c r="J1599" s="154">
        <v>0</v>
      </c>
      <c r="K1599" s="154">
        <v>0</v>
      </c>
      <c r="L1599" s="154">
        <v>0</v>
      </c>
      <c r="M1599" s="154">
        <v>0</v>
      </c>
      <c r="N1599" s="154">
        <v>0</v>
      </c>
      <c r="O1599" s="154">
        <v>0</v>
      </c>
      <c r="P1599" s="154">
        <v>0</v>
      </c>
      <c r="Q1599" s="154">
        <v>0</v>
      </c>
      <c r="R1599" s="155" t="b">
        <v>0</v>
      </c>
      <c r="S1599" s="154">
        <v>0</v>
      </c>
      <c r="T1599" s="154">
        <v>0</v>
      </c>
    </row>
    <row r="1600" spans="1:20">
      <c r="A1600" s="46" t="s">
        <v>276</v>
      </c>
      <c r="B1600" s="160">
        <v>919001</v>
      </c>
      <c r="C1600" s="158" t="s">
        <v>159</v>
      </c>
      <c r="D1600" s="147" t="s">
        <v>72</v>
      </c>
      <c r="E1600" s="147" t="s">
        <v>16</v>
      </c>
      <c r="F1600" s="154">
        <v>0</v>
      </c>
      <c r="G1600" s="154">
        <v>0</v>
      </c>
      <c r="H1600" s="154">
        <v>0</v>
      </c>
      <c r="I1600" s="154">
        <v>0</v>
      </c>
      <c r="J1600" s="154">
        <v>-8.5856299847364426E-8</v>
      </c>
      <c r="K1600" s="154">
        <v>0</v>
      </c>
      <c r="L1600" s="154">
        <v>-8.5856299847364426E-8</v>
      </c>
      <c r="M1600" s="154">
        <v>0</v>
      </c>
      <c r="N1600" s="154">
        <v>-8.5856299847364426E-8</v>
      </c>
      <c r="O1600" s="154">
        <v>0</v>
      </c>
      <c r="P1600" s="154">
        <v>0</v>
      </c>
      <c r="Q1600" s="154">
        <v>0</v>
      </c>
      <c r="R1600" s="155" t="b">
        <v>1</v>
      </c>
      <c r="S1600" s="154">
        <v>0</v>
      </c>
      <c r="T1600" s="154">
        <v>0</v>
      </c>
    </row>
    <row r="1601" spans="1:23">
      <c r="A1601" s="46" t="s">
        <v>276</v>
      </c>
      <c r="B1601" s="160">
        <v>919900</v>
      </c>
      <c r="C1601" s="158" t="s">
        <v>160</v>
      </c>
      <c r="D1601" s="147" t="s">
        <v>72</v>
      </c>
      <c r="E1601" s="147" t="s">
        <v>16</v>
      </c>
      <c r="F1601" s="154">
        <v>0</v>
      </c>
      <c r="G1601" s="154">
        <v>0</v>
      </c>
      <c r="H1601" s="154">
        <v>0</v>
      </c>
      <c r="I1601" s="154">
        <v>0</v>
      </c>
      <c r="J1601" s="154">
        <v>0</v>
      </c>
      <c r="K1601" s="154">
        <v>0</v>
      </c>
      <c r="L1601" s="154">
        <v>0</v>
      </c>
      <c r="M1601" s="154">
        <v>0</v>
      </c>
      <c r="N1601" s="154">
        <v>0</v>
      </c>
      <c r="O1601" s="154">
        <v>0</v>
      </c>
      <c r="P1601" s="154">
        <v>0</v>
      </c>
      <c r="Q1601" s="154">
        <v>0</v>
      </c>
      <c r="R1601" s="155" t="b">
        <v>0</v>
      </c>
      <c r="S1601" s="154">
        <v>0</v>
      </c>
      <c r="T1601" s="154">
        <v>0</v>
      </c>
    </row>
    <row r="1602" spans="1:23">
      <c r="A1602" s="46" t="s">
        <v>276</v>
      </c>
      <c r="B1602" s="160">
        <v>919901</v>
      </c>
      <c r="C1602" s="158" t="s">
        <v>161</v>
      </c>
      <c r="D1602" s="147" t="s">
        <v>72</v>
      </c>
      <c r="E1602" s="147" t="s">
        <v>16</v>
      </c>
      <c r="F1602" s="154">
        <v>0</v>
      </c>
      <c r="G1602" s="154">
        <v>0</v>
      </c>
      <c r="H1602" s="154">
        <v>0</v>
      </c>
      <c r="I1602" s="154">
        <v>0</v>
      </c>
      <c r="J1602" s="154">
        <v>0</v>
      </c>
      <c r="K1602" s="154">
        <v>65466772.727272719</v>
      </c>
      <c r="L1602" s="154">
        <v>-65466772.727272719</v>
      </c>
      <c r="M1602" s="154">
        <v>0</v>
      </c>
      <c r="N1602" s="154">
        <v>-65466772.727272719</v>
      </c>
      <c r="O1602" s="154">
        <v>0</v>
      </c>
      <c r="P1602" s="154">
        <v>0</v>
      </c>
      <c r="Q1602" s="154">
        <v>0</v>
      </c>
      <c r="R1602" s="155" t="b">
        <v>1</v>
      </c>
      <c r="S1602" s="154">
        <v>0</v>
      </c>
      <c r="T1602" s="154">
        <v>0</v>
      </c>
    </row>
    <row r="1603" spans="1:23">
      <c r="A1603" s="46" t="s">
        <v>276</v>
      </c>
      <c r="B1603" s="160">
        <v>920100</v>
      </c>
      <c r="C1603" s="158" t="s">
        <v>162</v>
      </c>
      <c r="D1603" s="147" t="s">
        <v>72</v>
      </c>
      <c r="E1603" s="147" t="s">
        <v>16</v>
      </c>
      <c r="F1603" s="154">
        <v>0</v>
      </c>
      <c r="G1603" s="154">
        <v>0</v>
      </c>
      <c r="H1603" s="154">
        <v>0</v>
      </c>
      <c r="I1603" s="154">
        <v>0</v>
      </c>
      <c r="J1603" s="154">
        <v>0</v>
      </c>
      <c r="K1603" s="154">
        <v>0</v>
      </c>
      <c r="L1603" s="154">
        <v>0</v>
      </c>
      <c r="M1603" s="154">
        <v>0</v>
      </c>
      <c r="N1603" s="154">
        <v>0</v>
      </c>
      <c r="O1603" s="154">
        <v>0</v>
      </c>
      <c r="P1603" s="154">
        <v>0</v>
      </c>
      <c r="Q1603" s="154">
        <v>0</v>
      </c>
      <c r="R1603" s="155" t="b">
        <v>0</v>
      </c>
      <c r="S1603" s="154">
        <v>0</v>
      </c>
      <c r="T1603" s="154">
        <v>0</v>
      </c>
    </row>
    <row r="1604" spans="1:23">
      <c r="A1604" s="46" t="s">
        <v>276</v>
      </c>
      <c r="B1604" s="160">
        <v>920500</v>
      </c>
      <c r="C1604" s="158" t="s">
        <v>163</v>
      </c>
      <c r="D1604" s="147" t="s">
        <v>72</v>
      </c>
      <c r="E1604" s="147" t="s">
        <v>16</v>
      </c>
      <c r="F1604" s="154">
        <v>0</v>
      </c>
      <c r="G1604" s="154">
        <v>0</v>
      </c>
      <c r="H1604" s="154">
        <v>0</v>
      </c>
      <c r="I1604" s="154">
        <v>0</v>
      </c>
      <c r="J1604" s="154">
        <v>0</v>
      </c>
      <c r="K1604" s="154">
        <v>0</v>
      </c>
      <c r="L1604" s="154">
        <v>0</v>
      </c>
      <c r="M1604" s="154">
        <v>0</v>
      </c>
      <c r="N1604" s="154">
        <v>0</v>
      </c>
      <c r="O1604" s="154">
        <v>0</v>
      </c>
      <c r="P1604" s="154">
        <v>0</v>
      </c>
      <c r="Q1604" s="154">
        <v>0</v>
      </c>
      <c r="R1604" s="155" t="b">
        <v>0</v>
      </c>
      <c r="S1604" s="154">
        <v>0</v>
      </c>
      <c r="T1604" s="154">
        <v>0</v>
      </c>
    </row>
    <row r="1605" spans="1:23">
      <c r="A1605" s="46" t="s">
        <v>276</v>
      </c>
      <c r="B1605" s="160">
        <v>929900</v>
      </c>
      <c r="C1605" s="158" t="s">
        <v>164</v>
      </c>
      <c r="D1605" s="147" t="s">
        <v>72</v>
      </c>
      <c r="E1605" s="147" t="s">
        <v>16</v>
      </c>
      <c r="F1605" s="154">
        <v>0</v>
      </c>
      <c r="G1605" s="154">
        <v>0</v>
      </c>
      <c r="H1605" s="154">
        <v>0</v>
      </c>
      <c r="I1605" s="154">
        <v>0</v>
      </c>
      <c r="J1605" s="154">
        <v>0</v>
      </c>
      <c r="K1605" s="154">
        <v>0</v>
      </c>
      <c r="L1605" s="154">
        <v>0</v>
      </c>
      <c r="M1605" s="154">
        <v>0</v>
      </c>
      <c r="N1605" s="154">
        <v>0</v>
      </c>
      <c r="O1605" s="154">
        <v>0</v>
      </c>
      <c r="P1605" s="154">
        <v>0</v>
      </c>
      <c r="Q1605" s="154">
        <v>0</v>
      </c>
      <c r="R1605" s="155" t="b">
        <v>0</v>
      </c>
      <c r="S1605" s="154">
        <v>0</v>
      </c>
      <c r="T1605" s="154">
        <v>0</v>
      </c>
    </row>
    <row r="1606" spans="1:23">
      <c r="A1606" s="46" t="s">
        <v>276</v>
      </c>
      <c r="B1606" s="160" t="s">
        <v>166</v>
      </c>
      <c r="C1606" s="158" t="s">
        <v>26</v>
      </c>
      <c r="D1606" s="147" t="s">
        <v>72</v>
      </c>
      <c r="E1606" s="147" t="s">
        <v>16</v>
      </c>
      <c r="F1606" s="154">
        <v>0</v>
      </c>
      <c r="G1606" s="154">
        <v>0</v>
      </c>
      <c r="H1606" s="154">
        <v>0</v>
      </c>
      <c r="I1606" s="154">
        <v>0</v>
      </c>
      <c r="J1606" s="154">
        <v>0</v>
      </c>
      <c r="K1606" s="154">
        <v>0</v>
      </c>
      <c r="L1606" s="154">
        <v>0</v>
      </c>
      <c r="M1606" s="154">
        <v>0</v>
      </c>
      <c r="N1606" s="154">
        <v>0</v>
      </c>
      <c r="O1606" s="154">
        <v>0</v>
      </c>
      <c r="P1606" s="154">
        <v>0</v>
      </c>
      <c r="Q1606" s="154">
        <v>0</v>
      </c>
      <c r="R1606" s="155" t="b">
        <v>0</v>
      </c>
      <c r="S1606" s="154">
        <v>0</v>
      </c>
      <c r="T1606" s="154">
        <v>0</v>
      </c>
    </row>
    <row r="1607" spans="1:23">
      <c r="A1607" s="46"/>
      <c r="B1607" s="160"/>
      <c r="C1607" s="158"/>
      <c r="D1607" s="147"/>
      <c r="E1607" s="147"/>
      <c r="F1607" s="154"/>
      <c r="G1607" s="154"/>
      <c r="H1607" s="154"/>
      <c r="I1607" s="154"/>
      <c r="J1607" s="154"/>
      <c r="K1607" s="154"/>
      <c r="L1607" s="154"/>
      <c r="M1607" s="154"/>
      <c r="N1607" s="154"/>
      <c r="O1607" s="154"/>
      <c r="P1607" s="154"/>
      <c r="Q1607" s="154"/>
      <c r="R1607" s="155"/>
      <c r="S1607" s="154"/>
      <c r="T1607" s="154"/>
    </row>
    <row r="1608" spans="1:23">
      <c r="A1608" s="46"/>
      <c r="B1608" s="160"/>
      <c r="C1608" s="158"/>
      <c r="D1608" s="147"/>
      <c r="E1608" s="147"/>
      <c r="F1608" s="154"/>
      <c r="G1608" s="154"/>
      <c r="H1608" s="154"/>
      <c r="I1608" s="154"/>
      <c r="J1608" s="154"/>
      <c r="K1608" s="154"/>
      <c r="L1608" s="154"/>
      <c r="M1608" s="154"/>
      <c r="N1608" s="154"/>
      <c r="O1608" s="154"/>
      <c r="P1608" s="154"/>
      <c r="Q1608" s="154"/>
      <c r="R1608" s="155"/>
      <c r="S1608" s="154"/>
      <c r="T1608" s="154"/>
    </row>
    <row r="1609" spans="1:23" s="47" customFormat="1">
      <c r="A1609" s="866" t="s">
        <v>173</v>
      </c>
      <c r="B1609" s="867"/>
      <c r="C1609" s="868"/>
      <c r="D1609" s="185"/>
      <c r="E1609" s="185"/>
      <c r="F1609" s="49">
        <f t="shared" ref="F1609:Q1609" si="0">SUBTOTAL(9,F6:F1608)</f>
        <v>302210278969.2821</v>
      </c>
      <c r="G1609" s="49">
        <f t="shared" si="0"/>
        <v>302210278969.62134</v>
      </c>
      <c r="H1609" s="49">
        <f t="shared" si="0"/>
        <v>141669749248.94</v>
      </c>
      <c r="I1609" s="49">
        <f t="shared" si="0"/>
        <v>141669749248.94</v>
      </c>
      <c r="J1609" s="49">
        <f t="shared" si="0"/>
        <v>169164936987.21661</v>
      </c>
      <c r="K1609" s="49">
        <f t="shared" si="0"/>
        <v>169164936987.21658</v>
      </c>
      <c r="L1609" s="49">
        <f t="shared" si="0"/>
        <v>359477074000.51178</v>
      </c>
      <c r="M1609" s="49">
        <f t="shared" si="0"/>
        <v>359477074000.85107</v>
      </c>
      <c r="N1609" s="49">
        <f t="shared" si="0"/>
        <v>27496276782.143318</v>
      </c>
      <c r="O1609" s="49">
        <f t="shared" si="0"/>
        <v>28632108753.636364</v>
      </c>
      <c r="P1609" s="49">
        <f t="shared" si="0"/>
        <v>331980797218.36847</v>
      </c>
      <c r="Q1609" s="49">
        <f t="shared" si="0"/>
        <v>331980797218.7077</v>
      </c>
      <c r="R1609" s="48"/>
      <c r="S1609" s="49">
        <f>SUBTOTAL(9,S6:S1608)</f>
        <v>331980797218.36847</v>
      </c>
      <c r="T1609" s="49">
        <f>SUBTOTAL(9,T6:T1608)</f>
        <v>331980797218.7077</v>
      </c>
      <c r="U1609" s="39"/>
      <c r="V1609" s="39"/>
      <c r="W1609" s="39"/>
    </row>
    <row r="1610" spans="1:23">
      <c r="A1610" s="869"/>
      <c r="B1610" s="870"/>
      <c r="C1610" s="871"/>
      <c r="D1610" s="50"/>
      <c r="E1610" s="50"/>
      <c r="F1610" s="49"/>
      <c r="G1610" s="49">
        <f>F1609-G1609</f>
        <v>-0.3392333984375</v>
      </c>
      <c r="H1610" s="49">
        <f>I1609-H1609</f>
        <v>0</v>
      </c>
      <c r="I1610" s="49"/>
      <c r="J1610" s="49">
        <f>K1609-J1609</f>
        <v>0</v>
      </c>
      <c r="K1610" s="49"/>
      <c r="L1610" s="49"/>
      <c r="M1610" s="49"/>
      <c r="N1610" s="49">
        <f>O1609-N1609</f>
        <v>1135831971.4930458</v>
      </c>
      <c r="O1610" s="49"/>
      <c r="P1610" s="49"/>
      <c r="Q1610" s="49">
        <f>P1609-Q1609</f>
        <v>-0.3392333984375</v>
      </c>
      <c r="R1610" s="48"/>
      <c r="S1610" s="49"/>
      <c r="T1610" s="49">
        <f>S1609-T1609</f>
        <v>-0.3392333984375</v>
      </c>
    </row>
    <row r="1611" spans="1:23">
      <c r="A1611" s="872"/>
      <c r="B1611" s="873"/>
      <c r="C1611" s="874"/>
      <c r="D1611" s="51"/>
      <c r="E1611" s="51"/>
      <c r="F1611" s="49">
        <f>SUM(F1609:F1610)</f>
        <v>302210278969.2821</v>
      </c>
      <c r="G1611" s="49">
        <f t="shared" ref="G1611:Q1611" si="1">SUM(G1609:G1610)</f>
        <v>302210278969.2821</v>
      </c>
      <c r="H1611" s="49">
        <f>SUM(H1609:H1610)</f>
        <v>141669749248.94</v>
      </c>
      <c r="I1611" s="49">
        <f t="shared" si="1"/>
        <v>141669749248.94</v>
      </c>
      <c r="J1611" s="49">
        <f t="shared" si="1"/>
        <v>169164936987.21661</v>
      </c>
      <c r="K1611" s="49">
        <f t="shared" si="1"/>
        <v>169164936987.21658</v>
      </c>
      <c r="L1611" s="49">
        <f t="shared" si="1"/>
        <v>359477074000.51178</v>
      </c>
      <c r="M1611" s="49">
        <f t="shared" si="1"/>
        <v>359477074000.85107</v>
      </c>
      <c r="N1611" s="49">
        <f t="shared" si="1"/>
        <v>28632108753.636364</v>
      </c>
      <c r="O1611" s="49">
        <f t="shared" si="1"/>
        <v>28632108753.636364</v>
      </c>
      <c r="P1611" s="49">
        <f t="shared" si="1"/>
        <v>331980797218.36847</v>
      </c>
      <c r="Q1611" s="49">
        <f t="shared" si="1"/>
        <v>331980797218.36847</v>
      </c>
      <c r="R1611" s="48"/>
      <c r="S1611" s="49">
        <f>SUM(S1609:S1610)</f>
        <v>331980797218.36847</v>
      </c>
      <c r="T1611" s="49">
        <f>SUM(T1609:T1610)</f>
        <v>331980797218.36847</v>
      </c>
    </row>
    <row r="1613" spans="1:23">
      <c r="K1613" s="5"/>
    </row>
    <row r="1614" spans="1:23">
      <c r="F1614" s="713"/>
      <c r="G1614" s="713"/>
      <c r="I1614" s="174"/>
    </row>
    <row r="1615" spans="1:23">
      <c r="F1615" s="713"/>
      <c r="G1615" s="713"/>
      <c r="I1615" s="174"/>
    </row>
    <row r="1616" spans="1:23">
      <c r="F1616" s="713"/>
      <c r="G1616" s="713"/>
      <c r="I1616" s="174"/>
    </row>
    <row r="1617" spans="6:18">
      <c r="F1617" s="713"/>
      <c r="G1617" s="713"/>
      <c r="I1617" s="174"/>
    </row>
    <row r="1618" spans="6:18">
      <c r="F1618" s="713"/>
      <c r="G1618" s="713"/>
      <c r="I1618" s="174"/>
      <c r="R1618" s="5"/>
    </row>
    <row r="1619" spans="6:18">
      <c r="F1619" s="713"/>
      <c r="G1619" s="713"/>
      <c r="I1619" s="174"/>
      <c r="R1619" s="5"/>
    </row>
    <row r="1620" spans="6:18">
      <c r="F1620" s="713"/>
      <c r="G1620" s="713"/>
      <c r="I1620" s="174"/>
      <c r="R1620" s="5"/>
    </row>
    <row r="1621" spans="6:18">
      <c r="F1621" s="713"/>
      <c r="G1621" s="713"/>
      <c r="I1621" s="174"/>
    </row>
    <row r="1622" spans="6:18">
      <c r="F1622" s="713"/>
      <c r="G1622" s="713"/>
      <c r="I1622" s="174"/>
    </row>
    <row r="1623" spans="6:18">
      <c r="F1623" s="713"/>
      <c r="G1623" s="713"/>
      <c r="I1623" s="174"/>
    </row>
    <row r="1624" spans="6:18">
      <c r="G1624" s="713"/>
      <c r="I1624" s="174"/>
    </row>
  </sheetData>
  <autoFilter ref="A5:X1611"/>
  <mergeCells count="5">
    <mergeCell ref="C4:C5"/>
    <mergeCell ref="D4:D5"/>
    <mergeCell ref="E4:E5"/>
    <mergeCell ref="A1609:C1611"/>
    <mergeCell ref="A4:A5"/>
  </mergeCells>
  <pageMargins left="0.70866141732283472" right="0.70866141732283472" top="0.74803149606299213" bottom="0.74803149606299213" header="0.31496062992125984" footer="0.31496062992125984"/>
  <pageSetup paperSize="5" scale="3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03"/>
  <sheetViews>
    <sheetView zoomScale="85" zoomScaleNormal="85" workbookViewId="0">
      <pane xSplit="6" ySplit="7" topLeftCell="L167" activePane="bottomRight" state="frozen"/>
      <selection pane="topRight" activeCell="G1" sqref="G1"/>
      <selection pane="bottomLeft" activeCell="A8" sqref="A8"/>
      <selection pane="bottomRight" activeCell="E23" sqref="E23"/>
    </sheetView>
  </sheetViews>
  <sheetFormatPr defaultRowHeight="15"/>
  <cols>
    <col min="1" max="1" width="11.140625" style="2" customWidth="1"/>
    <col min="2" max="2" width="40.28515625" style="1" customWidth="1"/>
    <col min="3" max="3" width="4" style="2" customWidth="1"/>
    <col min="4" max="4" width="4.140625" style="2" customWidth="1"/>
    <col min="5" max="5" width="16.42578125" style="5" bestFit="1" customWidth="1"/>
    <col min="6" max="7" width="16.85546875" style="5" bestFit="1" customWidth="1"/>
    <col min="8" max="8" width="18" style="5" bestFit="1" customWidth="1"/>
    <col min="9" max="9" width="18.140625" style="174" bestFit="1" customWidth="1"/>
    <col min="10" max="10" width="18" style="174" bestFit="1" customWidth="1"/>
    <col min="11" max="11" width="18" style="5" bestFit="1" customWidth="1"/>
    <col min="12" max="13" width="16" style="5" bestFit="1" customWidth="1"/>
    <col min="14" max="14" width="15.28515625" style="5" bestFit="1" customWidth="1"/>
    <col min="15" max="16" width="16" style="5" bestFit="1" customWidth="1"/>
    <col min="17" max="17" width="5.140625" style="6" customWidth="1"/>
    <col min="18" max="18" width="16.28515625" style="5" bestFit="1" customWidth="1"/>
    <col min="19" max="19" width="16" style="5" bestFit="1" customWidth="1"/>
    <col min="20" max="20" width="5.28515625" style="7" customWidth="1"/>
    <col min="21" max="21" width="16.7109375" style="8" bestFit="1" customWidth="1"/>
    <col min="22" max="22" width="16.28515625" style="8" bestFit="1" customWidth="1"/>
    <col min="23" max="23" width="15.7109375" style="8" bestFit="1" customWidth="1"/>
    <col min="24" max="24" width="16.42578125" style="8" bestFit="1" customWidth="1"/>
    <col min="25" max="26" width="14.28515625" style="8" bestFit="1" customWidth="1"/>
    <col min="27" max="16384" width="9.140625" style="8"/>
  </cols>
  <sheetData>
    <row r="1" spans="1:19">
      <c r="A1" s="9" t="s">
        <v>278</v>
      </c>
    </row>
    <row r="2" spans="1:19" s="7" customFormat="1">
      <c r="A2" s="16" t="str">
        <f>'NL DEPO-DEPO'!A2</f>
        <v>PER 30 NOVEMBER 2021</v>
      </c>
      <c r="B2" s="10"/>
      <c r="C2" s="11"/>
      <c r="D2" s="11"/>
      <c r="E2" s="12"/>
      <c r="F2" s="13"/>
      <c r="G2" s="14"/>
      <c r="H2" s="14"/>
      <c r="I2" s="174"/>
      <c r="J2" s="532"/>
      <c r="K2" s="14"/>
      <c r="L2" s="15"/>
      <c r="M2" s="14"/>
      <c r="N2" s="14"/>
      <c r="O2" s="14"/>
      <c r="P2" s="14"/>
      <c r="Q2" s="6"/>
      <c r="R2" s="14"/>
      <c r="S2" s="14"/>
    </row>
    <row r="3" spans="1:19" s="7" customFormat="1">
      <c r="A3" s="16"/>
      <c r="B3" s="10"/>
      <c r="C3" s="11"/>
      <c r="D3" s="11"/>
      <c r="E3" s="12">
        <v>-0.5800018310546875</v>
      </c>
      <c r="F3" s="17"/>
      <c r="G3" s="14"/>
      <c r="H3" s="14"/>
      <c r="I3" s="533">
        <f>I76-F76</f>
        <v>0</v>
      </c>
      <c r="J3" s="533"/>
      <c r="K3" s="14"/>
      <c r="L3" s="14"/>
      <c r="M3" s="14"/>
      <c r="N3" s="14"/>
      <c r="O3" s="14"/>
      <c r="P3" s="14"/>
      <c r="Q3" s="6"/>
      <c r="R3" s="14"/>
      <c r="S3" s="14"/>
    </row>
    <row r="4" spans="1:19" s="7" customFormat="1">
      <c r="A4" s="18" t="s">
        <v>0</v>
      </c>
      <c r="B4" s="884" t="s">
        <v>1</v>
      </c>
      <c r="C4" s="884" t="s">
        <v>2</v>
      </c>
      <c r="D4" s="884" t="s">
        <v>3</v>
      </c>
      <c r="E4" s="884" t="s">
        <v>4</v>
      </c>
      <c r="F4" s="884"/>
      <c r="G4" s="884" t="s">
        <v>5</v>
      </c>
      <c r="H4" s="884"/>
      <c r="I4" s="885" t="s">
        <v>6</v>
      </c>
      <c r="J4" s="885"/>
      <c r="K4" s="884" t="s">
        <v>7</v>
      </c>
      <c r="L4" s="884"/>
      <c r="M4" s="884" t="s">
        <v>8</v>
      </c>
      <c r="N4" s="884"/>
      <c r="O4" s="884" t="s">
        <v>9</v>
      </c>
      <c r="P4" s="884"/>
      <c r="Q4" s="19"/>
      <c r="R4" s="884" t="s">
        <v>10</v>
      </c>
      <c r="S4" s="884"/>
    </row>
    <row r="5" spans="1:19" s="7" customFormat="1">
      <c r="A5" s="20" t="s">
        <v>11</v>
      </c>
      <c r="B5" s="884"/>
      <c r="C5" s="884"/>
      <c r="D5" s="884"/>
      <c r="E5" s="21" t="s">
        <v>12</v>
      </c>
      <c r="F5" s="21" t="s">
        <v>13</v>
      </c>
      <c r="G5" s="21" t="s">
        <v>12</v>
      </c>
      <c r="H5" s="21" t="s">
        <v>13</v>
      </c>
      <c r="I5" s="538" t="s">
        <v>12</v>
      </c>
      <c r="J5" s="538" t="s">
        <v>13</v>
      </c>
      <c r="K5" s="21" t="s">
        <v>12</v>
      </c>
      <c r="L5" s="21" t="s">
        <v>13</v>
      </c>
      <c r="M5" s="21" t="s">
        <v>12</v>
      </c>
      <c r="N5" s="21" t="s">
        <v>13</v>
      </c>
      <c r="O5" s="21" t="s">
        <v>12</v>
      </c>
      <c r="P5" s="21" t="s">
        <v>13</v>
      </c>
      <c r="Q5" s="19"/>
      <c r="R5" s="21" t="s">
        <v>12</v>
      </c>
      <c r="S5" s="21" t="s">
        <v>13</v>
      </c>
    </row>
    <row r="6" spans="1:19" s="7" customFormat="1" ht="15" customHeight="1">
      <c r="A6" s="22">
        <v>110101</v>
      </c>
      <c r="B6" s="23" t="s">
        <v>14</v>
      </c>
      <c r="C6" s="24" t="s">
        <v>15</v>
      </c>
      <c r="D6" s="24" t="s">
        <v>16</v>
      </c>
      <c r="E6" s="25">
        <v>2011376764</v>
      </c>
      <c r="F6" s="25">
        <v>0</v>
      </c>
      <c r="G6" s="25">
        <f>SUMIF('NL DEPO-DEPO'!$B:$B,'NERACA LAJUR'!A6,'NL DEPO-DEPO'!$H:$H)</f>
        <v>26134059454.5</v>
      </c>
      <c r="H6" s="25">
        <f>SUMIF('NL DEPO-DEPO'!$B:$B,'NERACA LAJUR'!A6,'NL DEPO-DEPO'!$I:$I)</f>
        <v>27276205321.5</v>
      </c>
      <c r="I6" s="25">
        <f>SUMIF('NL DEPO-DEPO'!$B:$B,'NERACA LAJUR'!A6,'NL DEPO-DEPO'!$J:$J)+SUMIF(AJE!$C:$C,A6,AJE!$E:$E)</f>
        <v>0</v>
      </c>
      <c r="J6" s="25">
        <f>SUMIF('NL DEPO-DEPO'!$B:$B,'NERACA LAJUR'!A6,'NL DEPO-DEPO'!$K:$K)+SUMIF(AJE!$C:$C,A6,AJE!$F:$F)</f>
        <v>0</v>
      </c>
      <c r="K6" s="25">
        <f>IF(D6="D",E6+G6+I6-F6-H6-J6,0)</f>
        <v>869230897</v>
      </c>
      <c r="L6" s="25">
        <f>IF(D6="K",F6+H6+J6-E6-G6-I6,0)</f>
        <v>0</v>
      </c>
      <c r="M6" s="25">
        <f>IF(AND(C6="L",D6="d"),K6,0)</f>
        <v>0</v>
      </c>
      <c r="N6" s="25">
        <f>IF(AND(C6="L",D6="K"),L6,0)</f>
        <v>0</v>
      </c>
      <c r="O6" s="25">
        <f>IF(AND(C6="N",D6="D"),K6,0)</f>
        <v>869230897</v>
      </c>
      <c r="P6" s="25">
        <f>IF(AND(C6="N",D6="k"),L6,0)</f>
        <v>0</v>
      </c>
      <c r="Q6" s="6"/>
      <c r="R6" s="25">
        <f>IF(C6="N",O6,0)</f>
        <v>869230897</v>
      </c>
      <c r="S6" s="25">
        <f>IF(C6="N",P6,0)</f>
        <v>0</v>
      </c>
    </row>
    <row r="7" spans="1:19" s="7" customFormat="1" ht="15" customHeight="1">
      <c r="A7" s="22">
        <v>110102</v>
      </c>
      <c r="B7" s="23" t="s">
        <v>17</v>
      </c>
      <c r="C7" s="24" t="s">
        <v>15</v>
      </c>
      <c r="D7" s="24" t="s">
        <v>16</v>
      </c>
      <c r="E7" s="25">
        <v>11000000</v>
      </c>
      <c r="F7" s="25">
        <v>0</v>
      </c>
      <c r="G7" s="25">
        <f>SUMIF('NL DEPO-DEPO'!$B:$B,'NERACA LAJUR'!A7,'NL DEPO-DEPO'!$H:$H)</f>
        <v>773483956.5</v>
      </c>
      <c r="H7" s="25">
        <f>SUMIF('NL DEPO-DEPO'!$B:$B,'NERACA LAJUR'!A7,'NL DEPO-DEPO'!$I:$I)</f>
        <v>773483956.5</v>
      </c>
      <c r="I7" s="25">
        <f>SUMIF('NL DEPO-DEPO'!$B:$B,'NERACA LAJUR'!A7,'NL DEPO-DEPO'!$J:$J)+SUMIF(AJE!$C:$C,A7,AJE!$E:$E)</f>
        <v>0</v>
      </c>
      <c r="J7" s="25">
        <f>SUMIF('NL DEPO-DEPO'!$B:$B,'NERACA LAJUR'!A7,'NL DEPO-DEPO'!$K:$K)+SUMIF(AJE!$C:$C,A7,AJE!$F:$F)</f>
        <v>0</v>
      </c>
      <c r="K7" s="25">
        <f t="shared" ref="K7:K116" si="0">IF(D7="D",E7+G7+I7-F7-H7-J7,0)</f>
        <v>11000000</v>
      </c>
      <c r="L7" s="25">
        <f t="shared" ref="L7:L116" si="1">IF(D7="K",F7+H7+J7-E7-G7-I7,0)</f>
        <v>0</v>
      </c>
      <c r="M7" s="25">
        <f t="shared" ref="M7:M116" si="2">IF(AND(C7="L",D7="d"),K7,0)</f>
        <v>0</v>
      </c>
      <c r="N7" s="25">
        <f t="shared" ref="N7:N116" si="3">IF(AND(C7="L",D7="K"),L7,0)</f>
        <v>0</v>
      </c>
      <c r="O7" s="25">
        <f t="shared" ref="O7:O116" si="4">IF(AND(C7="N",D7="D"),K7,0)</f>
        <v>11000000</v>
      </c>
      <c r="P7" s="25">
        <f t="shared" ref="P7:P116" si="5">IF(AND(C7="N",D7="k"),L7,0)</f>
        <v>0</v>
      </c>
      <c r="Q7" s="6"/>
      <c r="R7" s="25">
        <f t="shared" ref="R7:R116" si="6">IF(C7="N",O7,0)</f>
        <v>11000000</v>
      </c>
      <c r="S7" s="25">
        <f t="shared" ref="S7:S116" si="7">IF(C7="N",P7,0)</f>
        <v>0</v>
      </c>
    </row>
    <row r="8" spans="1:19" s="7" customFormat="1" ht="15" customHeight="1">
      <c r="A8" s="22">
        <v>110200</v>
      </c>
      <c r="B8" s="23" t="s">
        <v>18</v>
      </c>
      <c r="C8" s="24" t="s">
        <v>15</v>
      </c>
      <c r="D8" s="24" t="s">
        <v>16</v>
      </c>
      <c r="E8" s="25">
        <v>0</v>
      </c>
      <c r="F8" s="25">
        <v>0</v>
      </c>
      <c r="G8" s="25">
        <f>SUMIF('NL DEPO-DEPO'!$B:$B,'NERACA LAJUR'!A8,'NL DEPO-DEPO'!$H:$H)</f>
        <v>2928245988</v>
      </c>
      <c r="H8" s="25">
        <f>SUMIF('NL DEPO-DEPO'!$B:$B,'NERACA LAJUR'!A8,'NL DEPO-DEPO'!$I:$I)</f>
        <v>2928245988</v>
      </c>
      <c r="I8" s="25">
        <f>SUMIF('NL DEPO-DEPO'!$B:$B,'NERACA LAJUR'!A8,'NL DEPO-DEPO'!$J:$J)+SUMIF(AJE!$C:$C,A8,AJE!$E:$E)</f>
        <v>0</v>
      </c>
      <c r="J8" s="25">
        <f>SUMIF('NL DEPO-DEPO'!$B:$B,'NERACA LAJUR'!A8,'NL DEPO-DEPO'!$K:$K)+SUMIF(AJE!$C:$C,A8,AJE!$F:$F)</f>
        <v>0</v>
      </c>
      <c r="K8" s="25">
        <f>IF(D8="D",E8+G8+I8-F8-H8-J8,0)</f>
        <v>0</v>
      </c>
      <c r="L8" s="25">
        <f>IF(D8="K",F8+H8+J8-E8-G8-I8,0)</f>
        <v>0</v>
      </c>
      <c r="M8" s="25">
        <f>IF(AND(C8="L",D8="d"),K8,0)</f>
        <v>0</v>
      </c>
      <c r="N8" s="25">
        <f>IF(AND(C8="L",D8="K"),L8,0)</f>
        <v>0</v>
      </c>
      <c r="O8" s="25">
        <f>IF(AND(C8="N",D8="D"),K8,0)</f>
        <v>0</v>
      </c>
      <c r="P8" s="25">
        <f>IF(AND(C8="N",D8="k"),L8,0)</f>
        <v>0</v>
      </c>
      <c r="Q8" s="6"/>
      <c r="R8" s="25">
        <f>IF(C8="N",O8,0)</f>
        <v>0</v>
      </c>
      <c r="S8" s="25">
        <f>IF(C8="N",P8,0)</f>
        <v>0</v>
      </c>
    </row>
    <row r="9" spans="1:19" s="7" customFormat="1" ht="15" customHeight="1">
      <c r="A9" s="22">
        <v>110201</v>
      </c>
      <c r="B9" s="23" t="s">
        <v>19</v>
      </c>
      <c r="C9" s="24" t="s">
        <v>15</v>
      </c>
      <c r="D9" s="24" t="s">
        <v>16</v>
      </c>
      <c r="E9" s="25">
        <v>77478743.329999998</v>
      </c>
      <c r="F9" s="25">
        <v>0</v>
      </c>
      <c r="G9" s="25">
        <f>SUMIF('NL DEPO-DEPO'!$B:$B,'NERACA LAJUR'!A9,'NL DEPO-DEPO'!$H:$H)</f>
        <v>13589806922.309999</v>
      </c>
      <c r="H9" s="25">
        <f>SUMIF('NL DEPO-DEPO'!$B:$B,'NERACA LAJUR'!A9,'NL DEPO-DEPO'!$I:$I)</f>
        <v>13646858383.66</v>
      </c>
      <c r="I9" s="25">
        <f>SUMIF('NL DEPO-DEPO'!$B:$B,'NERACA LAJUR'!A9,'NL DEPO-DEPO'!$J:$J)+SUMIF(AJE!$C:$C,A9,AJE!$E:$E)</f>
        <v>0</v>
      </c>
      <c r="J9" s="25">
        <f>SUMIF('NL DEPO-DEPO'!$B:$B,'NERACA LAJUR'!A9,'NL DEPO-DEPO'!$K:$K)+SUMIF(AJE!$C:$C,A9,AJE!$F:$F)</f>
        <v>-4.4598709791898727E-7</v>
      </c>
      <c r="K9" s="25">
        <f t="shared" si="0"/>
        <v>20427281.979999989</v>
      </c>
      <c r="L9" s="25">
        <f t="shared" si="1"/>
        <v>0</v>
      </c>
      <c r="M9" s="25">
        <f t="shared" si="2"/>
        <v>0</v>
      </c>
      <c r="N9" s="25">
        <f t="shared" si="3"/>
        <v>0</v>
      </c>
      <c r="O9" s="25">
        <f t="shared" si="4"/>
        <v>20427281.979999989</v>
      </c>
      <c r="P9" s="25">
        <f t="shared" si="5"/>
        <v>0</v>
      </c>
      <c r="Q9" s="6"/>
      <c r="R9" s="25">
        <f t="shared" si="6"/>
        <v>20427281.979999989</v>
      </c>
      <c r="S9" s="25">
        <f t="shared" si="7"/>
        <v>0</v>
      </c>
    </row>
    <row r="10" spans="1:19" s="7" customFormat="1" ht="15" customHeight="1">
      <c r="A10" s="22" t="s">
        <v>20</v>
      </c>
      <c r="B10" s="23" t="s">
        <v>21</v>
      </c>
      <c r="C10" s="24" t="s">
        <v>15</v>
      </c>
      <c r="D10" s="24" t="s">
        <v>16</v>
      </c>
      <c r="E10" s="25">
        <v>2075256</v>
      </c>
      <c r="F10" s="25">
        <v>0</v>
      </c>
      <c r="G10" s="25">
        <f>SUMIF('NL DEPO-DEPO'!$B:$B,'NERACA LAJUR'!A10,'NL DEPO-DEPO'!$H:$H)</f>
        <v>12133720247</v>
      </c>
      <c r="H10" s="25">
        <f>SUMIF('NL DEPO-DEPO'!$B:$B,'NERACA LAJUR'!A10,'NL DEPO-DEPO'!$I:$I)</f>
        <v>12135795503</v>
      </c>
      <c r="I10" s="25">
        <f>SUMIF('NL DEPO-DEPO'!$B:$B,'NERACA LAJUR'!A10,'NL DEPO-DEPO'!$J:$J)+SUMIF(AJE!$C:$C,A10,AJE!$E:$E)</f>
        <v>0</v>
      </c>
      <c r="J10" s="25">
        <f>SUMIF('NL DEPO-DEPO'!$B:$B,'NERACA LAJUR'!A10,'NL DEPO-DEPO'!$K:$K)+SUMIF(AJE!$C:$C,A10,AJE!$F:$F)</f>
        <v>0</v>
      </c>
      <c r="K10" s="25">
        <f>IF(D10="D",E10+G10+I10-F10-H10-J10,0)</f>
        <v>0</v>
      </c>
      <c r="L10" s="25">
        <f>IF(D10="K",F10+H10+J10-E10-G10-I10,0)</f>
        <v>0</v>
      </c>
      <c r="M10" s="25">
        <f>IF(AND(C10="L",D10="d"),K10,0)</f>
        <v>0</v>
      </c>
      <c r="N10" s="25">
        <f>IF(AND(C10="L",D10="K"),L10,0)</f>
        <v>0</v>
      </c>
      <c r="O10" s="25">
        <f>IF(AND(C10="N",D10="D"),K10,0)</f>
        <v>0</v>
      </c>
      <c r="P10" s="25">
        <f>IF(AND(C10="N",D10="k"),L10,0)</f>
        <v>0</v>
      </c>
      <c r="Q10" s="6"/>
      <c r="R10" s="25">
        <f>IF(C10="N",O10,0)</f>
        <v>0</v>
      </c>
      <c r="S10" s="25">
        <f>IF(C10="N",P10,0)</f>
        <v>0</v>
      </c>
    </row>
    <row r="11" spans="1:19" s="7" customFormat="1" ht="15" customHeight="1">
      <c r="A11" s="22">
        <v>110202</v>
      </c>
      <c r="B11" s="23" t="s">
        <v>22</v>
      </c>
      <c r="C11" s="24" t="s">
        <v>15</v>
      </c>
      <c r="D11" s="24" t="s">
        <v>16</v>
      </c>
      <c r="E11" s="25">
        <v>0</v>
      </c>
      <c r="F11" s="25">
        <v>0</v>
      </c>
      <c r="G11" s="25">
        <f>SUMIF('NL DEPO-DEPO'!$B:$B,'NERACA LAJUR'!A11,'NL DEPO-DEPO'!$H:$H)</f>
        <v>0</v>
      </c>
      <c r="H11" s="25">
        <f>SUMIF('NL DEPO-DEPO'!$B:$B,'NERACA LAJUR'!A11,'NL DEPO-DEPO'!$I:$I)</f>
        <v>0</v>
      </c>
      <c r="I11" s="25">
        <f>SUMIF('NL DEPO-DEPO'!$B:$B,'NERACA LAJUR'!A11,'NL DEPO-DEPO'!$J:$J)+SUMIF(AJE!$C:$C,A11,AJE!$E:$E)</f>
        <v>0</v>
      </c>
      <c r="J11" s="25">
        <f>SUMIF('NL DEPO-DEPO'!$B:$B,'NERACA LAJUR'!A11,'NL DEPO-DEPO'!$K:$K)+SUMIF(AJE!$C:$C,A11,AJE!$F:$F)</f>
        <v>0</v>
      </c>
      <c r="K11" s="25">
        <f t="shared" si="0"/>
        <v>0</v>
      </c>
      <c r="L11" s="25">
        <f t="shared" si="1"/>
        <v>0</v>
      </c>
      <c r="M11" s="25">
        <f t="shared" si="2"/>
        <v>0</v>
      </c>
      <c r="N11" s="25">
        <f t="shared" si="3"/>
        <v>0</v>
      </c>
      <c r="O11" s="25">
        <f t="shared" si="4"/>
        <v>0</v>
      </c>
      <c r="P11" s="25">
        <f t="shared" si="5"/>
        <v>0</v>
      </c>
      <c r="Q11" s="6"/>
      <c r="R11" s="25">
        <f t="shared" si="6"/>
        <v>0</v>
      </c>
      <c r="S11" s="25">
        <f t="shared" si="7"/>
        <v>0</v>
      </c>
    </row>
    <row r="12" spans="1:19" s="7" customFormat="1" ht="15" customHeight="1">
      <c r="A12" s="22">
        <v>110203</v>
      </c>
      <c r="B12" s="23" t="s">
        <v>23</v>
      </c>
      <c r="C12" s="24" t="s">
        <v>15</v>
      </c>
      <c r="D12" s="24" t="s">
        <v>16</v>
      </c>
      <c r="E12" s="25">
        <v>0</v>
      </c>
      <c r="F12" s="25">
        <v>0</v>
      </c>
      <c r="G12" s="25">
        <f>SUMIF('NL DEPO-DEPO'!$B:$B,'NERACA LAJUR'!A12,'NL DEPO-DEPO'!$H:$H)</f>
        <v>0</v>
      </c>
      <c r="H12" s="25">
        <f>SUMIF('NL DEPO-DEPO'!$B:$B,'NERACA LAJUR'!A12,'NL DEPO-DEPO'!$I:$I)</f>
        <v>0</v>
      </c>
      <c r="I12" s="25">
        <f>SUMIF('NL DEPO-DEPO'!$B:$B,'NERACA LAJUR'!A12,'NL DEPO-DEPO'!$J:$J)+SUMIF(AJE!$C:$C,A12,AJE!$E:$E)</f>
        <v>0</v>
      </c>
      <c r="J12" s="25">
        <f>SUMIF('NL DEPO-DEPO'!$B:$B,'NERACA LAJUR'!A12,'NL DEPO-DEPO'!$K:$K)+SUMIF(AJE!$C:$C,A12,AJE!$F:$F)</f>
        <v>0</v>
      </c>
      <c r="K12" s="25">
        <f t="shared" si="0"/>
        <v>0</v>
      </c>
      <c r="L12" s="25">
        <f t="shared" si="1"/>
        <v>0</v>
      </c>
      <c r="M12" s="25">
        <f t="shared" si="2"/>
        <v>0</v>
      </c>
      <c r="N12" s="25">
        <f t="shared" si="3"/>
        <v>0</v>
      </c>
      <c r="O12" s="25">
        <f t="shared" si="4"/>
        <v>0</v>
      </c>
      <c r="P12" s="25">
        <f t="shared" si="5"/>
        <v>0</v>
      </c>
      <c r="Q12" s="6"/>
      <c r="R12" s="25">
        <f t="shared" si="6"/>
        <v>0</v>
      </c>
      <c r="S12" s="25">
        <f t="shared" si="7"/>
        <v>0</v>
      </c>
    </row>
    <row r="13" spans="1:19" s="7" customFormat="1" ht="15" customHeight="1">
      <c r="A13" s="22">
        <v>110204</v>
      </c>
      <c r="B13" s="23" t="s">
        <v>24</v>
      </c>
      <c r="C13" s="24" t="s">
        <v>15</v>
      </c>
      <c r="D13" s="24" t="s">
        <v>16</v>
      </c>
      <c r="E13" s="25">
        <v>0</v>
      </c>
      <c r="F13" s="25">
        <v>0</v>
      </c>
      <c r="G13" s="25">
        <f>SUMIF('NL DEPO-DEPO'!$B:$B,'NERACA LAJUR'!A13,'NL DEPO-DEPO'!$H:$H)</f>
        <v>0</v>
      </c>
      <c r="H13" s="25">
        <f>SUMIF('NL DEPO-DEPO'!$B:$B,'NERACA LAJUR'!A13,'NL DEPO-DEPO'!$I:$I)</f>
        <v>0</v>
      </c>
      <c r="I13" s="25">
        <f>SUMIF('NL DEPO-DEPO'!$B:$B,'NERACA LAJUR'!A13,'NL DEPO-DEPO'!$J:$J)+SUMIF(AJE!$C:$C,A13,AJE!$E:$E)</f>
        <v>0</v>
      </c>
      <c r="J13" s="25">
        <f>SUMIF('NL DEPO-DEPO'!$B:$B,'NERACA LAJUR'!A13,'NL DEPO-DEPO'!$K:$K)+SUMIF(AJE!$C:$C,A13,AJE!$F:$F)</f>
        <v>0</v>
      </c>
      <c r="K13" s="25">
        <f t="shared" si="0"/>
        <v>0</v>
      </c>
      <c r="L13" s="25">
        <f t="shared" si="1"/>
        <v>0</v>
      </c>
      <c r="M13" s="25">
        <f t="shared" si="2"/>
        <v>0</v>
      </c>
      <c r="N13" s="25">
        <f t="shared" si="3"/>
        <v>0</v>
      </c>
      <c r="O13" s="25">
        <f t="shared" si="4"/>
        <v>0</v>
      </c>
      <c r="P13" s="25">
        <f t="shared" si="5"/>
        <v>0</v>
      </c>
      <c r="Q13" s="6"/>
      <c r="R13" s="25">
        <f t="shared" si="6"/>
        <v>0</v>
      </c>
      <c r="S13" s="25">
        <f t="shared" si="7"/>
        <v>0</v>
      </c>
    </row>
    <row r="14" spans="1:19" s="7" customFormat="1" ht="15" customHeight="1">
      <c r="A14" s="22">
        <v>110205</v>
      </c>
      <c r="B14" s="23" t="s">
        <v>25</v>
      </c>
      <c r="C14" s="24" t="s">
        <v>15</v>
      </c>
      <c r="D14" s="24" t="s">
        <v>16</v>
      </c>
      <c r="E14" s="25">
        <v>0</v>
      </c>
      <c r="F14" s="25">
        <v>0</v>
      </c>
      <c r="G14" s="25">
        <f>SUMIF('NL DEPO-DEPO'!$B:$B,'NERACA LAJUR'!A14,'NL DEPO-DEPO'!$H:$H)</f>
        <v>0</v>
      </c>
      <c r="H14" s="25">
        <f>SUMIF('NL DEPO-DEPO'!$B:$B,'NERACA LAJUR'!A14,'NL DEPO-DEPO'!$I:$I)</f>
        <v>0</v>
      </c>
      <c r="I14" s="25">
        <f>SUMIF('NL DEPO-DEPO'!$B:$B,'NERACA LAJUR'!A14,'NL DEPO-DEPO'!$J:$J)+SUMIF(AJE!$C:$C,A14,AJE!$E:$E)</f>
        <v>0</v>
      </c>
      <c r="J14" s="25">
        <f>SUMIF('NL DEPO-DEPO'!$B:$B,'NERACA LAJUR'!A14,'NL DEPO-DEPO'!$K:$K)+SUMIF(AJE!$C:$C,A14,AJE!$F:$F)</f>
        <v>0</v>
      </c>
      <c r="K14" s="25">
        <f>IF(D14="D",E14+G14+I14-F14-H14-J14,0)</f>
        <v>0</v>
      </c>
      <c r="L14" s="25">
        <f>IF(D14="K",F14+H14+J14-E14-G14-I14,0)</f>
        <v>0</v>
      </c>
      <c r="M14" s="25">
        <f>IF(AND(C14="L",D14="d"),K14,0)</f>
        <v>0</v>
      </c>
      <c r="N14" s="25">
        <f>IF(AND(C14="L",D14="K"),L14,0)</f>
        <v>0</v>
      </c>
      <c r="O14" s="25">
        <f>IF(AND(C14="N",D14="D"),K14,0)</f>
        <v>0</v>
      </c>
      <c r="P14" s="25">
        <f>IF(AND(C14="N",D14="k"),L14,0)</f>
        <v>0</v>
      </c>
      <c r="Q14" s="6"/>
      <c r="R14" s="25">
        <f>IF(C14="N",O14,0)</f>
        <v>0</v>
      </c>
      <c r="S14" s="25">
        <f>IF(C14="N",P14,0)</f>
        <v>0</v>
      </c>
    </row>
    <row r="15" spans="1:19" s="7" customFormat="1" ht="15" customHeight="1">
      <c r="A15" s="22">
        <v>110206</v>
      </c>
      <c r="B15" s="23" t="s">
        <v>26</v>
      </c>
      <c r="C15" s="24" t="s">
        <v>15</v>
      </c>
      <c r="D15" s="24" t="s">
        <v>16</v>
      </c>
      <c r="E15" s="25">
        <v>0</v>
      </c>
      <c r="F15" s="25">
        <v>0</v>
      </c>
      <c r="G15" s="25">
        <f>SUMIF('NL DEPO-DEPO'!$B:$B,'NERACA LAJUR'!A15,'NL DEPO-DEPO'!$H:$H)</f>
        <v>0</v>
      </c>
      <c r="H15" s="25">
        <f>SUMIF('NL DEPO-DEPO'!$B:$B,'NERACA LAJUR'!A15,'NL DEPO-DEPO'!$I:$I)</f>
        <v>0</v>
      </c>
      <c r="I15" s="25">
        <f>SUMIF('NL DEPO-DEPO'!$B:$B,'NERACA LAJUR'!A15,'NL DEPO-DEPO'!$J:$J)+SUMIF(AJE!$C:$C,A15,AJE!$E:$E)</f>
        <v>0</v>
      </c>
      <c r="J15" s="25">
        <f>SUMIF('NL DEPO-DEPO'!$B:$B,'NERACA LAJUR'!A15,'NL DEPO-DEPO'!$K:$K)+SUMIF(AJE!$C:$C,A15,AJE!$F:$F)</f>
        <v>0</v>
      </c>
      <c r="K15" s="25">
        <f t="shared" si="0"/>
        <v>0</v>
      </c>
      <c r="L15" s="25">
        <f t="shared" si="1"/>
        <v>0</v>
      </c>
      <c r="M15" s="25">
        <f t="shared" si="2"/>
        <v>0</v>
      </c>
      <c r="N15" s="25">
        <f t="shared" si="3"/>
        <v>0</v>
      </c>
      <c r="O15" s="25">
        <f t="shared" si="4"/>
        <v>0</v>
      </c>
      <c r="P15" s="25">
        <f t="shared" si="5"/>
        <v>0</v>
      </c>
      <c r="Q15" s="6"/>
      <c r="R15" s="25">
        <f t="shared" si="6"/>
        <v>0</v>
      </c>
      <c r="S15" s="25">
        <f t="shared" si="7"/>
        <v>0</v>
      </c>
    </row>
    <row r="16" spans="1:19" s="7" customFormat="1" ht="15" customHeight="1">
      <c r="A16" s="22">
        <v>110207</v>
      </c>
      <c r="B16" s="23" t="s">
        <v>27</v>
      </c>
      <c r="C16" s="24" t="s">
        <v>15</v>
      </c>
      <c r="D16" s="24" t="s">
        <v>16</v>
      </c>
      <c r="E16" s="25">
        <v>0</v>
      </c>
      <c r="F16" s="25">
        <v>0</v>
      </c>
      <c r="G16" s="25">
        <f>SUMIF('NL DEPO-DEPO'!$B:$B,'NERACA LAJUR'!A16,'NL DEPO-DEPO'!$H:$H)</f>
        <v>387168000</v>
      </c>
      <c r="H16" s="25">
        <f>SUMIF('NL DEPO-DEPO'!$B:$B,'NERACA LAJUR'!A16,'NL DEPO-DEPO'!$I:$I)</f>
        <v>387168000</v>
      </c>
      <c r="I16" s="25">
        <f>SUMIF('NL DEPO-DEPO'!$B:$B,'NERACA LAJUR'!A16,'NL DEPO-DEPO'!$J:$J)+SUMIF(AJE!$C:$C,A16,AJE!$E:$E)</f>
        <v>0</v>
      </c>
      <c r="J16" s="25">
        <f>SUMIF('NL DEPO-DEPO'!$B:$B,'NERACA LAJUR'!A16,'NL DEPO-DEPO'!$K:$K)+SUMIF(AJE!$C:$C,A16,AJE!$F:$F)</f>
        <v>0</v>
      </c>
      <c r="K16" s="25">
        <f>IF(D16="D",E16+G16+I16-F16-H16-J16,0)</f>
        <v>0</v>
      </c>
      <c r="L16" s="25">
        <f>IF(D16="K",F16+H16+J16-E16-G16-I16,0)</f>
        <v>0</v>
      </c>
      <c r="M16" s="25">
        <f>IF(AND(C16="L",D16="d"),K16,0)</f>
        <v>0</v>
      </c>
      <c r="N16" s="25">
        <f>IF(AND(C16="L",D16="K"),L16,0)</f>
        <v>0</v>
      </c>
      <c r="O16" s="25">
        <f>IF(AND(C16="N",D16="D"),K16,0)</f>
        <v>0</v>
      </c>
      <c r="P16" s="25">
        <f>IF(AND(C16="N",D16="k"),L16,0)</f>
        <v>0</v>
      </c>
      <c r="Q16" s="6"/>
      <c r="R16" s="25">
        <f>IF(C16="N",O16,0)</f>
        <v>0</v>
      </c>
      <c r="S16" s="25">
        <f>IF(C16="N",P16,0)</f>
        <v>0</v>
      </c>
    </row>
    <row r="17" spans="1:19" s="7" customFormat="1" ht="15" customHeight="1">
      <c r="A17" s="22">
        <v>110208</v>
      </c>
      <c r="B17" s="23" t="s">
        <v>28</v>
      </c>
      <c r="C17" s="24" t="s">
        <v>15</v>
      </c>
      <c r="D17" s="24" t="s">
        <v>16</v>
      </c>
      <c r="E17" s="25">
        <v>0</v>
      </c>
      <c r="F17" s="25">
        <v>0</v>
      </c>
      <c r="G17" s="25">
        <f>SUMIF('NL DEPO-DEPO'!$B:$B,'NERACA LAJUR'!A17,'NL DEPO-DEPO'!$H:$H)</f>
        <v>0</v>
      </c>
      <c r="H17" s="25">
        <f>SUMIF('NL DEPO-DEPO'!$B:$B,'NERACA LAJUR'!A17,'NL DEPO-DEPO'!$I:$I)</f>
        <v>0</v>
      </c>
      <c r="I17" s="25">
        <f>SUMIF('NL DEPO-DEPO'!$B:$B,'NERACA LAJUR'!A17,'NL DEPO-DEPO'!$J:$J)+SUMIF(AJE!$C:$C,A17,AJE!$E:$E)</f>
        <v>0</v>
      </c>
      <c r="J17" s="25">
        <f>SUMIF('NL DEPO-DEPO'!$B:$B,'NERACA LAJUR'!A17,'NL DEPO-DEPO'!$K:$K)+SUMIF(AJE!$C:$C,A17,AJE!$F:$F)</f>
        <v>0</v>
      </c>
      <c r="K17" s="25">
        <f>IF(D17="D",E17+G17+I17-F17-H17-J17,0)</f>
        <v>0</v>
      </c>
      <c r="L17" s="25">
        <f>IF(D17="K",F17+H17+J17-E17-G17-I17,0)</f>
        <v>0</v>
      </c>
      <c r="M17" s="25">
        <f>IF(AND(C17="L",D17="d"),K17,0)</f>
        <v>0</v>
      </c>
      <c r="N17" s="25">
        <f>IF(AND(C17="L",D17="K"),L17,0)</f>
        <v>0</v>
      </c>
      <c r="O17" s="25">
        <f>IF(AND(C17="N",D17="D"),K17,0)</f>
        <v>0</v>
      </c>
      <c r="P17" s="25">
        <f>IF(AND(C17="N",D17="k"),L17,0)</f>
        <v>0</v>
      </c>
      <c r="Q17" s="6"/>
      <c r="R17" s="25">
        <f>IF(C17="N",O17,0)</f>
        <v>0</v>
      </c>
      <c r="S17" s="25">
        <f>IF(C17="N",P17,0)</f>
        <v>0</v>
      </c>
    </row>
    <row r="18" spans="1:19" s="7" customFormat="1" ht="15" customHeight="1">
      <c r="A18" s="26">
        <v>110210</v>
      </c>
      <c r="B18" s="23" t="s">
        <v>29</v>
      </c>
      <c r="C18" s="24" t="s">
        <v>15</v>
      </c>
      <c r="D18" s="24" t="s">
        <v>16</v>
      </c>
      <c r="E18" s="25">
        <v>6724641794.5400009</v>
      </c>
      <c r="F18" s="25">
        <v>0</v>
      </c>
      <c r="G18" s="25">
        <f>SUMIF('NL DEPO-DEPO'!$B:$B,'NERACA LAJUR'!A18,'NL DEPO-DEPO'!$H:$H)</f>
        <v>32094243895</v>
      </c>
      <c r="H18" s="25">
        <f>SUMIF('NL DEPO-DEPO'!$B:$B,'NERACA LAJUR'!A18,'NL DEPO-DEPO'!$I:$I)</f>
        <v>419241209</v>
      </c>
      <c r="I18" s="25">
        <f>SUMIF('NL DEPO-DEPO'!$B:$B,'NERACA LAJUR'!A18,'NL DEPO-DEPO'!$J:$J)+SUMIF(AJE!$C:$C,A18,AJE!$E:$E)</f>
        <v>33509928488</v>
      </c>
      <c r="J18" s="25">
        <f>SUMIF('NL DEPO-DEPO'!$B:$B,'NERACA LAJUR'!A18,'NL DEPO-DEPO'!$K:$K)+SUMIF(AJE!$C:$C,A18,AJE!$F:$F)</f>
        <v>72092370561.630005</v>
      </c>
      <c r="K18" s="25">
        <f>IF(D18="D",E18+G18+I18-F18-H18-J18,0)</f>
        <v>-182797593.08999634</v>
      </c>
      <c r="L18" s="25">
        <f>IF(D18="K",F18+H18+J18-E18-G18-I18,0)</f>
        <v>0</v>
      </c>
      <c r="M18" s="25">
        <f>IF(AND(C18="L",D18="d"),K18,0)</f>
        <v>0</v>
      </c>
      <c r="N18" s="25">
        <f>IF(AND(C18="L",D18="K"),L18,0)</f>
        <v>0</v>
      </c>
      <c r="O18" s="25">
        <f>IF(AND(C18="N",D18="D"),K18,0)</f>
        <v>-182797593.08999634</v>
      </c>
      <c r="P18" s="25">
        <f>IF(AND(C18="N",D18="k"),L18,0)</f>
        <v>0</v>
      </c>
      <c r="Q18" s="6"/>
      <c r="R18" s="25">
        <f>IF(C18="N",O18,0)</f>
        <v>-182797593.08999634</v>
      </c>
      <c r="S18" s="25">
        <f>IF(C18="N",P18,0)</f>
        <v>0</v>
      </c>
    </row>
    <row r="19" spans="1:19" s="7" customFormat="1" ht="15" customHeight="1">
      <c r="A19" s="26">
        <v>110212</v>
      </c>
      <c r="B19" s="23" t="s">
        <v>30</v>
      </c>
      <c r="C19" s="24" t="s">
        <v>15</v>
      </c>
      <c r="D19" s="24" t="s">
        <v>16</v>
      </c>
      <c r="E19" s="175">
        <v>245532675.27000141</v>
      </c>
      <c r="F19" s="25">
        <v>0</v>
      </c>
      <c r="G19" s="25">
        <f>SUMIF('NL DEPO-DEPO'!$B:$B,'NERACA LAJUR'!A19,'NL DEPO-DEPO'!$H:$H)</f>
        <v>0</v>
      </c>
      <c r="H19" s="25">
        <f>SUMIF('NL DEPO-DEPO'!$B:$B,'NERACA LAJUR'!A19,'NL DEPO-DEPO'!$I:$I)</f>
        <v>0</v>
      </c>
      <c r="I19" s="175">
        <f>SUMIF('NL DEPO-DEPO'!$B:$B,'NERACA LAJUR'!A19,'NL DEPO-DEPO'!$J:$J)+SUMIF(AJE!$C:$C,A19,AJE!$E:$E)</f>
        <v>111548163</v>
      </c>
      <c r="J19" s="25">
        <f>SUMIF('NL DEPO-DEPO'!$B:$B,'NERACA LAJUR'!A19,'NL DEPO-DEPO'!$K:$K)+SUMIF(AJE!$C:$C,A19,AJE!$F:$F)</f>
        <v>0</v>
      </c>
      <c r="K19" s="175">
        <f>IF(D19="D",E19+G19+I19-F19-H19-J19,0)</f>
        <v>357080838.27000141</v>
      </c>
      <c r="L19" s="25">
        <f>IF(D19="K",F19+H19+J19-E19-G19-I19,0)</f>
        <v>0</v>
      </c>
      <c r="M19" s="25">
        <f>IF(AND(C19="L",D19="d"),K19,0)</f>
        <v>0</v>
      </c>
      <c r="N19" s="25">
        <f>IF(AND(C19="L",D19="K"),L19,0)</f>
        <v>0</v>
      </c>
      <c r="O19" s="25">
        <f>IF(AND(C19="N",D19="D"),K19,0)</f>
        <v>357080838.27000141</v>
      </c>
      <c r="P19" s="25">
        <f>IF(AND(C19="N",D19="k"),L19,0)</f>
        <v>0</v>
      </c>
      <c r="Q19" s="6"/>
      <c r="R19" s="25">
        <f>IF(C19="N",O19,0)</f>
        <v>357080838.27000141</v>
      </c>
      <c r="S19" s="25">
        <f>IF(C19="N",P19,0)</f>
        <v>0</v>
      </c>
    </row>
    <row r="20" spans="1:19" s="7" customFormat="1" ht="15" customHeight="1">
      <c r="A20" s="27">
        <v>110301</v>
      </c>
      <c r="B20" s="23" t="s">
        <v>31</v>
      </c>
      <c r="C20" s="24" t="s">
        <v>15</v>
      </c>
      <c r="D20" s="24" t="s">
        <v>16</v>
      </c>
      <c r="E20" s="25">
        <v>0</v>
      </c>
      <c r="F20" s="25">
        <v>0</v>
      </c>
      <c r="G20" s="25">
        <f>SUMIF('NL DEPO-DEPO'!$B:$B,'NERACA LAJUR'!A20,'NL DEPO-DEPO'!$H:$H)</f>
        <v>0</v>
      </c>
      <c r="H20" s="25">
        <f>SUMIF('NL DEPO-DEPO'!$B:$B,'NERACA LAJUR'!A20,'NL DEPO-DEPO'!$I:$I)</f>
        <v>0</v>
      </c>
      <c r="I20" s="25">
        <f>SUMIF('NL DEPO-DEPO'!$B:$B,'NERACA LAJUR'!A20,'NL DEPO-DEPO'!$J:$J)+SUMIF(AJE!$C:$C,A20,AJE!$E:$E)</f>
        <v>31675002686</v>
      </c>
      <c r="J20" s="25">
        <f>SUMIF('NL DEPO-DEPO'!$B:$B,'NERACA LAJUR'!A20,'NL DEPO-DEPO'!$K:$K)+SUMIF(AJE!$C:$C,A20,AJE!$F:$F)</f>
        <v>31675002686</v>
      </c>
      <c r="K20" s="25">
        <f>IF(D20="D",E20+G20+I20-F20-H20-J20,0)</f>
        <v>0</v>
      </c>
      <c r="L20" s="25">
        <f>IF(D20="K",F20+H20+J20-E20-G20-I20,0)</f>
        <v>0</v>
      </c>
      <c r="M20" s="25">
        <f>IF(AND(C20="L",D20="d"),K20,0)</f>
        <v>0</v>
      </c>
      <c r="N20" s="25">
        <f>IF(AND(C20="L",D20="K"),L20,0)</f>
        <v>0</v>
      </c>
      <c r="O20" s="25">
        <f>IF(AND(C20="N",D20="D"),K20,0)</f>
        <v>0</v>
      </c>
      <c r="P20" s="25">
        <f>IF(AND(C20="N",D20="k"),L20,0)</f>
        <v>0</v>
      </c>
      <c r="Q20" s="6"/>
      <c r="R20" s="25">
        <f>IF(C20="N",O20,0)</f>
        <v>0</v>
      </c>
      <c r="S20" s="25">
        <f>IF(C20="N",P20,0)</f>
        <v>0</v>
      </c>
    </row>
    <row r="21" spans="1:19" s="7" customFormat="1" ht="15" customHeight="1">
      <c r="A21" s="22">
        <v>110902</v>
      </c>
      <c r="B21" s="23" t="s">
        <v>32</v>
      </c>
      <c r="C21" s="24" t="s">
        <v>15</v>
      </c>
      <c r="D21" s="24" t="s">
        <v>16</v>
      </c>
      <c r="E21" s="25">
        <v>0</v>
      </c>
      <c r="F21" s="25">
        <v>0</v>
      </c>
      <c r="G21" s="25">
        <f>SUMIF('NL DEPO-DEPO'!$B:$B,'NERACA LAJUR'!A21,'NL DEPO-DEPO'!$H:$H)</f>
        <v>48402434855.470001</v>
      </c>
      <c r="H21" s="25">
        <f>SUMIF('NL DEPO-DEPO'!$B:$B,'NERACA LAJUR'!A21,'NL DEPO-DEPO'!$I:$I)</f>
        <v>48402434855.470001</v>
      </c>
      <c r="I21" s="25">
        <f>SUMIF('NL DEPO-DEPO'!$B:$B,'NERACA LAJUR'!A21,'NL DEPO-DEPO'!$J:$J)+SUMIF(AJE!$C:$C,A21,AJE!$E:$E)</f>
        <v>0</v>
      </c>
      <c r="J21" s="25">
        <f>SUMIF('NL DEPO-DEPO'!$B:$B,'NERACA LAJUR'!A21,'NL DEPO-DEPO'!$K:$K)+SUMIF(AJE!$C:$C,A21,AJE!$F:$F)</f>
        <v>0</v>
      </c>
      <c r="K21" s="25">
        <f t="shared" si="0"/>
        <v>0</v>
      </c>
      <c r="L21" s="25">
        <f t="shared" si="1"/>
        <v>0</v>
      </c>
      <c r="M21" s="25">
        <f t="shared" si="2"/>
        <v>0</v>
      </c>
      <c r="N21" s="25">
        <f t="shared" si="3"/>
        <v>0</v>
      </c>
      <c r="O21" s="25">
        <f t="shared" si="4"/>
        <v>0</v>
      </c>
      <c r="P21" s="25">
        <f t="shared" si="5"/>
        <v>0</v>
      </c>
      <c r="Q21" s="6"/>
      <c r="R21" s="25">
        <f t="shared" si="6"/>
        <v>0</v>
      </c>
      <c r="S21" s="25">
        <f t="shared" si="7"/>
        <v>0</v>
      </c>
    </row>
    <row r="22" spans="1:19" s="7" customFormat="1" ht="15" customHeight="1">
      <c r="A22" s="22">
        <v>130120</v>
      </c>
      <c r="B22" s="23" t="s">
        <v>33</v>
      </c>
      <c r="C22" s="24" t="s">
        <v>15</v>
      </c>
      <c r="D22" s="24" t="s">
        <v>16</v>
      </c>
      <c r="E22" s="25">
        <v>6728237835.9800072</v>
      </c>
      <c r="F22" s="25">
        <v>0</v>
      </c>
      <c r="G22" s="25">
        <f>SUMIF('NL DEPO-DEPO'!$B:$B,'NERACA LAJUR'!A22,'NL DEPO-DEPO'!$H:$H)</f>
        <v>11245542</v>
      </c>
      <c r="H22" s="25">
        <f>SUMIF('NL DEPO-DEPO'!$B:$B,'NERACA LAJUR'!A22,'NL DEPO-DEPO'!$I:$I)</f>
        <v>13654132360</v>
      </c>
      <c r="I22" s="25">
        <f>SUMIF('NL DEPO-DEPO'!$B:$B,'NERACA LAJUR'!A22,'NL DEPO-DEPO'!$J:$J)+SUMIF(AJE!$C:$C,A22,AJE!$E:$E)</f>
        <v>13692389907.220001</v>
      </c>
      <c r="J22" s="25">
        <f>SUMIF('NL DEPO-DEPO'!$B:$B,'NERACA LAJUR'!A22,'NL DEPO-DEPO'!$K:$K)+SUMIF(AJE!$C:$C,A22,AJE!$F:$F)</f>
        <v>-0.57999968528747559</v>
      </c>
      <c r="K22" s="25">
        <f t="shared" si="0"/>
        <v>6777740925.7800083</v>
      </c>
      <c r="L22" s="25">
        <f t="shared" si="1"/>
        <v>0</v>
      </c>
      <c r="M22" s="25">
        <f t="shared" si="2"/>
        <v>0</v>
      </c>
      <c r="N22" s="25">
        <f t="shared" si="3"/>
        <v>0</v>
      </c>
      <c r="O22" s="25">
        <f t="shared" si="4"/>
        <v>6777740925.7800083</v>
      </c>
      <c r="P22" s="25">
        <f t="shared" si="5"/>
        <v>0</v>
      </c>
      <c r="Q22" s="6"/>
      <c r="R22" s="25">
        <f t="shared" si="6"/>
        <v>6777740925.7800083</v>
      </c>
      <c r="S22" s="25">
        <f t="shared" si="7"/>
        <v>0</v>
      </c>
    </row>
    <row r="23" spans="1:19" s="7" customFormat="1" ht="15" customHeight="1">
      <c r="A23" s="22">
        <v>130121</v>
      </c>
      <c r="B23" s="23" t="s">
        <v>34</v>
      </c>
      <c r="C23" s="24" t="s">
        <v>15</v>
      </c>
      <c r="D23" s="24" t="s">
        <v>16</v>
      </c>
      <c r="E23" s="25">
        <v>0</v>
      </c>
      <c r="F23" s="25">
        <v>0</v>
      </c>
      <c r="G23" s="25">
        <f>SUMIF('NL DEPO-DEPO'!$B:$B,'NERACA LAJUR'!A23,'NL DEPO-DEPO'!$H:$H)</f>
        <v>19125050</v>
      </c>
      <c r="H23" s="25">
        <f>SUMIF('NL DEPO-DEPO'!$B:$B,'NERACA LAJUR'!A23,'NL DEPO-DEPO'!$I:$I)</f>
        <v>21209199485</v>
      </c>
      <c r="I23" s="25">
        <f>SUMIF('NL DEPO-DEPO'!$B:$B,'NERACA LAJUR'!A23,'NL DEPO-DEPO'!$J:$J)+SUMIF(AJE!$C:$C,A23,AJE!$E:$E)</f>
        <v>21190074435</v>
      </c>
      <c r="J23" s="25">
        <f>SUMIF('NL DEPO-DEPO'!$B:$B,'NERACA LAJUR'!A23,'NL DEPO-DEPO'!$K:$K)+SUMIF(AJE!$C:$C,A23,AJE!$F:$F)</f>
        <v>0</v>
      </c>
      <c r="K23" s="28">
        <f t="shared" si="0"/>
        <v>0</v>
      </c>
      <c r="L23" s="25">
        <f t="shared" si="1"/>
        <v>0</v>
      </c>
      <c r="M23" s="25">
        <f t="shared" si="2"/>
        <v>0</v>
      </c>
      <c r="N23" s="25">
        <f t="shared" si="3"/>
        <v>0</v>
      </c>
      <c r="O23" s="25">
        <f t="shared" si="4"/>
        <v>0</v>
      </c>
      <c r="P23" s="25">
        <f t="shared" si="5"/>
        <v>0</v>
      </c>
      <c r="Q23" s="6"/>
      <c r="R23" s="25">
        <f t="shared" si="6"/>
        <v>0</v>
      </c>
      <c r="S23" s="25">
        <f t="shared" si="7"/>
        <v>0</v>
      </c>
    </row>
    <row r="24" spans="1:19" s="7" customFormat="1" ht="15" customHeight="1">
      <c r="A24" s="22">
        <v>130130</v>
      </c>
      <c r="B24" s="23" t="s">
        <v>35</v>
      </c>
      <c r="C24" s="24" t="s">
        <v>15</v>
      </c>
      <c r="D24" s="24" t="s">
        <v>16</v>
      </c>
      <c r="E24" s="25">
        <f>1767661240-0.580001831054687</f>
        <v>1767661239.4199982</v>
      </c>
      <c r="F24" s="25">
        <v>0</v>
      </c>
      <c r="G24" s="25">
        <f>SUMIF('NL DEPO-DEPO'!$B:$B,'NERACA LAJUR'!A24,'NL DEPO-DEPO'!$H:$H)</f>
        <v>19813365.5</v>
      </c>
      <c r="H24" s="25">
        <f>SUMIF('NL DEPO-DEPO'!$B:$B,'NERACA LAJUR'!A24,'NL DEPO-DEPO'!$I:$I)</f>
        <v>30415080</v>
      </c>
      <c r="I24" s="25">
        <f>SUMIF('NL DEPO-DEPO'!$B:$B,'NERACA LAJUR'!A24,'NL DEPO-DEPO'!$J:$J)+SUMIF(AJE!$C:$C,A24,AJE!$E:$E)</f>
        <v>843338627</v>
      </c>
      <c r="J24" s="25">
        <f>SUMIF('NL DEPO-DEPO'!$B:$B,'NERACA LAJUR'!A24,'NL DEPO-DEPO'!$K:$K)+SUMIF(AJE!$C:$C,A24,AJE!$F:$F)</f>
        <v>789037938.91999817</v>
      </c>
      <c r="K24" s="25">
        <f t="shared" si="0"/>
        <v>1811360213</v>
      </c>
      <c r="L24" s="25">
        <f t="shared" si="1"/>
        <v>0</v>
      </c>
      <c r="M24" s="25">
        <f t="shared" si="2"/>
        <v>0</v>
      </c>
      <c r="N24" s="25">
        <f t="shared" si="3"/>
        <v>0</v>
      </c>
      <c r="O24" s="25">
        <f t="shared" si="4"/>
        <v>1811360213</v>
      </c>
      <c r="P24" s="25">
        <f t="shared" si="5"/>
        <v>0</v>
      </c>
      <c r="Q24" s="6"/>
      <c r="R24" s="25">
        <f t="shared" si="6"/>
        <v>1811360213</v>
      </c>
      <c r="S24" s="25">
        <f t="shared" si="7"/>
        <v>0</v>
      </c>
    </row>
    <row r="25" spans="1:19" s="7" customFormat="1" ht="15" customHeight="1">
      <c r="A25" s="22">
        <v>130131</v>
      </c>
      <c r="B25" s="23" t="s">
        <v>36</v>
      </c>
      <c r="C25" s="24" t="s">
        <v>15</v>
      </c>
      <c r="D25" s="24" t="s">
        <v>16</v>
      </c>
      <c r="E25" s="25">
        <v>20174804</v>
      </c>
      <c r="F25" s="25">
        <v>0</v>
      </c>
      <c r="G25" s="25">
        <f>SUMIF('NL DEPO-DEPO'!$B:$B,'NERACA LAJUR'!A25,'NL DEPO-DEPO'!$H:$H)</f>
        <v>65470096</v>
      </c>
      <c r="H25" s="25">
        <f>SUMIF('NL DEPO-DEPO'!$B:$B,'NERACA LAJUR'!A25,'NL DEPO-DEPO'!$I:$I)</f>
        <v>84344900</v>
      </c>
      <c r="I25" s="25">
        <f>SUMIF('NL DEPO-DEPO'!$B:$B,'NERACA LAJUR'!A25,'NL DEPO-DEPO'!$J:$J)+SUMIF(AJE!$C:$C,A25,AJE!$E:$E)</f>
        <v>0</v>
      </c>
      <c r="J25" s="25">
        <f>SUMIF('NL DEPO-DEPO'!$B:$B,'NERACA LAJUR'!A25,'NL DEPO-DEPO'!$K:$K)+SUMIF(AJE!$C:$C,A25,AJE!$F:$F)</f>
        <v>0</v>
      </c>
      <c r="K25" s="25">
        <f t="shared" si="0"/>
        <v>1300000</v>
      </c>
      <c r="L25" s="25">
        <f t="shared" si="1"/>
        <v>0</v>
      </c>
      <c r="M25" s="25">
        <f t="shared" si="2"/>
        <v>0</v>
      </c>
      <c r="N25" s="25">
        <f t="shared" si="3"/>
        <v>0</v>
      </c>
      <c r="O25" s="25">
        <f t="shared" si="4"/>
        <v>1300000</v>
      </c>
      <c r="P25" s="25">
        <f t="shared" si="5"/>
        <v>0</v>
      </c>
      <c r="Q25" s="6"/>
      <c r="R25" s="25">
        <f t="shared" si="6"/>
        <v>1300000</v>
      </c>
      <c r="S25" s="25">
        <f t="shared" si="7"/>
        <v>0</v>
      </c>
    </row>
    <row r="26" spans="1:19" s="7" customFormat="1" ht="15" customHeight="1">
      <c r="A26" s="22">
        <v>130301</v>
      </c>
      <c r="B26" s="23" t="s">
        <v>302</v>
      </c>
      <c r="C26" s="24" t="s">
        <v>15</v>
      </c>
      <c r="D26" s="24" t="s">
        <v>16</v>
      </c>
      <c r="E26" s="25">
        <v>0</v>
      </c>
      <c r="F26" s="25">
        <v>0</v>
      </c>
      <c r="G26" s="25">
        <f>SUMIF('NL DEPO-DEPO'!$B:$B,'NERACA LAJUR'!A26,'NL DEPO-DEPO'!$H:$H)</f>
        <v>0</v>
      </c>
      <c r="H26" s="25">
        <f>SUMIF('NL DEPO-DEPO'!$B:$B,'NERACA LAJUR'!A26,'NL DEPO-DEPO'!$I:$I)</f>
        <v>0</v>
      </c>
      <c r="I26" s="25">
        <f>SUMIF('NL DEPO-DEPO'!$B:$B,'NERACA LAJUR'!A26,'NL DEPO-DEPO'!$J:$J)+SUMIF(AJE!$C:$C,A26,AJE!$E:$E)</f>
        <v>0</v>
      </c>
      <c r="J26" s="25">
        <f>SUMIF('NL DEPO-DEPO'!$B:$B,'NERACA LAJUR'!A26,'NL DEPO-DEPO'!$K:$K)+SUMIF(AJE!$C:$C,A26,AJE!$F:$F)</f>
        <v>0</v>
      </c>
      <c r="K26" s="25">
        <f>IF(D26="D",E26+G26+I26-F26-H26-J26,0)</f>
        <v>0</v>
      </c>
      <c r="L26" s="25">
        <f>IF(D26="K",F26+H26+J26-E26-G26-I26,0)</f>
        <v>0</v>
      </c>
      <c r="M26" s="25">
        <f>IF(AND(C26="L",D26="d"),K26,0)</f>
        <v>0</v>
      </c>
      <c r="N26" s="25">
        <f>IF(AND(C26="L",D26="K"),L26,0)</f>
        <v>0</v>
      </c>
      <c r="O26" s="25">
        <f>IF(AND(C26="N",D26="D"),K26,0)</f>
        <v>0</v>
      </c>
      <c r="P26" s="25">
        <f>IF(AND(C26="N",D26="k"),L26,0)</f>
        <v>0</v>
      </c>
      <c r="Q26" s="6"/>
      <c r="R26" s="25">
        <f>IF(C26="N",O26,0)</f>
        <v>0</v>
      </c>
      <c r="S26" s="25">
        <f>IF(C26="N",P26,0)</f>
        <v>0</v>
      </c>
    </row>
    <row r="27" spans="1:19" s="7" customFormat="1" ht="15" customHeight="1">
      <c r="A27" s="22">
        <v>130501</v>
      </c>
      <c r="B27" s="23" t="s">
        <v>37</v>
      </c>
      <c r="C27" s="24" t="s">
        <v>15</v>
      </c>
      <c r="D27" s="24" t="s">
        <v>16</v>
      </c>
      <c r="E27" s="25">
        <v>20036001</v>
      </c>
      <c r="F27" s="25">
        <v>0</v>
      </c>
      <c r="G27" s="25">
        <f>SUMIF('NL DEPO-DEPO'!$B:$B,'NERACA LAJUR'!A27,'NL DEPO-DEPO'!$H:$H)</f>
        <v>69394500</v>
      </c>
      <c r="H27" s="25">
        <f>SUMIF('NL DEPO-DEPO'!$B:$B,'NERACA LAJUR'!A27,'NL DEPO-DEPO'!$I:$I)</f>
        <v>52759000</v>
      </c>
      <c r="I27" s="25">
        <f>SUMIF('NL DEPO-DEPO'!$B:$B,'NERACA LAJUR'!A27,'NL DEPO-DEPO'!$J:$J)+SUMIF(AJE!$C:$C,A27,AJE!$E:$E)</f>
        <v>0</v>
      </c>
      <c r="J27" s="25">
        <f>SUMIF('NL DEPO-DEPO'!$B:$B,'NERACA LAJUR'!A27,'NL DEPO-DEPO'!$K:$K)+SUMIF(AJE!$C:$C,A27,AJE!$F:$F)</f>
        <v>0</v>
      </c>
      <c r="K27" s="25">
        <f t="shared" si="0"/>
        <v>36671501</v>
      </c>
      <c r="L27" s="25">
        <f t="shared" si="1"/>
        <v>0</v>
      </c>
      <c r="M27" s="25">
        <f t="shared" si="2"/>
        <v>0</v>
      </c>
      <c r="N27" s="25">
        <f t="shared" si="3"/>
        <v>0</v>
      </c>
      <c r="O27" s="25">
        <f t="shared" si="4"/>
        <v>36671501</v>
      </c>
      <c r="P27" s="25">
        <f t="shared" si="5"/>
        <v>0</v>
      </c>
      <c r="Q27" s="6"/>
      <c r="R27" s="25">
        <f t="shared" si="6"/>
        <v>36671501</v>
      </c>
      <c r="S27" s="25">
        <f t="shared" si="7"/>
        <v>0</v>
      </c>
    </row>
    <row r="28" spans="1:19" s="7" customFormat="1" ht="15" customHeight="1">
      <c r="A28" s="22">
        <v>130502</v>
      </c>
      <c r="B28" s="23" t="s">
        <v>38</v>
      </c>
      <c r="C28" s="24" t="s">
        <v>15</v>
      </c>
      <c r="D28" s="24" t="s">
        <v>16</v>
      </c>
      <c r="E28" s="25">
        <v>649200</v>
      </c>
      <c r="F28" s="25">
        <v>0</v>
      </c>
      <c r="G28" s="25">
        <f>SUMIF('NL DEPO-DEPO'!$B:$B,'NERACA LAJUR'!A28,'NL DEPO-DEPO'!$H:$H)</f>
        <v>0</v>
      </c>
      <c r="H28" s="25">
        <f>SUMIF('NL DEPO-DEPO'!$B:$B,'NERACA LAJUR'!A28,'NL DEPO-DEPO'!$I:$I)</f>
        <v>0</v>
      </c>
      <c r="I28" s="25">
        <f>SUMIF('NL DEPO-DEPO'!$B:$B,'NERACA LAJUR'!A28,'NL DEPO-DEPO'!$J:$J)+SUMIF(AJE!$C:$C,A28,AJE!$E:$E)</f>
        <v>0</v>
      </c>
      <c r="J28" s="25">
        <f>SUMIF('NL DEPO-DEPO'!$B:$B,'NERACA LAJUR'!A28,'NL DEPO-DEPO'!$K:$K)+SUMIF(AJE!$C:$C,A28,AJE!$F:$F)</f>
        <v>0</v>
      </c>
      <c r="K28" s="25">
        <f t="shared" si="0"/>
        <v>649200</v>
      </c>
      <c r="L28" s="25">
        <f t="shared" si="1"/>
        <v>0</v>
      </c>
      <c r="M28" s="25">
        <f t="shared" si="2"/>
        <v>0</v>
      </c>
      <c r="N28" s="25">
        <f t="shared" si="3"/>
        <v>0</v>
      </c>
      <c r="O28" s="25">
        <f t="shared" si="4"/>
        <v>649200</v>
      </c>
      <c r="P28" s="25">
        <f t="shared" si="5"/>
        <v>0</v>
      </c>
      <c r="Q28" s="6"/>
      <c r="R28" s="25">
        <f t="shared" si="6"/>
        <v>649200</v>
      </c>
      <c r="S28" s="25">
        <f t="shared" si="7"/>
        <v>0</v>
      </c>
    </row>
    <row r="29" spans="1:19" s="7" customFormat="1" ht="15" customHeight="1">
      <c r="A29" s="22">
        <v>130504</v>
      </c>
      <c r="B29" s="23" t="s">
        <v>39</v>
      </c>
      <c r="C29" s="24" t="s">
        <v>15</v>
      </c>
      <c r="D29" s="24" t="s">
        <v>16</v>
      </c>
      <c r="E29" s="25">
        <v>959649280</v>
      </c>
      <c r="F29" s="25">
        <v>0</v>
      </c>
      <c r="G29" s="25">
        <f>SUMIF('NL DEPO-DEPO'!$B:$B,'NERACA LAJUR'!A29,'NL DEPO-DEPO'!$H:$H)</f>
        <v>0</v>
      </c>
      <c r="H29" s="25">
        <f>SUMIF('NL DEPO-DEPO'!$B:$B,'NERACA LAJUR'!A29,'NL DEPO-DEPO'!$I:$I)</f>
        <v>18425438</v>
      </c>
      <c r="I29" s="25">
        <f>SUMIF('NL DEPO-DEPO'!$B:$B,'NERACA LAJUR'!A29,'NL DEPO-DEPO'!$J:$J)+SUMIF(AJE!$C:$C,A29,AJE!$E:$E)</f>
        <v>0</v>
      </c>
      <c r="J29" s="25">
        <f>SUMIF('NL DEPO-DEPO'!$B:$B,'NERACA LAJUR'!A29,'NL DEPO-DEPO'!$K:$K)+SUMIF(AJE!$C:$C,A29,AJE!$F:$F)</f>
        <v>750000</v>
      </c>
      <c r="K29" s="25">
        <f t="shared" si="0"/>
        <v>940473842</v>
      </c>
      <c r="L29" s="25">
        <f t="shared" si="1"/>
        <v>0</v>
      </c>
      <c r="M29" s="25">
        <f t="shared" si="2"/>
        <v>0</v>
      </c>
      <c r="N29" s="25">
        <f t="shared" si="3"/>
        <v>0</v>
      </c>
      <c r="O29" s="25">
        <f t="shared" si="4"/>
        <v>940473842</v>
      </c>
      <c r="P29" s="25">
        <f t="shared" si="5"/>
        <v>0</v>
      </c>
      <c r="Q29" s="6"/>
      <c r="R29" s="25">
        <f t="shared" si="6"/>
        <v>940473842</v>
      </c>
      <c r="S29" s="25">
        <f t="shared" si="7"/>
        <v>0</v>
      </c>
    </row>
    <row r="30" spans="1:19" s="7" customFormat="1" ht="15" customHeight="1">
      <c r="A30" s="22">
        <v>130506</v>
      </c>
      <c r="B30" s="23" t="s">
        <v>40</v>
      </c>
      <c r="C30" s="24" t="s">
        <v>15</v>
      </c>
      <c r="D30" s="24" t="s">
        <v>16</v>
      </c>
      <c r="E30" s="25">
        <v>0</v>
      </c>
      <c r="F30" s="25">
        <v>0</v>
      </c>
      <c r="G30" s="25">
        <f>SUMIF('NL DEPO-DEPO'!$B:$B,'NERACA LAJUR'!A30,'NL DEPO-DEPO'!$H:$H)</f>
        <v>0</v>
      </c>
      <c r="H30" s="25">
        <f>SUMIF('NL DEPO-DEPO'!$B:$B,'NERACA LAJUR'!A30,'NL DEPO-DEPO'!$I:$I)</f>
        <v>0</v>
      </c>
      <c r="I30" s="25">
        <f>SUMIF('NL DEPO-DEPO'!$B:$B,'NERACA LAJUR'!A30,'NL DEPO-DEPO'!$J:$J)+SUMIF(AJE!$C:$C,A30,AJE!$E:$E)</f>
        <v>0</v>
      </c>
      <c r="J30" s="25">
        <f>SUMIF('NL DEPO-DEPO'!$B:$B,'NERACA LAJUR'!A30,'NL DEPO-DEPO'!$K:$K)+SUMIF(AJE!$C:$C,A30,AJE!$F:$F)</f>
        <v>0</v>
      </c>
      <c r="K30" s="25">
        <f>IF(D30="D",E30+G30+I30-F30-H30-J30,0)</f>
        <v>0</v>
      </c>
      <c r="L30" s="25">
        <f>IF(D30="K",F30+H30+J30-E30-G30-I30,0)</f>
        <v>0</v>
      </c>
      <c r="M30" s="25">
        <f>IF(AND(C30="L",D30="d"),K30,0)</f>
        <v>0</v>
      </c>
      <c r="N30" s="25">
        <f>IF(AND(C30="L",D30="K"),L30,0)</f>
        <v>0</v>
      </c>
      <c r="O30" s="25">
        <f>IF(AND(C30="N",D30="D"),K30,0)</f>
        <v>0</v>
      </c>
      <c r="P30" s="25">
        <f>IF(AND(C30="N",D30="k"),L30,0)</f>
        <v>0</v>
      </c>
      <c r="Q30" s="6"/>
      <c r="R30" s="25">
        <f>IF(C30="N",O30,0)</f>
        <v>0</v>
      </c>
      <c r="S30" s="25">
        <f>IF(C30="N",P30,0)</f>
        <v>0</v>
      </c>
    </row>
    <row r="31" spans="1:19" s="7" customFormat="1">
      <c r="A31" s="22">
        <v>130507</v>
      </c>
      <c r="B31" s="23" t="s">
        <v>481</v>
      </c>
      <c r="C31" s="24" t="s">
        <v>15</v>
      </c>
      <c r="D31" s="24" t="s">
        <v>16</v>
      </c>
      <c r="E31" s="25">
        <v>0</v>
      </c>
      <c r="F31" s="25">
        <v>0</v>
      </c>
      <c r="G31" s="25">
        <f>SUMIF('NL DEPO-DEPO'!$B:$B,'NERACA LAJUR'!A31,'NL DEPO-DEPO'!$H:$H)</f>
        <v>0</v>
      </c>
      <c r="H31" s="25">
        <f>SUMIF('NL DEPO-DEPO'!$B:$B,'NERACA LAJUR'!A31,'NL DEPO-DEPO'!$I:$I)</f>
        <v>0</v>
      </c>
      <c r="I31" s="25">
        <f>SUMIF('NL DEPO-DEPO'!$B:$B,'NERACA LAJUR'!A31,'NL DEPO-DEPO'!$J:$J)+SUMIF(AJE!$C:$C,A31,AJE!$E:$E)</f>
        <v>55529620</v>
      </c>
      <c r="J31" s="25">
        <f>SUMIF('NL DEPO-DEPO'!$B:$B,'NERACA LAJUR'!A31,'NL DEPO-DEPO'!$K:$K)+SUMIF(AJE!$C:$C,A31,AJE!$F:$F)</f>
        <v>55529620</v>
      </c>
      <c r="K31" s="25">
        <f>IF(D31="D",E31+G31+I31-F31-H31-J31,0)</f>
        <v>0</v>
      </c>
      <c r="L31" s="25">
        <f>IF(D31="K",F31+H31+J31-E31-G31-I31,0)</f>
        <v>0</v>
      </c>
      <c r="M31" s="25">
        <f>IF(AND(C31="L",D31="d"),K31,0)</f>
        <v>0</v>
      </c>
      <c r="N31" s="25">
        <f>IF(AND(C31="L",D31="K"),L31,0)</f>
        <v>0</v>
      </c>
      <c r="O31" s="25">
        <f>IF(AND(C31="N",D31="D"),K31,0)</f>
        <v>0</v>
      </c>
      <c r="P31" s="25">
        <f>IF(AND(C31="N",D31="k"),L31,0)</f>
        <v>0</v>
      </c>
      <c r="Q31" s="6"/>
      <c r="R31" s="25">
        <f>IF(C31="N",O31,0)</f>
        <v>0</v>
      </c>
      <c r="S31" s="25">
        <f>IF(C31="N",P31,0)</f>
        <v>0</v>
      </c>
    </row>
    <row r="32" spans="1:19" s="7" customFormat="1">
      <c r="A32" s="22">
        <v>140101</v>
      </c>
      <c r="B32" s="23" t="s">
        <v>41</v>
      </c>
      <c r="C32" s="24" t="s">
        <v>15</v>
      </c>
      <c r="D32" s="24" t="s">
        <v>16</v>
      </c>
      <c r="E32" s="25">
        <v>0</v>
      </c>
      <c r="F32" s="25">
        <v>0</v>
      </c>
      <c r="G32" s="25">
        <f>SUMIF('NL DEPO-DEPO'!$B:$B,'NERACA LAJUR'!A32,'NL DEPO-DEPO'!$H:$H)</f>
        <v>0</v>
      </c>
      <c r="H32" s="25">
        <f>SUMIF('NL DEPO-DEPO'!$B:$B,'NERACA LAJUR'!A32,'NL DEPO-DEPO'!$I:$I)</f>
        <v>0</v>
      </c>
      <c r="I32" s="25">
        <f>SUMIF('NL DEPO-DEPO'!$B:$B,'NERACA LAJUR'!A32,'NL DEPO-DEPO'!$J:$J)+SUMIF(AJE!$C:$C,A32,AJE!$E:$E)</f>
        <v>0</v>
      </c>
      <c r="J32" s="25">
        <f>SUMIF('NL DEPO-DEPO'!$B:$B,'NERACA LAJUR'!A32,'NL DEPO-DEPO'!$K:$K)+SUMIF(AJE!$C:$C,A32,AJE!$F:$F)</f>
        <v>0</v>
      </c>
      <c r="K32" s="25">
        <f>IF(D32="D",E32+G32+I32-F32-H32-J32,0)</f>
        <v>0</v>
      </c>
      <c r="L32" s="25">
        <f>IF(D32="K",F32+H32+J32-E32-G32-I32,0)</f>
        <v>0</v>
      </c>
      <c r="M32" s="25">
        <f>IF(AND(C32="L",D32="d"),K32,0)</f>
        <v>0</v>
      </c>
      <c r="N32" s="25">
        <f>IF(AND(C32="L",D32="K"),L32,0)</f>
        <v>0</v>
      </c>
      <c r="O32" s="25">
        <f>IF(AND(C32="N",D32="D"),K32,0)</f>
        <v>0</v>
      </c>
      <c r="P32" s="25">
        <f>IF(AND(C32="N",D32="k"),L32,0)</f>
        <v>0</v>
      </c>
      <c r="Q32" s="6"/>
      <c r="R32" s="25">
        <f>IF(C32="N",O32,0)</f>
        <v>0</v>
      </c>
      <c r="S32" s="25">
        <f>IF(C32="N",P32,0)</f>
        <v>0</v>
      </c>
    </row>
    <row r="33" spans="1:20" s="7" customFormat="1">
      <c r="A33" s="22">
        <v>140301</v>
      </c>
      <c r="B33" s="23" t="s">
        <v>300</v>
      </c>
      <c r="C33" s="24" t="s">
        <v>15</v>
      </c>
      <c r="D33" s="24" t="s">
        <v>16</v>
      </c>
      <c r="E33" s="25">
        <v>268266221.16666654</v>
      </c>
      <c r="F33" s="25">
        <v>0</v>
      </c>
      <c r="G33" s="25">
        <f>SUMIF('NL DEPO-DEPO'!$B:$B,'NERACA LAJUR'!A33,'NL DEPO-DEPO'!$H:$H)</f>
        <v>0</v>
      </c>
      <c r="H33" s="25">
        <f>SUMIF('NL DEPO-DEPO'!$B:$B,'NERACA LAJUR'!A33,'NL DEPO-DEPO'!$I:$I)</f>
        <v>0</v>
      </c>
      <c r="I33" s="25">
        <f>SUMIF('NL DEPO-DEPO'!$B:$B,'NERACA LAJUR'!A33,'NL DEPO-DEPO'!$J:$J)+SUMIF(AJE!$C:$C,A33,AJE!$E:$E)</f>
        <v>0</v>
      </c>
      <c r="J33" s="25">
        <f>SUMIF('NL DEPO-DEPO'!$B:$B,'NERACA LAJUR'!A33,'NL DEPO-DEPO'!$K:$K)+SUMIF(AJE!$C:$C,A33,AJE!$F:$F)</f>
        <v>134133110.58333334</v>
      </c>
      <c r="K33" s="25">
        <f t="shared" si="0"/>
        <v>134133110.58333319</v>
      </c>
      <c r="L33" s="25">
        <f t="shared" si="1"/>
        <v>0</v>
      </c>
      <c r="M33" s="25">
        <f t="shared" si="2"/>
        <v>0</v>
      </c>
      <c r="N33" s="25">
        <f t="shared" si="3"/>
        <v>0</v>
      </c>
      <c r="O33" s="25">
        <f t="shared" si="4"/>
        <v>134133110.58333319</v>
      </c>
      <c r="P33" s="25">
        <f t="shared" si="5"/>
        <v>0</v>
      </c>
      <c r="Q33" s="6"/>
      <c r="R33" s="25">
        <f t="shared" si="6"/>
        <v>134133110.58333319</v>
      </c>
      <c r="S33" s="25">
        <f t="shared" si="7"/>
        <v>0</v>
      </c>
    </row>
    <row r="34" spans="1:20" s="7" customFormat="1" ht="15" customHeight="1">
      <c r="A34" s="22">
        <v>150101</v>
      </c>
      <c r="B34" s="23" t="s">
        <v>42</v>
      </c>
      <c r="C34" s="24" t="s">
        <v>15</v>
      </c>
      <c r="D34" s="24" t="s">
        <v>16</v>
      </c>
      <c r="E34" s="25">
        <v>0</v>
      </c>
      <c r="F34" s="25">
        <v>0</v>
      </c>
      <c r="G34" s="25">
        <f>SUMIF('NL DEPO-DEPO'!$B:$B,'NERACA LAJUR'!A34,'NL DEPO-DEPO'!$H:$H)</f>
        <v>0</v>
      </c>
      <c r="H34" s="25">
        <f>SUMIF('NL DEPO-DEPO'!$B:$B,'NERACA LAJUR'!A34,'NL DEPO-DEPO'!$I:$I)</f>
        <v>0</v>
      </c>
      <c r="I34" s="25">
        <f>SUMIF('NL DEPO-DEPO'!$B:$B,'NERACA LAJUR'!A34,'NL DEPO-DEPO'!$J:$J)+SUMIF(AJE!$C:$C,A34,AJE!$E:$E)</f>
        <v>2355329521.818182</v>
      </c>
      <c r="J34" s="25">
        <f>SUMIF('NL DEPO-DEPO'!$B:$B,'NERACA LAJUR'!A34,'NL DEPO-DEPO'!$K:$K)+SUMIF(AJE!$C:$C,A34,AJE!$F:$F)</f>
        <v>2355329521.818182</v>
      </c>
      <c r="K34" s="25">
        <f t="shared" si="0"/>
        <v>0</v>
      </c>
      <c r="L34" s="25">
        <f t="shared" si="1"/>
        <v>0</v>
      </c>
      <c r="M34" s="25">
        <f t="shared" si="2"/>
        <v>0</v>
      </c>
      <c r="N34" s="25">
        <f t="shared" si="3"/>
        <v>0</v>
      </c>
      <c r="O34" s="25">
        <f t="shared" si="4"/>
        <v>0</v>
      </c>
      <c r="P34" s="25">
        <f t="shared" si="5"/>
        <v>0</v>
      </c>
      <c r="Q34" s="6"/>
      <c r="R34" s="25">
        <f t="shared" si="6"/>
        <v>0</v>
      </c>
      <c r="S34" s="25">
        <f t="shared" si="7"/>
        <v>0</v>
      </c>
    </row>
    <row r="35" spans="1:20" s="7" customFormat="1" ht="15" customHeight="1">
      <c r="A35" s="26">
        <v>150203</v>
      </c>
      <c r="B35" s="23" t="s">
        <v>43</v>
      </c>
      <c r="C35" s="24" t="s">
        <v>15</v>
      </c>
      <c r="D35" s="24" t="s">
        <v>16</v>
      </c>
      <c r="E35" s="25">
        <v>0</v>
      </c>
      <c r="F35" s="25">
        <v>0</v>
      </c>
      <c r="G35" s="25">
        <f>SUMIF('NL DEPO-DEPO'!$B:$B,'NERACA LAJUR'!A35,'NL DEPO-DEPO'!$H:$H)</f>
        <v>0</v>
      </c>
      <c r="H35" s="25">
        <f>SUMIF('NL DEPO-DEPO'!$B:$B,'NERACA LAJUR'!A35,'NL DEPO-DEPO'!$I:$I)</f>
        <v>0</v>
      </c>
      <c r="I35" s="25">
        <f>SUMIF('NL DEPO-DEPO'!$B:$B,'NERACA LAJUR'!A35,'NL DEPO-DEPO'!$J:$J)+SUMIF(AJE!$C:$C,A35,AJE!$E:$E)</f>
        <v>0</v>
      </c>
      <c r="J35" s="25">
        <f>SUMIF('NL DEPO-DEPO'!$B:$B,'NERACA LAJUR'!A35,'NL DEPO-DEPO'!$K:$K)+SUMIF(AJE!$C:$C,A35,AJE!$F:$F)</f>
        <v>0</v>
      </c>
      <c r="K35" s="25">
        <f>IF(D35="D",E35+G35+I35-F35-H35-J35,0)</f>
        <v>0</v>
      </c>
      <c r="L35" s="25">
        <f>IF(D35="K",F35+H35+J35-E35-G35-I35,0)</f>
        <v>0</v>
      </c>
      <c r="M35" s="25">
        <f>IF(AND(C35="L",D35="d"),K35,0)</f>
        <v>0</v>
      </c>
      <c r="N35" s="25">
        <f>IF(AND(C35="L",D35="K"),L35,0)</f>
        <v>0</v>
      </c>
      <c r="O35" s="25">
        <f>IF(AND(C35="N",D35="D"),K35,0)</f>
        <v>0</v>
      </c>
      <c r="P35" s="25">
        <f>IF(AND(C35="N",D35="k"),L35,0)</f>
        <v>0</v>
      </c>
      <c r="Q35" s="6"/>
      <c r="R35" s="25">
        <f>IF(C35="N",O35,0)</f>
        <v>0</v>
      </c>
      <c r="S35" s="25">
        <f>IF(C35="N",P35,0)</f>
        <v>0</v>
      </c>
    </row>
    <row r="36" spans="1:20" s="7" customFormat="1" ht="15" customHeight="1">
      <c r="A36" s="24">
        <v>160101</v>
      </c>
      <c r="B36" s="29" t="s">
        <v>44</v>
      </c>
      <c r="C36" s="24" t="s">
        <v>15</v>
      </c>
      <c r="D36" s="24" t="s">
        <v>16</v>
      </c>
      <c r="E36" s="25">
        <v>12315472948.295452</v>
      </c>
      <c r="F36" s="25">
        <v>0</v>
      </c>
      <c r="G36" s="25">
        <f>SUMIF('NL DEPO-DEPO'!$B:$B,'NERACA LAJUR'!A36,'NL DEPO-DEPO'!$H:$H)</f>
        <v>0</v>
      </c>
      <c r="H36" s="25">
        <f>SUMIF('NL DEPO-DEPO'!$B:$B,'NERACA LAJUR'!A36,'NL DEPO-DEPO'!$I:$I)</f>
        <v>0</v>
      </c>
      <c r="I36" s="25">
        <f>SUMIF('NL DEPO-DEPO'!$B:$B,'NERACA LAJUR'!A36,'NL DEPO-DEPO'!$J:$J)+SUMIF(AJE!$C:$C,A36,AJE!$E:$E)</f>
        <v>12238688874.015152</v>
      </c>
      <c r="J36" s="25">
        <f>SUMIF('NL DEPO-DEPO'!$B:$B,'NERACA LAJUR'!A36,'NL DEPO-DEPO'!$K:$K)+SUMIF(AJE!$C:$C,A36,AJE!$F:$F)</f>
        <v>12315472948.295454</v>
      </c>
      <c r="K36" s="25">
        <f t="shared" si="0"/>
        <v>12238688874.01515</v>
      </c>
      <c r="L36" s="25">
        <f t="shared" si="1"/>
        <v>0</v>
      </c>
      <c r="M36" s="25">
        <f t="shared" si="2"/>
        <v>0</v>
      </c>
      <c r="N36" s="25">
        <f t="shared" si="3"/>
        <v>0</v>
      </c>
      <c r="O36" s="25">
        <f t="shared" si="4"/>
        <v>12238688874.01515</v>
      </c>
      <c r="P36" s="25">
        <f t="shared" si="5"/>
        <v>0</v>
      </c>
      <c r="Q36" s="6"/>
      <c r="R36" s="25">
        <f t="shared" si="6"/>
        <v>12238688874.01515</v>
      </c>
      <c r="S36" s="25">
        <f t="shared" si="7"/>
        <v>0</v>
      </c>
    </row>
    <row r="37" spans="1:20" s="7" customFormat="1" ht="15" customHeight="1">
      <c r="A37" s="24">
        <v>161101</v>
      </c>
      <c r="B37" s="29" t="s">
        <v>45</v>
      </c>
      <c r="C37" s="24" t="s">
        <v>15</v>
      </c>
      <c r="D37" s="24" t="s">
        <v>16</v>
      </c>
      <c r="E37" s="25">
        <v>1707214545.454546</v>
      </c>
      <c r="F37" s="25">
        <v>0</v>
      </c>
      <c r="G37" s="25">
        <f>SUMIF('NL DEPO-DEPO'!$B:$B,'NERACA LAJUR'!A37,'NL DEPO-DEPO'!$H:$H)</f>
        <v>0</v>
      </c>
      <c r="H37" s="25">
        <f>SUMIF('NL DEPO-DEPO'!$B:$B,'NERACA LAJUR'!A37,'NL DEPO-DEPO'!$I:$I)</f>
        <v>0</v>
      </c>
      <c r="I37" s="25">
        <f>SUMIF('NL DEPO-DEPO'!$B:$B,'NERACA LAJUR'!A37,'NL DEPO-DEPO'!$J:$J)+SUMIF(AJE!$C:$C,A37,AJE!$E:$E)</f>
        <v>7292807165.757575</v>
      </c>
      <c r="J37" s="25">
        <f>SUMIF('NL DEPO-DEPO'!$B:$B,'NERACA LAJUR'!A37,'NL DEPO-DEPO'!$K:$K)+SUMIF(AJE!$C:$C,A37,AJE!$F:$F)</f>
        <v>7697177165.7575741</v>
      </c>
      <c r="K37" s="25">
        <f t="shared" si="0"/>
        <v>1302844545.454546</v>
      </c>
      <c r="L37" s="25">
        <f t="shared" si="1"/>
        <v>0</v>
      </c>
      <c r="M37" s="25">
        <f t="shared" si="2"/>
        <v>0</v>
      </c>
      <c r="N37" s="25">
        <f t="shared" si="3"/>
        <v>0</v>
      </c>
      <c r="O37" s="25">
        <f t="shared" si="4"/>
        <v>1302844545.454546</v>
      </c>
      <c r="P37" s="25">
        <f t="shared" si="5"/>
        <v>0</v>
      </c>
      <c r="Q37" s="6"/>
      <c r="R37" s="25">
        <f t="shared" si="6"/>
        <v>1302844545.454546</v>
      </c>
      <c r="S37" s="25">
        <f t="shared" si="7"/>
        <v>0</v>
      </c>
    </row>
    <row r="38" spans="1:20" s="7" customFormat="1" ht="15" customHeight="1">
      <c r="A38" s="24">
        <v>161201</v>
      </c>
      <c r="B38" s="29" t="s">
        <v>540</v>
      </c>
      <c r="C38" s="24" t="s">
        <v>15</v>
      </c>
      <c r="D38" s="24" t="s">
        <v>16</v>
      </c>
      <c r="E38" s="25">
        <v>1763896909.0909092</v>
      </c>
      <c r="F38" s="25">
        <v>0</v>
      </c>
      <c r="G38" s="25">
        <f>SUMIF('NL DEPO-DEPO'!$B:$B,'NERACA LAJUR'!A38,'NL DEPO-DEPO'!$H:$H)</f>
        <v>0</v>
      </c>
      <c r="H38" s="25">
        <f>SUMIF('NL DEPO-DEPO'!$B:$B,'NERACA LAJUR'!A38,'NL DEPO-DEPO'!$I:$I)</f>
        <v>0</v>
      </c>
      <c r="I38" s="25">
        <f>SUMIF('NL DEPO-DEPO'!$B:$B,'NERACA LAJUR'!A38,'NL DEPO-DEPO'!$J:$J)+SUMIF(AJE!$C:$C,A38,AJE!$E:$E)</f>
        <v>0</v>
      </c>
      <c r="J38" s="25">
        <f>SUMIF('NL DEPO-DEPO'!$B:$B,'NERACA LAJUR'!A38,'NL DEPO-DEPO'!$K:$K)+SUMIF(AJE!$C:$C,A38,AJE!$F:$F)</f>
        <v>-1132030904.5454531</v>
      </c>
      <c r="K38" s="25">
        <f>IF(D38="D",E38+G38+I38-F38-H38-J38,0)</f>
        <v>2895927813.6363621</v>
      </c>
      <c r="L38" s="25">
        <f>IF(D38="K",F38+H38+J38-E38-G38-I38,0)</f>
        <v>0</v>
      </c>
      <c r="M38" s="25">
        <f>IF(AND(C38="L",D38="d"),K38,0)</f>
        <v>0</v>
      </c>
      <c r="N38" s="25">
        <f>IF(AND(C38="L",D38="K"),L38,0)</f>
        <v>0</v>
      </c>
      <c r="O38" s="25">
        <f>IF(AND(C38="N",D38="D"),K38,0)</f>
        <v>2895927813.6363621</v>
      </c>
      <c r="P38" s="25">
        <f>IF(AND(C38="N",D38="k"),L38,0)</f>
        <v>0</v>
      </c>
      <c r="Q38" s="6"/>
      <c r="R38" s="25">
        <f>IF(C38="N",O38,0)</f>
        <v>2895927813.6363621</v>
      </c>
      <c r="S38" s="25">
        <f>IF(C38="N",P38,0)</f>
        <v>0</v>
      </c>
    </row>
    <row r="39" spans="1:20" s="7" customFormat="1" ht="15" customHeight="1">
      <c r="A39" s="24">
        <v>211001</v>
      </c>
      <c r="B39" s="29" t="s">
        <v>46</v>
      </c>
      <c r="C39" s="24" t="s">
        <v>15</v>
      </c>
      <c r="D39" s="24" t="s">
        <v>47</v>
      </c>
      <c r="E39" s="25">
        <v>0</v>
      </c>
      <c r="F39" s="25">
        <v>14409019726</v>
      </c>
      <c r="G39" s="25">
        <f>SUMIF('NL DEPO-DEPO'!$B:$B,'NERACA LAJUR'!A39,'NL DEPO-DEPO'!$H:$H)</f>
        <v>30268122</v>
      </c>
      <c r="H39" s="25">
        <f>SUMIF('NL DEPO-DEPO'!$B:$B,'NERACA LAJUR'!A39,'NL DEPO-DEPO'!$I:$I)</f>
        <v>0</v>
      </c>
      <c r="I39" s="25">
        <f>SUMIF('NL DEPO-DEPO'!$B:$B,'NERACA LAJUR'!A39,'NL DEPO-DEPO'!$J:$J)+SUMIF(AJE!$C:$C,A39,AJE!$E:$E)</f>
        <v>34779237921.329086</v>
      </c>
      <c r="J39" s="25">
        <f>SUMIF('NL DEPO-DEPO'!$B:$B,'NERACA LAJUR'!A39,'NL DEPO-DEPO'!$K:$K)+SUMIF(AJE!$C:$C,A39,AJE!$F:$F)</f>
        <v>27777781496.329086</v>
      </c>
      <c r="K39" s="25">
        <f t="shared" si="0"/>
        <v>0</v>
      </c>
      <c r="L39" s="25">
        <f t="shared" si="1"/>
        <v>7377295179</v>
      </c>
      <c r="M39" s="25">
        <f t="shared" si="2"/>
        <v>0</v>
      </c>
      <c r="N39" s="25">
        <f t="shared" si="3"/>
        <v>0</v>
      </c>
      <c r="O39" s="25">
        <f t="shared" si="4"/>
        <v>0</v>
      </c>
      <c r="P39" s="25">
        <f t="shared" si="5"/>
        <v>7377295179</v>
      </c>
      <c r="Q39" s="6"/>
      <c r="R39" s="25">
        <f t="shared" si="6"/>
        <v>0</v>
      </c>
      <c r="S39" s="25">
        <f t="shared" si="7"/>
        <v>7377295179</v>
      </c>
    </row>
    <row r="40" spans="1:20" s="7" customFormat="1" ht="15" customHeight="1">
      <c r="A40" s="24">
        <v>211002</v>
      </c>
      <c r="B40" s="29" t="s">
        <v>48</v>
      </c>
      <c r="C40" s="24" t="s">
        <v>15</v>
      </c>
      <c r="D40" s="24" t="s">
        <v>47</v>
      </c>
      <c r="E40" s="25">
        <v>0</v>
      </c>
      <c r="F40" s="25">
        <v>0</v>
      </c>
      <c r="G40" s="25">
        <f>SUMIF('NL DEPO-DEPO'!$B:$B,'NERACA LAJUR'!A40,'NL DEPO-DEPO'!$H:$H)</f>
        <v>0</v>
      </c>
      <c r="H40" s="25">
        <f>SUMIF('NL DEPO-DEPO'!$B:$B,'NERACA LAJUR'!A40,'NL DEPO-DEPO'!$I:$I)</f>
        <v>0</v>
      </c>
      <c r="I40" s="25">
        <f>SUMIF('NL DEPO-DEPO'!$B:$B,'NERACA LAJUR'!A40,'NL DEPO-DEPO'!$J:$J)+SUMIF(AJE!$C:$C,A40,AJE!$E:$E)</f>
        <v>7884635097.757575</v>
      </c>
      <c r="J40" s="25">
        <f>SUMIF('NL DEPO-DEPO'!$B:$B,'NERACA LAJUR'!A40,'NL DEPO-DEPO'!$K:$K)+SUMIF(AJE!$C:$C,A40,AJE!$F:$F)</f>
        <v>7884635097.757575</v>
      </c>
      <c r="K40" s="25">
        <f t="shared" si="0"/>
        <v>0</v>
      </c>
      <c r="L40" s="25">
        <f t="shared" si="1"/>
        <v>0</v>
      </c>
      <c r="M40" s="25">
        <f t="shared" si="2"/>
        <v>0</v>
      </c>
      <c r="N40" s="25">
        <f t="shared" si="3"/>
        <v>0</v>
      </c>
      <c r="O40" s="25">
        <f t="shared" si="4"/>
        <v>0</v>
      </c>
      <c r="P40" s="25">
        <f t="shared" si="5"/>
        <v>0</v>
      </c>
      <c r="Q40" s="6"/>
      <c r="R40" s="25">
        <f t="shared" si="6"/>
        <v>0</v>
      </c>
      <c r="S40" s="25">
        <f t="shared" si="7"/>
        <v>0</v>
      </c>
      <c r="T40" s="30"/>
    </row>
    <row r="41" spans="1:20" s="7" customFormat="1" ht="15" customHeight="1">
      <c r="A41" s="24">
        <v>211003</v>
      </c>
      <c r="B41" s="29" t="s">
        <v>344</v>
      </c>
      <c r="C41" s="24" t="s">
        <v>15</v>
      </c>
      <c r="D41" s="24" t="s">
        <v>47</v>
      </c>
      <c r="E41" s="25">
        <v>0</v>
      </c>
      <c r="F41" s="25">
        <v>0</v>
      </c>
      <c r="G41" s="25">
        <f>SUMIF('NL DEPO-DEPO'!$B:$B,'NERACA LAJUR'!A41,'NL DEPO-DEPO'!$H:$H)</f>
        <v>0</v>
      </c>
      <c r="H41" s="25">
        <f>SUMIF('NL DEPO-DEPO'!$B:$B,'NERACA LAJUR'!A41,'NL DEPO-DEPO'!$I:$I)</f>
        <v>0</v>
      </c>
      <c r="I41" s="25">
        <f>SUMIF('NL DEPO-DEPO'!$B:$B,'NERACA LAJUR'!A41,'NL DEPO-DEPO'!$J:$J)+SUMIF(AJE!$C:$C,A41,AJE!$E:$E)</f>
        <v>0</v>
      </c>
      <c r="J41" s="25">
        <f>SUMIF('NL DEPO-DEPO'!$B:$B,'NERACA LAJUR'!A41,'NL DEPO-DEPO'!$K:$K)+SUMIF(AJE!$C:$C,A41,AJE!$F:$F)</f>
        <v>1980307.25847496</v>
      </c>
      <c r="K41" s="25">
        <f t="shared" si="0"/>
        <v>0</v>
      </c>
      <c r="L41" s="25">
        <f t="shared" si="1"/>
        <v>1980307.25847496</v>
      </c>
      <c r="M41" s="25">
        <f t="shared" si="2"/>
        <v>0</v>
      </c>
      <c r="N41" s="25">
        <f t="shared" si="3"/>
        <v>0</v>
      </c>
      <c r="O41" s="25">
        <f t="shared" si="4"/>
        <v>0</v>
      </c>
      <c r="P41" s="25">
        <f t="shared" si="5"/>
        <v>1980307.25847496</v>
      </c>
      <c r="Q41" s="6"/>
      <c r="R41" s="25">
        <f t="shared" si="6"/>
        <v>0</v>
      </c>
      <c r="S41" s="25">
        <f t="shared" si="7"/>
        <v>1980307.25847496</v>
      </c>
    </row>
    <row r="42" spans="1:20" s="7" customFormat="1" ht="15" customHeight="1">
      <c r="A42" s="24">
        <v>211011</v>
      </c>
      <c r="B42" s="29" t="s">
        <v>304</v>
      </c>
      <c r="C42" s="24" t="s">
        <v>15</v>
      </c>
      <c r="D42" s="24" t="s">
        <v>47</v>
      </c>
      <c r="E42" s="25">
        <v>0</v>
      </c>
      <c r="F42" s="25">
        <v>322453582.56940168</v>
      </c>
      <c r="G42" s="25">
        <f>SUMIF('NL DEPO-DEPO'!$B:$B,'NERACA LAJUR'!A42,'NL DEPO-DEPO'!$H:$H)</f>
        <v>0</v>
      </c>
      <c r="H42" s="25">
        <f>SUMIF('NL DEPO-DEPO'!$B:$B,'NERACA LAJUR'!A42,'NL DEPO-DEPO'!$I:$I)</f>
        <v>0</v>
      </c>
      <c r="I42" s="175">
        <f>SUMIF('NL DEPO-DEPO'!$B:$B,'NERACA LAJUR'!A42,'NL DEPO-DEPO'!$J:$J)+SUMIF(AJE!$C:$C,A42,AJE!$E:$E)</f>
        <v>322453582.56999999</v>
      </c>
      <c r="J42" s="175">
        <f>SUMIF('NL DEPO-DEPO'!$B:$B,'NERACA LAJUR'!A42,'NL DEPO-DEPO'!$K:$K)+SUMIF(AJE!$C:$C,A42,AJE!$F:$F)</f>
        <v>319437916.52400005</v>
      </c>
      <c r="K42" s="25">
        <f t="shared" ref="K42:K47" si="8">IF(D42="D",E42+G42+I42-F42-H42-J42,0)</f>
        <v>0</v>
      </c>
      <c r="L42" s="25">
        <f t="shared" ref="L42:L47" si="9">IF(D42="K",F42+H42+J42-E42-G42-I42,0)</f>
        <v>319437916.52340168</v>
      </c>
      <c r="M42" s="25">
        <f t="shared" ref="M42:M47" si="10">IF(AND(C42="L",D42="d"),K42,0)</f>
        <v>0</v>
      </c>
      <c r="N42" s="25">
        <f t="shared" ref="N42:N47" si="11">IF(AND(C42="L",D42="K"),L42,0)</f>
        <v>0</v>
      </c>
      <c r="O42" s="25">
        <f t="shared" ref="O42:O47" si="12">IF(AND(C42="N",D42="D"),K42,0)</f>
        <v>0</v>
      </c>
      <c r="P42" s="25">
        <f t="shared" ref="P42:P47" si="13">IF(AND(C42="N",D42="k"),L42,0)</f>
        <v>319437916.52340168</v>
      </c>
      <c r="Q42" s="6"/>
      <c r="R42" s="25">
        <f t="shared" ref="R42:R47" si="14">IF(C42="N",O42,0)</f>
        <v>0</v>
      </c>
      <c r="S42" s="25">
        <f t="shared" ref="S42:S47" si="15">IF(C42="N",P42,0)</f>
        <v>319437916.52340168</v>
      </c>
    </row>
    <row r="43" spans="1:20" s="7" customFormat="1" ht="15" customHeight="1">
      <c r="A43" s="24">
        <v>211012</v>
      </c>
      <c r="B43" s="29" t="s">
        <v>305</v>
      </c>
      <c r="C43" s="24" t="s">
        <v>15</v>
      </c>
      <c r="D43" s="24" t="s">
        <v>47</v>
      </c>
      <c r="E43" s="25">
        <v>0</v>
      </c>
      <c r="F43" s="25">
        <v>312967295.42679036</v>
      </c>
      <c r="G43" s="25">
        <f>SUMIF('NL DEPO-DEPO'!$B:$B,'NERACA LAJUR'!A43,'NL DEPO-DEPO'!$H:$H)</f>
        <v>0</v>
      </c>
      <c r="H43" s="25">
        <f>SUMIF('NL DEPO-DEPO'!$B:$B,'NERACA LAJUR'!A43,'NL DEPO-DEPO'!$I:$I)</f>
        <v>0</v>
      </c>
      <c r="I43" s="175">
        <f>SUMIF('NL DEPO-DEPO'!$B:$B,'NERACA LAJUR'!A43,'NL DEPO-DEPO'!$J:$J)+SUMIF(AJE!$C:$C,A43,AJE!$E:$E)</f>
        <v>152687336</v>
      </c>
      <c r="J43" s="175">
        <f>SUMIF('NL DEPO-DEPO'!$B:$B,'NERACA LAJUR'!A43,'NL DEPO-DEPO'!$K:$K)+SUMIF(AJE!$C:$C,A43,AJE!$F:$F)</f>
        <v>172811367</v>
      </c>
      <c r="K43" s="25">
        <f t="shared" si="8"/>
        <v>0</v>
      </c>
      <c r="L43" s="25">
        <f t="shared" si="9"/>
        <v>333091326.42679036</v>
      </c>
      <c r="M43" s="25">
        <f t="shared" si="10"/>
        <v>0</v>
      </c>
      <c r="N43" s="25">
        <f t="shared" si="11"/>
        <v>0</v>
      </c>
      <c r="O43" s="25">
        <f t="shared" si="12"/>
        <v>0</v>
      </c>
      <c r="P43" s="25">
        <f t="shared" si="13"/>
        <v>333091326.42679036</v>
      </c>
      <c r="Q43" s="6"/>
      <c r="R43" s="25">
        <f t="shared" si="14"/>
        <v>0</v>
      </c>
      <c r="S43" s="25">
        <f t="shared" si="15"/>
        <v>333091326.42679036</v>
      </c>
      <c r="T43" s="31"/>
    </row>
    <row r="44" spans="1:20" s="7" customFormat="1" ht="15" customHeight="1">
      <c r="A44" s="22">
        <v>211013</v>
      </c>
      <c r="B44" s="23" t="s">
        <v>306</v>
      </c>
      <c r="C44" s="24" t="s">
        <v>15</v>
      </c>
      <c r="D44" s="24" t="s">
        <v>47</v>
      </c>
      <c r="E44" s="25">
        <v>0</v>
      </c>
      <c r="F44" s="25">
        <v>127539519.54639301</v>
      </c>
      <c r="G44" s="25">
        <f>SUMIF('NL DEPO-DEPO'!$B:$B,'NERACA LAJUR'!A44,'NL DEPO-DEPO'!$H:$H)</f>
        <v>0</v>
      </c>
      <c r="H44" s="25">
        <f>SUMIF('NL DEPO-DEPO'!$B:$B,'NERACA LAJUR'!A44,'NL DEPO-DEPO'!$I:$I)</f>
        <v>0</v>
      </c>
      <c r="I44" s="175">
        <f>SUMIF('NL DEPO-DEPO'!$B:$B,'NERACA LAJUR'!A44,'NL DEPO-DEPO'!$J:$J)+SUMIF(AJE!$C:$C,A44,AJE!$E:$E)</f>
        <v>63354816</v>
      </c>
      <c r="J44" s="175">
        <f>SUMIF('NL DEPO-DEPO'!$B:$B,'NERACA LAJUR'!A44,'NL DEPO-DEPO'!$K:$K)+SUMIF(AJE!$C:$C,A44,AJE!$F:$F)</f>
        <v>63354809</v>
      </c>
      <c r="K44" s="25">
        <f t="shared" si="8"/>
        <v>0</v>
      </c>
      <c r="L44" s="25">
        <f t="shared" si="9"/>
        <v>127539512.54639301</v>
      </c>
      <c r="M44" s="25">
        <f t="shared" si="10"/>
        <v>0</v>
      </c>
      <c r="N44" s="25">
        <f t="shared" si="11"/>
        <v>0</v>
      </c>
      <c r="O44" s="25">
        <f t="shared" si="12"/>
        <v>0</v>
      </c>
      <c r="P44" s="25">
        <f t="shared" si="13"/>
        <v>127539512.54639301</v>
      </c>
      <c r="Q44" s="6"/>
      <c r="R44" s="25">
        <f t="shared" si="14"/>
        <v>0</v>
      </c>
      <c r="S44" s="25">
        <f t="shared" si="15"/>
        <v>127539512.54639301</v>
      </c>
    </row>
    <row r="45" spans="1:20" s="7" customFormat="1" ht="15" customHeight="1">
      <c r="A45" s="24">
        <v>211014</v>
      </c>
      <c r="B45" s="29" t="s">
        <v>307</v>
      </c>
      <c r="C45" s="24" t="s">
        <v>15</v>
      </c>
      <c r="D45" s="24" t="s">
        <v>47</v>
      </c>
      <c r="E45" s="25">
        <v>0</v>
      </c>
      <c r="F45" s="25">
        <v>244342191.15192497</v>
      </c>
      <c r="G45" s="25">
        <f>SUMIF('NL DEPO-DEPO'!$B:$B,'NERACA LAJUR'!A45,'NL DEPO-DEPO'!$H:$H)</f>
        <v>0</v>
      </c>
      <c r="H45" s="25">
        <f>SUMIF('NL DEPO-DEPO'!$B:$B,'NERACA LAJUR'!A45,'NL DEPO-DEPO'!$I:$I)</f>
        <v>0</v>
      </c>
      <c r="I45" s="175">
        <f>SUMIF('NL DEPO-DEPO'!$B:$B,'NERACA LAJUR'!A45,'NL DEPO-DEPO'!$J:$J)+SUMIF(AJE!$C:$C,A45,AJE!$E:$E)</f>
        <v>122187046</v>
      </c>
      <c r="J45" s="175">
        <f>SUMIF('NL DEPO-DEPO'!$B:$B,'NERACA LAJUR'!A45,'NL DEPO-DEPO'!$K:$K)+SUMIF(AJE!$C:$C,A45,AJE!$F:$F)</f>
        <v>122187045</v>
      </c>
      <c r="K45" s="25">
        <f t="shared" si="8"/>
        <v>0</v>
      </c>
      <c r="L45" s="25">
        <f t="shared" si="9"/>
        <v>244342190.15192497</v>
      </c>
      <c r="M45" s="25">
        <f t="shared" si="10"/>
        <v>0</v>
      </c>
      <c r="N45" s="25">
        <f t="shared" si="11"/>
        <v>0</v>
      </c>
      <c r="O45" s="25">
        <f t="shared" si="12"/>
        <v>0</v>
      </c>
      <c r="P45" s="25">
        <f t="shared" si="13"/>
        <v>244342190.15192497</v>
      </c>
      <c r="Q45" s="6"/>
      <c r="R45" s="25">
        <f t="shared" si="14"/>
        <v>0</v>
      </c>
      <c r="S45" s="25">
        <f t="shared" si="15"/>
        <v>244342190.15192497</v>
      </c>
    </row>
    <row r="46" spans="1:20" s="7" customFormat="1" ht="15" customHeight="1">
      <c r="A46" s="24">
        <v>211016</v>
      </c>
      <c r="B46" s="29" t="s">
        <v>475</v>
      </c>
      <c r="C46" s="24" t="s">
        <v>15</v>
      </c>
      <c r="D46" s="24" t="s">
        <v>47</v>
      </c>
      <c r="E46" s="25">
        <v>0</v>
      </c>
      <c r="F46" s="25">
        <v>67620655.366890907</v>
      </c>
      <c r="G46" s="25">
        <f>SUMIF('NL DEPO-DEPO'!$B:$B,'NERACA LAJUR'!A46,'NL DEPO-DEPO'!$H:$H)</f>
        <v>0</v>
      </c>
      <c r="H46" s="25">
        <f>SUMIF('NL DEPO-DEPO'!$B:$B,'NERACA LAJUR'!A46,'NL DEPO-DEPO'!$I:$I)</f>
        <v>0</v>
      </c>
      <c r="I46" s="175">
        <f>SUMIF('NL DEPO-DEPO'!$B:$B,'NERACA LAJUR'!A46,'NL DEPO-DEPO'!$J:$J)+SUMIF(AJE!$C:$C,A46,AJE!$E:$E)</f>
        <v>33810330</v>
      </c>
      <c r="J46" s="175">
        <f>SUMIF('NL DEPO-DEPO'!$B:$B,'NERACA LAJUR'!A46,'NL DEPO-DEPO'!$K:$K)+SUMIF(AJE!$C:$C,A46,AJE!$F:$F)</f>
        <v>40731278</v>
      </c>
      <c r="K46" s="25">
        <f>IF(D46="D",E46+G46+I46-F46-H46-J46,0)</f>
        <v>0</v>
      </c>
      <c r="L46" s="25">
        <f>IF(D46="K",F46+H46+J46-E46-G46-I46,0)</f>
        <v>74541603.366890907</v>
      </c>
      <c r="M46" s="25">
        <f>IF(AND(C46="L",D46="d"),K46,0)</f>
        <v>0</v>
      </c>
      <c r="N46" s="25">
        <f>IF(AND(C46="L",D46="K"),L46,0)</f>
        <v>0</v>
      </c>
      <c r="O46" s="25">
        <f>IF(AND(C46="N",D46="D"),K46,0)</f>
        <v>0</v>
      </c>
      <c r="P46" s="25">
        <f>IF(AND(C46="N",D46="k"),L46,0)</f>
        <v>74541603.366890907</v>
      </c>
      <c r="Q46" s="6"/>
      <c r="R46" s="25">
        <f>IF(C46="N",O46,0)</f>
        <v>0</v>
      </c>
      <c r="S46" s="25">
        <f>IF(C46="N",P46,0)</f>
        <v>74541603.366890907</v>
      </c>
    </row>
    <row r="47" spans="1:20" s="7" customFormat="1" ht="15" customHeight="1">
      <c r="A47" s="24">
        <v>211017</v>
      </c>
      <c r="B47" s="29" t="s">
        <v>309</v>
      </c>
      <c r="C47" s="24" t="s">
        <v>15</v>
      </c>
      <c r="D47" s="24" t="s">
        <v>47</v>
      </c>
      <c r="E47" s="25">
        <v>0</v>
      </c>
      <c r="F47" s="25">
        <v>0</v>
      </c>
      <c r="G47" s="25">
        <f>SUMIF('NL DEPO-DEPO'!$B:$B,'NERACA LAJUR'!A47,'NL DEPO-DEPO'!$H:$H)</f>
        <v>0</v>
      </c>
      <c r="H47" s="25">
        <f>SUMIF('NL DEPO-DEPO'!$B:$B,'NERACA LAJUR'!A47,'NL DEPO-DEPO'!$I:$I)</f>
        <v>0</v>
      </c>
      <c r="I47" s="175">
        <f>SUMIF('NL DEPO-DEPO'!$B:$B,'NERACA LAJUR'!A47,'NL DEPO-DEPO'!$J:$J)+SUMIF(AJE!$C:$C,A47,AJE!$E:$E)</f>
        <v>0</v>
      </c>
      <c r="J47" s="175">
        <f>SUMIF('NL DEPO-DEPO'!$B:$B,'NERACA LAJUR'!A47,'NL DEPO-DEPO'!$K:$K)+SUMIF(AJE!$C:$C,A47,AJE!$F:$F)</f>
        <v>0</v>
      </c>
      <c r="K47" s="25">
        <f t="shared" si="8"/>
        <v>0</v>
      </c>
      <c r="L47" s="25">
        <f t="shared" si="9"/>
        <v>0</v>
      </c>
      <c r="M47" s="25">
        <f t="shared" si="10"/>
        <v>0</v>
      </c>
      <c r="N47" s="25">
        <f t="shared" si="11"/>
        <v>0</v>
      </c>
      <c r="O47" s="25">
        <f t="shared" si="12"/>
        <v>0</v>
      </c>
      <c r="P47" s="25">
        <f t="shared" si="13"/>
        <v>0</v>
      </c>
      <c r="Q47" s="6"/>
      <c r="R47" s="25">
        <f t="shared" si="14"/>
        <v>0</v>
      </c>
      <c r="S47" s="25">
        <f t="shared" si="15"/>
        <v>0</v>
      </c>
    </row>
    <row r="48" spans="1:20" s="7" customFormat="1" ht="15" customHeight="1">
      <c r="A48" s="24">
        <v>211101</v>
      </c>
      <c r="B48" s="29" t="s">
        <v>244</v>
      </c>
      <c r="C48" s="24" t="s">
        <v>15</v>
      </c>
      <c r="D48" s="24" t="s">
        <v>47</v>
      </c>
      <c r="E48" s="25">
        <v>0</v>
      </c>
      <c r="F48" s="25">
        <v>1439165832</v>
      </c>
      <c r="G48" s="25">
        <f>SUMIF('NL DEPO-DEPO'!$B:$B,'NERACA LAJUR'!A48,'NL DEPO-DEPO'!$H:$H)</f>
        <v>0</v>
      </c>
      <c r="H48" s="25">
        <f>SUMIF('NL DEPO-DEPO'!$B:$B,'NERACA LAJUR'!A48,'NL DEPO-DEPO'!$I:$I)</f>
        <v>0</v>
      </c>
      <c r="I48" s="175">
        <f>SUMIF('NL DEPO-DEPO'!$B:$B,'NERACA LAJUR'!A48,'NL DEPO-DEPO'!$J:$J)+SUMIF(AJE!$C:$C,A48,AJE!$E:$E)</f>
        <v>1439165832</v>
      </c>
      <c r="J48" s="175">
        <f>SUMIF('NL DEPO-DEPO'!$B:$B,'NERACA LAJUR'!A48,'NL DEPO-DEPO'!$K:$K)+SUMIF(AJE!$C:$C,A48,AJE!$F:$F)</f>
        <v>1357515894</v>
      </c>
      <c r="K48" s="25">
        <f t="shared" si="0"/>
        <v>0</v>
      </c>
      <c r="L48" s="25">
        <f t="shared" si="1"/>
        <v>1357515894</v>
      </c>
      <c r="M48" s="25">
        <f t="shared" si="2"/>
        <v>0</v>
      </c>
      <c r="N48" s="25">
        <f t="shared" si="3"/>
        <v>0</v>
      </c>
      <c r="O48" s="25">
        <f t="shared" si="4"/>
        <v>0</v>
      </c>
      <c r="P48" s="25">
        <f t="shared" si="5"/>
        <v>1357515894</v>
      </c>
      <c r="Q48" s="6"/>
      <c r="R48" s="25">
        <f t="shared" si="6"/>
        <v>0</v>
      </c>
      <c r="S48" s="25">
        <f t="shared" si="7"/>
        <v>1357515894</v>
      </c>
    </row>
    <row r="49" spans="1:20" s="7" customFormat="1" ht="15" customHeight="1">
      <c r="A49" s="24">
        <v>211102</v>
      </c>
      <c r="B49" s="29" t="s">
        <v>320</v>
      </c>
      <c r="C49" s="24" t="s">
        <v>15</v>
      </c>
      <c r="D49" s="24" t="s">
        <v>47</v>
      </c>
      <c r="E49" s="25">
        <v>0</v>
      </c>
      <c r="F49" s="25">
        <v>63980585</v>
      </c>
      <c r="G49" s="25">
        <f>SUMIF('NL DEPO-DEPO'!$B:$B,'NERACA LAJUR'!A49,'NL DEPO-DEPO'!$H:$H)</f>
        <v>205166994</v>
      </c>
      <c r="H49" s="25">
        <f>SUMIF('NL DEPO-DEPO'!$B:$B,'NERACA LAJUR'!A49,'NL DEPO-DEPO'!$I:$I)</f>
        <v>190530976</v>
      </c>
      <c r="I49" s="25">
        <f>SUMIF('NL DEPO-DEPO'!$B:$B,'NERACA LAJUR'!A49,'NL DEPO-DEPO'!$J:$J)+SUMIF(AJE!$C:$C,A49,AJE!$E:$E)</f>
        <v>0</v>
      </c>
      <c r="J49" s="25">
        <f>SUMIF('NL DEPO-DEPO'!$B:$B,'NERACA LAJUR'!A49,'NL DEPO-DEPO'!$K:$K)+SUMIF(AJE!$C:$C,A49,AJE!$F:$F)</f>
        <v>0</v>
      </c>
      <c r="K49" s="25">
        <f t="shared" si="0"/>
        <v>0</v>
      </c>
      <c r="L49" s="25">
        <f t="shared" si="1"/>
        <v>49344567</v>
      </c>
      <c r="M49" s="25">
        <f t="shared" si="2"/>
        <v>0</v>
      </c>
      <c r="N49" s="25">
        <f t="shared" si="3"/>
        <v>0</v>
      </c>
      <c r="O49" s="25">
        <f t="shared" si="4"/>
        <v>0</v>
      </c>
      <c r="P49" s="25">
        <f t="shared" si="5"/>
        <v>49344567</v>
      </c>
      <c r="Q49" s="6"/>
      <c r="R49" s="25">
        <f t="shared" si="6"/>
        <v>0</v>
      </c>
      <c r="S49" s="25">
        <f t="shared" si="7"/>
        <v>49344567</v>
      </c>
      <c r="T49" s="31"/>
    </row>
    <row r="50" spans="1:20" s="7" customFormat="1" ht="15" customHeight="1">
      <c r="A50" s="22">
        <v>211103</v>
      </c>
      <c r="B50" s="23" t="s">
        <v>321</v>
      </c>
      <c r="C50" s="24" t="s">
        <v>15</v>
      </c>
      <c r="D50" s="24" t="s">
        <v>47</v>
      </c>
      <c r="E50" s="25">
        <v>0</v>
      </c>
      <c r="F50" s="25">
        <v>85449245</v>
      </c>
      <c r="G50" s="25">
        <f>SUMIF('NL DEPO-DEPO'!$B:$B,'NERACA LAJUR'!A50,'NL DEPO-DEPO'!$H:$H)</f>
        <v>0</v>
      </c>
      <c r="H50" s="25">
        <f>SUMIF('NL DEPO-DEPO'!$B:$B,'NERACA LAJUR'!A50,'NL DEPO-DEPO'!$I:$I)</f>
        <v>0</v>
      </c>
      <c r="I50" s="175">
        <f>SUMIF('NL DEPO-DEPO'!$B:$B,'NERACA LAJUR'!A50,'NL DEPO-DEPO'!$J:$J)+SUMIF(AJE!$C:$C,A50,AJE!$E:$E)</f>
        <v>85449245</v>
      </c>
      <c r="J50" s="175">
        <f>SUMIF('NL DEPO-DEPO'!$B:$B,'NERACA LAJUR'!A50,'NL DEPO-DEPO'!$K:$K)+SUMIF(AJE!$C:$C,A50,AJE!$F:$F)</f>
        <v>61572062</v>
      </c>
      <c r="K50" s="25">
        <f t="shared" si="0"/>
        <v>0</v>
      </c>
      <c r="L50" s="25">
        <f t="shared" si="1"/>
        <v>61572062</v>
      </c>
      <c r="M50" s="25">
        <f t="shared" si="2"/>
        <v>0</v>
      </c>
      <c r="N50" s="25">
        <f t="shared" si="3"/>
        <v>0</v>
      </c>
      <c r="O50" s="25">
        <f t="shared" si="4"/>
        <v>0</v>
      </c>
      <c r="P50" s="25">
        <f t="shared" si="5"/>
        <v>61572062</v>
      </c>
      <c r="Q50" s="6"/>
      <c r="R50" s="25">
        <f t="shared" si="6"/>
        <v>0</v>
      </c>
      <c r="S50" s="25">
        <f t="shared" si="7"/>
        <v>61572062</v>
      </c>
    </row>
    <row r="51" spans="1:20" s="7" customFormat="1" ht="15" customHeight="1">
      <c r="A51" s="24">
        <v>211104</v>
      </c>
      <c r="B51" s="29" t="s">
        <v>243</v>
      </c>
      <c r="C51" s="24" t="s">
        <v>15</v>
      </c>
      <c r="D51" s="24" t="s">
        <v>47</v>
      </c>
      <c r="E51" s="25">
        <v>0</v>
      </c>
      <c r="F51" s="25">
        <v>2050120658</v>
      </c>
      <c r="G51" s="25">
        <f>SUMIF('NL DEPO-DEPO'!$B:$B,'NERACA LAJUR'!A51,'NL DEPO-DEPO'!$H:$H)</f>
        <v>0</v>
      </c>
      <c r="H51" s="25">
        <f>SUMIF('NL DEPO-DEPO'!$B:$B,'NERACA LAJUR'!A51,'NL DEPO-DEPO'!$I:$I)</f>
        <v>0</v>
      </c>
      <c r="I51" s="175">
        <f>SUMIF('NL DEPO-DEPO'!$B:$B,'NERACA LAJUR'!A51,'NL DEPO-DEPO'!$J:$J)+SUMIF(AJE!$C:$C,A51,AJE!$E:$E)</f>
        <v>2943571794</v>
      </c>
      <c r="J51" s="175">
        <f>SUMIF('NL DEPO-DEPO'!$B:$B,'NERACA LAJUR'!A51,'NL DEPO-DEPO'!$K:$K)+SUMIF(AJE!$C:$C,A51,AJE!$F:$F)</f>
        <v>2276380447</v>
      </c>
      <c r="K51" s="25">
        <f t="shared" si="0"/>
        <v>0</v>
      </c>
      <c r="L51" s="25">
        <f t="shared" si="1"/>
        <v>1382929311</v>
      </c>
      <c r="M51" s="25">
        <f t="shared" si="2"/>
        <v>0</v>
      </c>
      <c r="N51" s="25">
        <f t="shared" si="3"/>
        <v>0</v>
      </c>
      <c r="O51" s="25">
        <f t="shared" si="4"/>
        <v>0</v>
      </c>
      <c r="P51" s="25">
        <f t="shared" si="5"/>
        <v>1382929311</v>
      </c>
      <c r="Q51" s="6"/>
      <c r="R51" s="25">
        <f t="shared" si="6"/>
        <v>0</v>
      </c>
      <c r="S51" s="25">
        <f t="shared" si="7"/>
        <v>1382929311</v>
      </c>
    </row>
    <row r="52" spans="1:20" s="7" customFormat="1" ht="15" customHeight="1">
      <c r="A52" s="24">
        <v>211105</v>
      </c>
      <c r="B52" s="29" t="s">
        <v>345</v>
      </c>
      <c r="C52" s="24" t="s">
        <v>15</v>
      </c>
      <c r="D52" s="24" t="s">
        <v>47</v>
      </c>
      <c r="E52" s="25">
        <v>0</v>
      </c>
      <c r="F52" s="25">
        <v>350000000</v>
      </c>
      <c r="G52" s="25">
        <f>SUMIF('NL DEPO-DEPO'!$B:$B,'NERACA LAJUR'!A52,'NL DEPO-DEPO'!$H:$H)</f>
        <v>0</v>
      </c>
      <c r="H52" s="25">
        <f>SUMIF('NL DEPO-DEPO'!$B:$B,'NERACA LAJUR'!A52,'NL DEPO-DEPO'!$I:$I)</f>
        <v>0</v>
      </c>
      <c r="I52" s="175">
        <f>SUMIF('NL DEPO-DEPO'!$B:$B,'NERACA LAJUR'!A52,'NL DEPO-DEPO'!$J:$J)+SUMIF(AJE!$C:$C,A52,AJE!$E:$E)</f>
        <v>350000000</v>
      </c>
      <c r="J52" s="175">
        <f>SUMIF('NL DEPO-DEPO'!$B:$B,'NERACA LAJUR'!A52,'NL DEPO-DEPO'!$K:$K)+SUMIF(AJE!$C:$C,A52,AJE!$F:$F)</f>
        <v>350000000</v>
      </c>
      <c r="K52" s="25">
        <f>IF(D52="D",E52+G52+I52-F52-H52-J52,0)</f>
        <v>0</v>
      </c>
      <c r="L52" s="25">
        <f>IF(D52="K",F52+H52+J52-E52-G52-I52,0)</f>
        <v>350000000</v>
      </c>
      <c r="M52" s="25">
        <f>IF(AND(C52="L",D52="d"),K52,0)</f>
        <v>0</v>
      </c>
      <c r="N52" s="25">
        <f>IF(AND(C52="L",D52="K"),L52,0)</f>
        <v>0</v>
      </c>
      <c r="O52" s="25">
        <f>IF(AND(C52="N",D52="D"),K52,0)</f>
        <v>0</v>
      </c>
      <c r="P52" s="25">
        <f>IF(AND(C52="N",D52="k"),L52,0)</f>
        <v>350000000</v>
      </c>
      <c r="Q52" s="6"/>
      <c r="R52" s="25">
        <f>IF(C52="N",O52,0)</f>
        <v>0</v>
      </c>
      <c r="S52" s="25">
        <f>IF(C52="N",P52,0)</f>
        <v>350000000</v>
      </c>
    </row>
    <row r="53" spans="1:20" s="7" customFormat="1" ht="15" customHeight="1">
      <c r="A53" s="24">
        <v>211201</v>
      </c>
      <c r="B53" s="29" t="s">
        <v>52</v>
      </c>
      <c r="C53" s="24" t="s">
        <v>15</v>
      </c>
      <c r="D53" s="24" t="s">
        <v>47</v>
      </c>
      <c r="E53" s="25">
        <v>0</v>
      </c>
      <c r="F53" s="25">
        <v>970452458.74999964</v>
      </c>
      <c r="G53" s="25">
        <f>SUMIF('NL DEPO-DEPO'!$B:$B,'NERACA LAJUR'!A53,'NL DEPO-DEPO'!$H:$H)</f>
        <v>0</v>
      </c>
      <c r="H53" s="25">
        <f>SUMIF('NL DEPO-DEPO'!$B:$B,'NERACA LAJUR'!A53,'NL DEPO-DEPO'!$I:$I)</f>
        <v>0</v>
      </c>
      <c r="I53" s="25">
        <f>SUMIF('NL DEPO-DEPO'!$B:$B,'NERACA LAJUR'!A53,'NL DEPO-DEPO'!$J:$J)+SUMIF(AJE!$C:$C,A53,AJE!$E:$E)</f>
        <v>1008183652.2</v>
      </c>
      <c r="J53" s="25">
        <f>SUMIF('NL DEPO-DEPO'!$B:$B,'NERACA LAJUR'!A53,'NL DEPO-DEPO'!$K:$K)+SUMIF(AJE!$C:$C,A53,AJE!$F:$F)</f>
        <v>978205419.5</v>
      </c>
      <c r="K53" s="25">
        <f t="shared" si="0"/>
        <v>0</v>
      </c>
      <c r="L53" s="25">
        <f t="shared" si="1"/>
        <v>940474226.04999948</v>
      </c>
      <c r="M53" s="25">
        <f t="shared" si="2"/>
        <v>0</v>
      </c>
      <c r="N53" s="25">
        <f t="shared" si="3"/>
        <v>0</v>
      </c>
      <c r="O53" s="25">
        <f t="shared" si="4"/>
        <v>0</v>
      </c>
      <c r="P53" s="25">
        <f t="shared" si="5"/>
        <v>940474226.04999948</v>
      </c>
      <c r="Q53" s="6"/>
      <c r="R53" s="25">
        <f t="shared" si="6"/>
        <v>0</v>
      </c>
      <c r="S53" s="25">
        <f t="shared" si="7"/>
        <v>940474226.04999948</v>
      </c>
    </row>
    <row r="54" spans="1:20" s="7" customFormat="1" ht="15" customHeight="1">
      <c r="A54" s="24">
        <v>211202</v>
      </c>
      <c r="B54" s="29" t="s">
        <v>247</v>
      </c>
      <c r="C54" s="24" t="s">
        <v>15</v>
      </c>
      <c r="D54" s="24" t="s">
        <v>47</v>
      </c>
      <c r="E54" s="25">
        <v>0</v>
      </c>
      <c r="F54" s="25">
        <v>51114091.504800111</v>
      </c>
      <c r="G54" s="25">
        <f>SUMIF('NL DEPO-DEPO'!$B:$B,'NERACA LAJUR'!A54,'NL DEPO-DEPO'!$H:$H)</f>
        <v>0</v>
      </c>
      <c r="H54" s="25">
        <f>SUMIF('NL DEPO-DEPO'!$B:$B,'NERACA LAJUR'!A54,'NL DEPO-DEPO'!$I:$I)</f>
        <v>0</v>
      </c>
      <c r="I54" s="175">
        <f>SUMIF('NL DEPO-DEPO'!$B:$B,'NERACA LAJUR'!A54,'NL DEPO-DEPO'!$J:$J)+SUMIF(AJE!$C:$C,A54,AJE!$E:$E)</f>
        <v>180891893.92480004</v>
      </c>
      <c r="J54" s="175">
        <f>SUMIF('NL DEPO-DEPO'!$B:$B,'NERACA LAJUR'!A54,'NL DEPO-DEPO'!$K:$K)+SUMIF(AJE!$C:$C,A54,AJE!$F:$F)</f>
        <v>181205153.59160006</v>
      </c>
      <c r="K54" s="25">
        <f t="shared" si="0"/>
        <v>0</v>
      </c>
      <c r="L54" s="25">
        <f t="shared" si="1"/>
        <v>51427351.171600133</v>
      </c>
      <c r="M54" s="25">
        <f t="shared" si="2"/>
        <v>0</v>
      </c>
      <c r="N54" s="25">
        <f t="shared" si="3"/>
        <v>0</v>
      </c>
      <c r="O54" s="25">
        <f t="shared" si="4"/>
        <v>0</v>
      </c>
      <c r="P54" s="25">
        <f t="shared" si="5"/>
        <v>51427351.171600133</v>
      </c>
      <c r="Q54" s="6"/>
      <c r="R54" s="25">
        <f t="shared" si="6"/>
        <v>0</v>
      </c>
      <c r="S54" s="25">
        <f t="shared" si="7"/>
        <v>51427351.171600133</v>
      </c>
    </row>
    <row r="55" spans="1:20" s="7" customFormat="1" ht="15" customHeight="1">
      <c r="A55" s="24">
        <v>211203</v>
      </c>
      <c r="B55" s="29" t="s">
        <v>53</v>
      </c>
      <c r="C55" s="24" t="s">
        <v>15</v>
      </c>
      <c r="D55" s="24" t="s">
        <v>47</v>
      </c>
      <c r="E55" s="25">
        <v>0</v>
      </c>
      <c r="F55" s="25">
        <v>0</v>
      </c>
      <c r="G55" s="25">
        <f>SUMIF('NL DEPO-DEPO'!$B:$B,'NERACA LAJUR'!A55,'NL DEPO-DEPO'!$H:$H)</f>
        <v>0</v>
      </c>
      <c r="H55" s="25">
        <f>SUMIF('NL DEPO-DEPO'!$B:$B,'NERACA LAJUR'!A55,'NL DEPO-DEPO'!$I:$I)</f>
        <v>0</v>
      </c>
      <c r="I55" s="25">
        <f>SUMIF('NL DEPO-DEPO'!$B:$B,'NERACA LAJUR'!A55,'NL DEPO-DEPO'!$J:$J)+SUMIF(AJE!$C:$C,A55,AJE!$E:$E)</f>
        <v>0</v>
      </c>
      <c r="J55" s="25">
        <f>SUMIF('NL DEPO-DEPO'!$B:$B,'NERACA LAJUR'!A55,'NL DEPO-DEPO'!$K:$K)+SUMIF(AJE!$C:$C,A55,AJE!$F:$F)</f>
        <v>0</v>
      </c>
      <c r="K55" s="25">
        <f t="shared" si="0"/>
        <v>0</v>
      </c>
      <c r="L55" s="25">
        <f t="shared" si="1"/>
        <v>0</v>
      </c>
      <c r="M55" s="25">
        <f t="shared" si="2"/>
        <v>0</v>
      </c>
      <c r="N55" s="25">
        <f t="shared" si="3"/>
        <v>0</v>
      </c>
      <c r="O55" s="25">
        <f t="shared" si="4"/>
        <v>0</v>
      </c>
      <c r="P55" s="25">
        <f t="shared" si="5"/>
        <v>0</v>
      </c>
      <c r="Q55" s="6"/>
      <c r="R55" s="25">
        <f t="shared" si="6"/>
        <v>0</v>
      </c>
      <c r="S55" s="25">
        <f t="shared" si="7"/>
        <v>0</v>
      </c>
    </row>
    <row r="56" spans="1:20" s="7" customFormat="1" ht="15" customHeight="1">
      <c r="A56" s="24">
        <v>211301</v>
      </c>
      <c r="B56" s="29" t="s">
        <v>54</v>
      </c>
      <c r="C56" s="24" t="s">
        <v>15</v>
      </c>
      <c r="D56" s="24" t="s">
        <v>47</v>
      </c>
      <c r="E56" s="25">
        <v>0</v>
      </c>
      <c r="F56" s="25">
        <v>0</v>
      </c>
      <c r="G56" s="25">
        <f>SUMIF('NL DEPO-DEPO'!$B:$B,'NERACA LAJUR'!A56,'NL DEPO-DEPO'!$H:$H)</f>
        <v>0</v>
      </c>
      <c r="H56" s="25">
        <f>SUMIF('NL DEPO-DEPO'!$B:$B,'NERACA LAJUR'!A56,'NL DEPO-DEPO'!$I:$I)</f>
        <v>0</v>
      </c>
      <c r="I56" s="25">
        <f>SUMIF('NL DEPO-DEPO'!$B:$B,'NERACA LAJUR'!A56,'NL DEPO-DEPO'!$J:$J)+SUMIF(AJE!$C:$C,A56,AJE!$E:$E)</f>
        <v>0</v>
      </c>
      <c r="J56" s="25">
        <f>SUMIF('NL DEPO-DEPO'!$B:$B,'NERACA LAJUR'!A56,'NL DEPO-DEPO'!$K:$K)+SUMIF(AJE!$C:$C,A56,AJE!$F:$F)</f>
        <v>0</v>
      </c>
      <c r="K56" s="25">
        <f>IF(D56="D",E56+G56+I56-F56-H56-J56,0)</f>
        <v>0</v>
      </c>
      <c r="L56" s="25">
        <f>IF(D56="K",F56+H56+J56-E56-G56-I56,0)</f>
        <v>0</v>
      </c>
      <c r="M56" s="25">
        <f>IF(AND(C56="L",D56="d"),K56,0)</f>
        <v>0</v>
      </c>
      <c r="N56" s="25">
        <f>IF(AND(C56="L",D56="K"),L56,0)</f>
        <v>0</v>
      </c>
      <c r="O56" s="25">
        <f>IF(AND(C56="N",D56="D"),K56,0)</f>
        <v>0</v>
      </c>
      <c r="P56" s="25">
        <f>IF(AND(C56="N",D56="k"),L56,0)</f>
        <v>0</v>
      </c>
      <c r="Q56" s="6"/>
      <c r="R56" s="25">
        <f>IF(C56="N",O56,0)</f>
        <v>0</v>
      </c>
      <c r="S56" s="25">
        <f>IF(C56="N",P56,0)</f>
        <v>0</v>
      </c>
    </row>
    <row r="57" spans="1:20" s="7" customFormat="1" ht="15" customHeight="1">
      <c r="A57" s="24">
        <v>212001</v>
      </c>
      <c r="B57" s="29" t="s">
        <v>593</v>
      </c>
      <c r="C57" s="24" t="s">
        <v>15</v>
      </c>
      <c r="D57" s="24" t="s">
        <v>47</v>
      </c>
      <c r="E57" s="25">
        <v>0</v>
      </c>
      <c r="F57" s="25">
        <v>845289455.59910274</v>
      </c>
      <c r="G57" s="25">
        <f>SUMIF('NL DEPO-DEPO'!$B:$B,'NERACA LAJUR'!A57,'NL DEPO-DEPO'!$H:$H)</f>
        <v>0</v>
      </c>
      <c r="H57" s="25">
        <f>SUMIF('NL DEPO-DEPO'!$B:$B,'NERACA LAJUR'!A57,'NL DEPO-DEPO'!$I:$I)</f>
        <v>0</v>
      </c>
      <c r="I57" s="175">
        <f>SUMIF('NL DEPO-DEPO'!$B:$B,'NERACA LAJUR'!A57,'NL DEPO-DEPO'!$J:$J)+SUMIF(AJE!$C:$C,A57,AJE!$E:$E)</f>
        <v>845289455</v>
      </c>
      <c r="J57" s="175">
        <f>SUMIF('NL DEPO-DEPO'!$B:$B,'NERACA LAJUR'!A57,'NL DEPO-DEPO'!$K:$K)+SUMIF(AJE!$C:$C,A57,AJE!$F:$F)</f>
        <v>448775857.20181811</v>
      </c>
      <c r="K57" s="25">
        <f t="shared" si="0"/>
        <v>0</v>
      </c>
      <c r="L57" s="25">
        <f t="shared" si="1"/>
        <v>448775857.80092096</v>
      </c>
      <c r="M57" s="25">
        <f t="shared" si="2"/>
        <v>0</v>
      </c>
      <c r="N57" s="25">
        <f t="shared" si="3"/>
        <v>0</v>
      </c>
      <c r="O57" s="25">
        <f t="shared" si="4"/>
        <v>0</v>
      </c>
      <c r="P57" s="25">
        <f t="shared" si="5"/>
        <v>448775857.80092096</v>
      </c>
      <c r="Q57" s="6"/>
      <c r="R57" s="25">
        <f t="shared" si="6"/>
        <v>0</v>
      </c>
      <c r="S57" s="25">
        <f t="shared" si="7"/>
        <v>448775857.80092096</v>
      </c>
    </row>
    <row r="58" spans="1:20" s="7" customFormat="1" ht="15" customHeight="1">
      <c r="A58" s="24">
        <v>213001</v>
      </c>
      <c r="B58" s="29" t="s">
        <v>56</v>
      </c>
      <c r="C58" s="24" t="s">
        <v>15</v>
      </c>
      <c r="D58" s="24" t="s">
        <v>47</v>
      </c>
      <c r="E58" s="25">
        <v>0</v>
      </c>
      <c r="F58" s="25">
        <v>0</v>
      </c>
      <c r="G58" s="25">
        <f>SUMIF('NL DEPO-DEPO'!$B:$B,'NERACA LAJUR'!A58,'NL DEPO-DEPO'!$H:$H)</f>
        <v>0</v>
      </c>
      <c r="H58" s="25">
        <f>SUMIF('NL DEPO-DEPO'!$B:$B,'NERACA LAJUR'!A58,'NL DEPO-DEPO'!$I:$I)</f>
        <v>0</v>
      </c>
      <c r="I58" s="25">
        <f>SUMIF('NL DEPO-DEPO'!$B:$B,'NERACA LAJUR'!A58,'NL DEPO-DEPO'!$J:$J)+SUMIF(AJE!$C:$C,A58,AJE!$E:$E)</f>
        <v>2804109560.838182</v>
      </c>
      <c r="J58" s="25">
        <f>SUMIF('NL DEPO-DEPO'!$B:$B,'NERACA LAJUR'!A58,'NL DEPO-DEPO'!$K:$K)+SUMIF(AJE!$C:$C,A58,AJE!$F:$F)</f>
        <v>2804109560.838182</v>
      </c>
      <c r="K58" s="25">
        <f t="shared" si="0"/>
        <v>0</v>
      </c>
      <c r="L58" s="25">
        <f t="shared" si="1"/>
        <v>0</v>
      </c>
      <c r="M58" s="25">
        <f t="shared" si="2"/>
        <v>0</v>
      </c>
      <c r="N58" s="25">
        <f t="shared" si="3"/>
        <v>0</v>
      </c>
      <c r="O58" s="25">
        <f t="shared" si="4"/>
        <v>0</v>
      </c>
      <c r="P58" s="25">
        <f t="shared" si="5"/>
        <v>0</v>
      </c>
      <c r="Q58" s="6"/>
      <c r="R58" s="25">
        <f t="shared" si="6"/>
        <v>0</v>
      </c>
      <c r="S58" s="25">
        <f t="shared" si="7"/>
        <v>0</v>
      </c>
    </row>
    <row r="59" spans="1:20" s="7" customFormat="1" ht="15" customHeight="1">
      <c r="A59" s="24">
        <v>214001</v>
      </c>
      <c r="B59" s="29" t="s">
        <v>351</v>
      </c>
      <c r="C59" s="24" t="s">
        <v>15</v>
      </c>
      <c r="D59" s="24" t="s">
        <v>47</v>
      </c>
      <c r="E59" s="25">
        <v>0</v>
      </c>
      <c r="F59" s="25">
        <v>0</v>
      </c>
      <c r="G59" s="25">
        <f>SUMIF('NL DEPO-DEPO'!$B:$B,'NERACA LAJUR'!A59,'NL DEPO-DEPO'!$H:$H)</f>
        <v>0</v>
      </c>
      <c r="H59" s="25">
        <f>SUMIF('NL DEPO-DEPO'!$B:$B,'NERACA LAJUR'!A59,'NL DEPO-DEPO'!$I:$I)</f>
        <v>0</v>
      </c>
      <c r="I59" s="175">
        <f>SUMIF('NL DEPO-DEPO'!$B:$B,'NERACA LAJUR'!A59,'NL DEPO-DEPO'!$J:$J)+SUMIF(AJE!$C:$C,A59,AJE!$E:$E)</f>
        <v>0</v>
      </c>
      <c r="J59" s="175">
        <f>SUMIF('NL DEPO-DEPO'!$B:$B,'NERACA LAJUR'!A59,'NL DEPO-DEPO'!$K:$K)+SUMIF(AJE!$C:$C,A59,AJE!$F:$F)</f>
        <v>0</v>
      </c>
      <c r="K59" s="25">
        <f>IF(D59="D",E59+G59+I59-F59-H59-J59,0)</f>
        <v>0</v>
      </c>
      <c r="L59" s="25">
        <f>IF(D59="K",F59+H59+J59-E59-G59-I59,0)</f>
        <v>0</v>
      </c>
      <c r="M59" s="25">
        <f>IF(AND(C59="L",D59="d"),K59,0)</f>
        <v>0</v>
      </c>
      <c r="N59" s="25">
        <f>IF(AND(C59="L",D59="K"),L59,0)</f>
        <v>0</v>
      </c>
      <c r="O59" s="25">
        <f>IF(AND(C59="N",D59="D"),K59,0)</f>
        <v>0</v>
      </c>
      <c r="P59" s="25">
        <f>IF(AND(C59="N",D59="k"),L59,0)</f>
        <v>0</v>
      </c>
      <c r="Q59" s="6"/>
      <c r="R59" s="25">
        <f>IF(C59="N",O59,0)</f>
        <v>0</v>
      </c>
      <c r="S59" s="25">
        <f>IF(C59="N",P59,0)</f>
        <v>0</v>
      </c>
    </row>
    <row r="60" spans="1:20" s="7" customFormat="1" ht="15" customHeight="1">
      <c r="A60" s="24">
        <v>214002</v>
      </c>
      <c r="B60" s="29" t="s">
        <v>350</v>
      </c>
      <c r="C60" s="24" t="s">
        <v>15</v>
      </c>
      <c r="D60" s="24" t="s">
        <v>47</v>
      </c>
      <c r="E60" s="25">
        <v>0</v>
      </c>
      <c r="F60" s="25">
        <v>291467.62260000012</v>
      </c>
      <c r="G60" s="25">
        <f>SUMIF('NL DEPO-DEPO'!$B:$B,'NERACA LAJUR'!A60,'NL DEPO-DEPO'!$H:$H)</f>
        <v>0</v>
      </c>
      <c r="H60" s="25">
        <f>SUMIF('NL DEPO-DEPO'!$B:$B,'NERACA LAJUR'!A60,'NL DEPO-DEPO'!$I:$I)</f>
        <v>0</v>
      </c>
      <c r="I60" s="175">
        <f>SUMIF('NL DEPO-DEPO'!$B:$B,'NERACA LAJUR'!A60,'NL DEPO-DEPO'!$J:$J)+SUMIF(AJE!$C:$C,A60,AJE!$E:$E)</f>
        <v>324517.93999999994</v>
      </c>
      <c r="J60" s="175">
        <f>SUMIF('NL DEPO-DEPO'!$B:$B,'NERACA LAJUR'!A60,'NL DEPO-DEPO'!$K:$K)+SUMIF(AJE!$C:$C,A60,AJE!$F:$F)</f>
        <v>333665.67600000004</v>
      </c>
      <c r="K60" s="25">
        <f>IF(D60="D",E60+G60+I60-F60-H60-J60,0)</f>
        <v>0</v>
      </c>
      <c r="L60" s="25">
        <f>IF(D60="K",F60+H60+J60-E60-G60-I60,0)</f>
        <v>300615.35860000015</v>
      </c>
      <c r="M60" s="25">
        <f>IF(AND(C60="L",D60="d"),K60,0)</f>
        <v>0</v>
      </c>
      <c r="N60" s="25">
        <f>IF(AND(C60="L",D60="K"),L60,0)</f>
        <v>0</v>
      </c>
      <c r="O60" s="25">
        <f>IF(AND(C60="N",D60="D"),K60,0)</f>
        <v>0</v>
      </c>
      <c r="P60" s="25">
        <f>IF(AND(C60="N",D60="k"),L60,0)</f>
        <v>300615.35860000015</v>
      </c>
      <c r="Q60" s="6"/>
      <c r="R60" s="25">
        <f>IF(C60="N",O60,0)</f>
        <v>0</v>
      </c>
      <c r="S60" s="25">
        <f>IF(C60="N",P60,0)</f>
        <v>300615.35860000015</v>
      </c>
    </row>
    <row r="61" spans="1:20" s="7" customFormat="1" ht="15" customHeight="1">
      <c r="A61" s="24">
        <v>311001</v>
      </c>
      <c r="B61" s="29" t="s">
        <v>57</v>
      </c>
      <c r="C61" s="24" t="s">
        <v>15</v>
      </c>
      <c r="D61" s="24" t="s">
        <v>47</v>
      </c>
      <c r="E61" s="25">
        <v>0</v>
      </c>
      <c r="F61" s="25">
        <v>0</v>
      </c>
      <c r="G61" s="25">
        <f>SUMIF('NL DEPO-DEPO'!$B:$B,'NERACA LAJUR'!A61,'NL DEPO-DEPO'!$H:$H)</f>
        <v>0</v>
      </c>
      <c r="H61" s="25">
        <f>SUMIF('NL DEPO-DEPO'!$B:$B,'NERACA LAJUR'!A61,'NL DEPO-DEPO'!$I:$I)</f>
        <v>0</v>
      </c>
      <c r="I61" s="25">
        <f>SUMIF('NL DEPO-DEPO'!$B:$B,'NERACA LAJUR'!A61,'NL DEPO-DEPO'!$J:$J)+SUMIF(AJE!$C:$C,A61,AJE!$E:$E)</f>
        <v>0</v>
      </c>
      <c r="J61" s="25">
        <f>SUMIF('NL DEPO-DEPO'!$B:$B,'NERACA LAJUR'!A61,'NL DEPO-DEPO'!$K:$K)+SUMIF(AJE!$C:$C,A61,AJE!$F:$F)</f>
        <v>0</v>
      </c>
      <c r="K61" s="25">
        <f t="shared" si="0"/>
        <v>0</v>
      </c>
      <c r="L61" s="25">
        <f t="shared" si="1"/>
        <v>0</v>
      </c>
      <c r="M61" s="25">
        <f t="shared" si="2"/>
        <v>0</v>
      </c>
      <c r="N61" s="25">
        <f t="shared" si="3"/>
        <v>0</v>
      </c>
      <c r="O61" s="25">
        <f t="shared" si="4"/>
        <v>0</v>
      </c>
      <c r="P61" s="25">
        <f t="shared" si="5"/>
        <v>0</v>
      </c>
      <c r="Q61" s="6"/>
      <c r="R61" s="25">
        <f t="shared" si="6"/>
        <v>0</v>
      </c>
      <c r="S61" s="25">
        <f t="shared" si="7"/>
        <v>0</v>
      </c>
    </row>
    <row r="62" spans="1:20" s="7" customFormat="1" ht="15" customHeight="1">
      <c r="A62" s="22">
        <v>311100</v>
      </c>
      <c r="B62" s="23" t="s">
        <v>58</v>
      </c>
      <c r="C62" s="24" t="s">
        <v>15</v>
      </c>
      <c r="D62" s="24" t="s">
        <v>16</v>
      </c>
      <c r="E62" s="25">
        <v>0</v>
      </c>
      <c r="F62" s="25">
        <v>0</v>
      </c>
      <c r="G62" s="25">
        <f>SUMIF('NL DEPO-DEPO'!$B:$B,'NERACA LAJUR'!A62,'NL DEPO-DEPO'!$H:$H)</f>
        <v>4244545398</v>
      </c>
      <c r="H62" s="25">
        <f>SUMIF('NL DEPO-DEPO'!$B:$B,'NERACA LAJUR'!A62,'NL DEPO-DEPO'!$I:$I)</f>
        <v>16700000</v>
      </c>
      <c r="I62" s="25">
        <f>SUMIF('NL DEPO-DEPO'!$B:$B,'NERACA LAJUR'!A62,'NL DEPO-DEPO'!$J:$J)+SUMIF(AJE!$C:$C,A62,AJE!$E:$E)</f>
        <v>0</v>
      </c>
      <c r="J62" s="25">
        <f>SUMIF('NL DEPO-DEPO'!$B:$B,'NERACA LAJUR'!A62,'NL DEPO-DEPO'!$K:$K)+SUMIF(AJE!$C:$C,A62,AJE!$F:$F)</f>
        <v>4227845398</v>
      </c>
      <c r="K62" s="28">
        <f>IF(D62="D",E62+G62+I62-F62-H62-J62,0)</f>
        <v>0</v>
      </c>
      <c r="L62" s="25">
        <f t="shared" si="1"/>
        <v>0</v>
      </c>
      <c r="M62" s="25">
        <f t="shared" si="2"/>
        <v>0</v>
      </c>
      <c r="N62" s="25">
        <f t="shared" si="3"/>
        <v>0</v>
      </c>
      <c r="O62" s="25">
        <f t="shared" si="4"/>
        <v>0</v>
      </c>
      <c r="P62" s="25">
        <f t="shared" si="5"/>
        <v>0</v>
      </c>
      <c r="Q62" s="6"/>
      <c r="R62" s="25">
        <f t="shared" si="6"/>
        <v>0</v>
      </c>
      <c r="S62" s="25">
        <f t="shared" si="7"/>
        <v>0</v>
      </c>
    </row>
    <row r="63" spans="1:20" s="7" customFormat="1" ht="15" customHeight="1">
      <c r="A63" s="22">
        <v>311110</v>
      </c>
      <c r="B63" s="23" t="s">
        <v>60</v>
      </c>
      <c r="C63" s="24" t="s">
        <v>15</v>
      </c>
      <c r="D63" s="24" t="s">
        <v>47</v>
      </c>
      <c r="E63" s="25">
        <v>0</v>
      </c>
      <c r="F63" s="25">
        <v>36786684</v>
      </c>
      <c r="G63" s="25">
        <f>SUMIF('NL DEPO-DEPO'!$B:$B,'NERACA LAJUR'!A63,'NL DEPO-DEPO'!$H:$H)</f>
        <v>145224779</v>
      </c>
      <c r="H63" s="25">
        <f>SUMIF('NL DEPO-DEPO'!$B:$B,'NERACA LAJUR'!A63,'NL DEPO-DEPO'!$I:$I)</f>
        <v>435681286</v>
      </c>
      <c r="I63" s="25">
        <f>SUMIF('NL DEPO-DEPO'!$B:$B,'NERACA LAJUR'!A63,'NL DEPO-DEPO'!$J:$J)+SUMIF(AJE!$C:$C,A63,AJE!$E:$E)</f>
        <v>0</v>
      </c>
      <c r="J63" s="25">
        <f>SUMIF('NL DEPO-DEPO'!$B:$B,'NERACA LAJUR'!A63,'NL DEPO-DEPO'!$K:$K)+SUMIF(AJE!$C:$C,A63,AJE!$F:$F)</f>
        <v>0</v>
      </c>
      <c r="K63" s="25">
        <f t="shared" si="0"/>
        <v>0</v>
      </c>
      <c r="L63" s="25">
        <f t="shared" si="1"/>
        <v>327243191</v>
      </c>
      <c r="M63" s="25">
        <f t="shared" si="2"/>
        <v>0</v>
      </c>
      <c r="N63" s="25">
        <f t="shared" si="3"/>
        <v>0</v>
      </c>
      <c r="O63" s="25">
        <f t="shared" si="4"/>
        <v>0</v>
      </c>
      <c r="P63" s="25">
        <f t="shared" si="5"/>
        <v>327243191</v>
      </c>
      <c r="Q63" s="6"/>
      <c r="R63" s="25">
        <f t="shared" si="6"/>
        <v>0</v>
      </c>
      <c r="S63" s="25">
        <f t="shared" si="7"/>
        <v>327243191</v>
      </c>
    </row>
    <row r="64" spans="1:20" s="7" customFormat="1" ht="15" customHeight="1">
      <c r="A64" s="22">
        <v>311111</v>
      </c>
      <c r="B64" s="23" t="s">
        <v>61</v>
      </c>
      <c r="C64" s="24" t="s">
        <v>15</v>
      </c>
      <c r="D64" s="24" t="s">
        <v>47</v>
      </c>
      <c r="E64" s="25">
        <v>0</v>
      </c>
      <c r="F64" s="25">
        <v>482318</v>
      </c>
      <c r="G64" s="25">
        <f>SUMIF('NL DEPO-DEPO'!$B:$B,'NERACA LAJUR'!A64,'NL DEPO-DEPO'!$H:$H)</f>
        <v>0</v>
      </c>
      <c r="H64" s="25">
        <f>SUMIF('NL DEPO-DEPO'!$B:$B,'NERACA LAJUR'!A64,'NL DEPO-DEPO'!$I:$I)</f>
        <v>0</v>
      </c>
      <c r="I64" s="25">
        <f>SUMIF('NL DEPO-DEPO'!$B:$B,'NERACA LAJUR'!A64,'NL DEPO-DEPO'!$J:$J)+SUMIF(AJE!$C:$C,A64,AJE!$E:$E)</f>
        <v>0</v>
      </c>
      <c r="J64" s="25">
        <f>SUMIF('NL DEPO-DEPO'!$B:$B,'NERACA LAJUR'!A64,'NL DEPO-DEPO'!$K:$K)+SUMIF(AJE!$C:$C,A64,AJE!$F:$F)</f>
        <v>365983.04118589743</v>
      </c>
      <c r="K64" s="25">
        <f t="shared" si="0"/>
        <v>0</v>
      </c>
      <c r="L64" s="25">
        <f t="shared" si="1"/>
        <v>848301.04118589743</v>
      </c>
      <c r="M64" s="25">
        <f t="shared" si="2"/>
        <v>0</v>
      </c>
      <c r="N64" s="25">
        <f t="shared" si="3"/>
        <v>0</v>
      </c>
      <c r="O64" s="25">
        <f t="shared" si="4"/>
        <v>0</v>
      </c>
      <c r="P64" s="25">
        <f t="shared" si="5"/>
        <v>848301.04118589743</v>
      </c>
      <c r="Q64" s="6"/>
      <c r="R64" s="25">
        <f t="shared" si="6"/>
        <v>0</v>
      </c>
      <c r="S64" s="25">
        <f t="shared" si="7"/>
        <v>848301.04118589743</v>
      </c>
    </row>
    <row r="65" spans="1:22" s="7" customFormat="1" ht="15" customHeight="1">
      <c r="A65" s="22">
        <v>311112</v>
      </c>
      <c r="B65" s="23" t="s">
        <v>62</v>
      </c>
      <c r="C65" s="24" t="s">
        <v>15</v>
      </c>
      <c r="D65" s="24" t="s">
        <v>47</v>
      </c>
      <c r="E65" s="25">
        <v>0</v>
      </c>
      <c r="F65" s="25">
        <v>6936402</v>
      </c>
      <c r="G65" s="25">
        <f>SUMIF('NL DEPO-DEPO'!$B:$B,'NERACA LAJUR'!A65,'NL DEPO-DEPO'!$H:$H)</f>
        <v>0</v>
      </c>
      <c r="H65" s="25">
        <f>SUMIF('NL DEPO-DEPO'!$B:$B,'NERACA LAJUR'!A65,'NL DEPO-DEPO'!$I:$I)</f>
        <v>0</v>
      </c>
      <c r="I65" s="25">
        <f>SUMIF('NL DEPO-DEPO'!$B:$B,'NERACA LAJUR'!A65,'NL DEPO-DEPO'!$J:$J)+SUMIF(AJE!$C:$C,A65,AJE!$E:$E)</f>
        <v>6936402</v>
      </c>
      <c r="J65" s="25">
        <f>SUMIF('NL DEPO-DEPO'!$B:$B,'NERACA LAJUR'!A65,'NL DEPO-DEPO'!$K:$K)+SUMIF(AJE!$C:$C,A65,AJE!$F:$F)</f>
        <v>10471203</v>
      </c>
      <c r="K65" s="25">
        <f t="shared" si="0"/>
        <v>0</v>
      </c>
      <c r="L65" s="25">
        <f t="shared" si="1"/>
        <v>10471203</v>
      </c>
      <c r="M65" s="25">
        <f t="shared" si="2"/>
        <v>0</v>
      </c>
      <c r="N65" s="25">
        <f t="shared" si="3"/>
        <v>0</v>
      </c>
      <c r="O65" s="25">
        <f t="shared" si="4"/>
        <v>0</v>
      </c>
      <c r="P65" s="25">
        <f t="shared" si="5"/>
        <v>10471203</v>
      </c>
      <c r="Q65" s="6"/>
      <c r="R65" s="25">
        <f t="shared" si="6"/>
        <v>0</v>
      </c>
      <c r="S65" s="25">
        <f t="shared" si="7"/>
        <v>10471203</v>
      </c>
    </row>
    <row r="66" spans="1:22" s="7" customFormat="1" ht="15" customHeight="1">
      <c r="A66" s="22">
        <v>311113</v>
      </c>
      <c r="B66" s="23" t="s">
        <v>63</v>
      </c>
      <c r="C66" s="24" t="s">
        <v>15</v>
      </c>
      <c r="D66" s="24" t="s">
        <v>47</v>
      </c>
      <c r="E66" s="25">
        <v>0</v>
      </c>
      <c r="F66" s="25">
        <v>126518504</v>
      </c>
      <c r="G66" s="25">
        <f>SUMIF('NL DEPO-DEPO'!$B:$B,'NERACA LAJUR'!A66,'NL DEPO-DEPO'!$H:$H)</f>
        <v>0</v>
      </c>
      <c r="H66" s="25">
        <f>SUMIF('NL DEPO-DEPO'!$B:$B,'NERACA LAJUR'!A66,'NL DEPO-DEPO'!$I:$I)</f>
        <v>0</v>
      </c>
      <c r="I66" s="25">
        <f>SUMIF('NL DEPO-DEPO'!$B:$B,'NERACA LAJUR'!A66,'NL DEPO-DEPO'!$J:$J)+SUMIF(AJE!$C:$C,A66,AJE!$E:$E)</f>
        <v>126518504</v>
      </c>
      <c r="J66" s="25">
        <f>SUMIF('NL DEPO-DEPO'!$B:$B,'NERACA LAJUR'!A66,'NL DEPO-DEPO'!$K:$K)+SUMIF(AJE!$C:$C,A66,AJE!$F:$F)</f>
        <v>125909725</v>
      </c>
      <c r="K66" s="25">
        <f t="shared" si="0"/>
        <v>0</v>
      </c>
      <c r="L66" s="25">
        <f t="shared" si="1"/>
        <v>125909725</v>
      </c>
      <c r="M66" s="25">
        <f t="shared" si="2"/>
        <v>0</v>
      </c>
      <c r="N66" s="25">
        <f t="shared" si="3"/>
        <v>0</v>
      </c>
      <c r="O66" s="25">
        <f t="shared" si="4"/>
        <v>0</v>
      </c>
      <c r="P66" s="25">
        <f t="shared" si="5"/>
        <v>125909725</v>
      </c>
      <c r="Q66" s="6"/>
      <c r="R66" s="25">
        <f t="shared" si="6"/>
        <v>0</v>
      </c>
      <c r="S66" s="25">
        <f t="shared" si="7"/>
        <v>125909725</v>
      </c>
    </row>
    <row r="67" spans="1:22" s="7" customFormat="1" ht="15" customHeight="1">
      <c r="A67" s="22">
        <v>311114</v>
      </c>
      <c r="B67" s="23" t="s">
        <v>64</v>
      </c>
      <c r="C67" s="24" t="s">
        <v>15</v>
      </c>
      <c r="D67" s="24" t="s">
        <v>47</v>
      </c>
      <c r="E67" s="25">
        <v>0</v>
      </c>
      <c r="F67" s="25">
        <v>0</v>
      </c>
      <c r="G67" s="25">
        <f>SUMIF('NL DEPO-DEPO'!$B:$B,'NERACA LAJUR'!A67,'NL DEPO-DEPO'!$H:$H)</f>
        <v>0</v>
      </c>
      <c r="H67" s="25">
        <f>SUMIF('NL DEPO-DEPO'!$B:$B,'NERACA LAJUR'!A67,'NL DEPO-DEPO'!$I:$I)</f>
        <v>0</v>
      </c>
      <c r="I67" s="25">
        <f>SUMIF('NL DEPO-DEPO'!$B:$B,'NERACA LAJUR'!A67,'NL DEPO-DEPO'!$J:$J)+SUMIF(AJE!$C:$C,A67,AJE!$E:$E)</f>
        <v>50816110.320000052</v>
      </c>
      <c r="J67" s="25">
        <f>SUMIF('NL DEPO-DEPO'!$B:$B,'NERACA LAJUR'!A67,'NL DEPO-DEPO'!$K:$K)+SUMIF(AJE!$C:$C,A67,AJE!$F:$F)</f>
        <v>50816110.320000052</v>
      </c>
      <c r="K67" s="25">
        <f t="shared" si="0"/>
        <v>0</v>
      </c>
      <c r="L67" s="25">
        <f t="shared" si="1"/>
        <v>0</v>
      </c>
      <c r="M67" s="25">
        <f t="shared" si="2"/>
        <v>0</v>
      </c>
      <c r="N67" s="25">
        <f t="shared" si="3"/>
        <v>0</v>
      </c>
      <c r="O67" s="25">
        <f t="shared" si="4"/>
        <v>0</v>
      </c>
      <c r="P67" s="25">
        <f t="shared" si="5"/>
        <v>0</v>
      </c>
      <c r="Q67" s="6"/>
      <c r="R67" s="25">
        <f t="shared" si="6"/>
        <v>0</v>
      </c>
      <c r="S67" s="25">
        <f t="shared" si="7"/>
        <v>0</v>
      </c>
    </row>
    <row r="68" spans="1:22" s="7" customFormat="1" ht="15" customHeight="1">
      <c r="A68" s="24">
        <v>311115</v>
      </c>
      <c r="B68" s="29" t="s">
        <v>65</v>
      </c>
      <c r="C68" s="24" t="s">
        <v>15</v>
      </c>
      <c r="D68" s="24" t="s">
        <v>47</v>
      </c>
      <c r="E68" s="25">
        <v>0</v>
      </c>
      <c r="F68" s="25">
        <v>0</v>
      </c>
      <c r="G68" s="25">
        <f>SUMIF('NL DEPO-DEPO'!$B:$B,'NERACA LAJUR'!A68,'NL DEPO-DEPO'!$H:$H)</f>
        <v>0</v>
      </c>
      <c r="H68" s="25">
        <f>SUMIF('NL DEPO-DEPO'!$B:$B,'NERACA LAJUR'!A68,'NL DEPO-DEPO'!$I:$I)</f>
        <v>0</v>
      </c>
      <c r="I68" s="25">
        <f>SUMIF('NL DEPO-DEPO'!$B:$B,'NERACA LAJUR'!A68,'NL DEPO-DEPO'!$J:$J)+SUMIF(AJE!$C:$C,A68,AJE!$E:$E)</f>
        <v>0</v>
      </c>
      <c r="J68" s="25">
        <f>SUMIF('NL DEPO-DEPO'!$B:$B,'NERACA LAJUR'!A68,'NL DEPO-DEPO'!$K:$K)+SUMIF(AJE!$C:$C,A68,AJE!$F:$F)</f>
        <v>0</v>
      </c>
      <c r="K68" s="25">
        <f t="shared" si="0"/>
        <v>0</v>
      </c>
      <c r="L68" s="25">
        <f t="shared" si="1"/>
        <v>0</v>
      </c>
      <c r="M68" s="25">
        <f t="shared" si="2"/>
        <v>0</v>
      </c>
      <c r="N68" s="25">
        <f t="shared" si="3"/>
        <v>0</v>
      </c>
      <c r="O68" s="25">
        <f t="shared" si="4"/>
        <v>0</v>
      </c>
      <c r="P68" s="25">
        <f t="shared" si="5"/>
        <v>0</v>
      </c>
      <c r="Q68" s="6"/>
      <c r="R68" s="25">
        <f t="shared" si="6"/>
        <v>0</v>
      </c>
      <c r="S68" s="25">
        <f t="shared" si="7"/>
        <v>0</v>
      </c>
    </row>
    <row r="69" spans="1:22" s="7" customFormat="1" ht="15" customHeight="1">
      <c r="A69" s="24">
        <v>311116</v>
      </c>
      <c r="B69" s="29" t="s">
        <v>66</v>
      </c>
      <c r="C69" s="24" t="s">
        <v>15</v>
      </c>
      <c r="D69" s="24" t="s">
        <v>47</v>
      </c>
      <c r="E69" s="25">
        <v>0</v>
      </c>
      <c r="F69" s="25">
        <v>0</v>
      </c>
      <c r="G69" s="25">
        <f>SUMIF('NL DEPO-DEPO'!$B:$B,'NERACA LAJUR'!A69,'NL DEPO-DEPO'!$H:$H)</f>
        <v>0</v>
      </c>
      <c r="H69" s="25">
        <f>SUMIF('NL DEPO-DEPO'!$B:$B,'NERACA LAJUR'!A69,'NL DEPO-DEPO'!$I:$I)</f>
        <v>0</v>
      </c>
      <c r="I69" s="25">
        <f>SUMIF('NL DEPO-DEPO'!$B:$B,'NERACA LAJUR'!A69,'NL DEPO-DEPO'!$J:$J)+SUMIF(AJE!$C:$C,A69,AJE!$E:$E)</f>
        <v>0</v>
      </c>
      <c r="J69" s="25">
        <f>SUMIF('NL DEPO-DEPO'!$B:$B,'NERACA LAJUR'!A69,'NL DEPO-DEPO'!$K:$K)+SUMIF(AJE!$C:$C,A69,AJE!$F:$F)</f>
        <v>0</v>
      </c>
      <c r="K69" s="25">
        <f>IF(D69="D",E69+G69+I69-F69-H69-J69,0)</f>
        <v>0</v>
      </c>
      <c r="L69" s="25">
        <f>IF(D69="K",F69+H69+J69-E69-G69-I69,0)</f>
        <v>0</v>
      </c>
      <c r="M69" s="25">
        <f>IF(AND(C69="L",D69="d"),K69,0)</f>
        <v>0</v>
      </c>
      <c r="N69" s="25">
        <f>IF(AND(C69="L",D69="K"),L69,0)</f>
        <v>0</v>
      </c>
      <c r="O69" s="25">
        <f>IF(AND(C69="N",D69="D"),K69,0)</f>
        <v>0</v>
      </c>
      <c r="P69" s="25">
        <f>IF(AND(C69="N",D69="k"),L69,0)</f>
        <v>0</v>
      </c>
      <c r="Q69" s="6"/>
      <c r="R69" s="25">
        <f>IF(C69="N",O69,0)</f>
        <v>0</v>
      </c>
      <c r="S69" s="25">
        <f>IF(C69="N",P69,0)</f>
        <v>0</v>
      </c>
    </row>
    <row r="70" spans="1:22" s="7" customFormat="1" ht="15" customHeight="1">
      <c r="A70" s="24">
        <v>311117</v>
      </c>
      <c r="B70" s="29" t="s">
        <v>67</v>
      </c>
      <c r="C70" s="24" t="s">
        <v>15</v>
      </c>
      <c r="D70" s="24" t="s">
        <v>47</v>
      </c>
      <c r="E70" s="25">
        <v>0</v>
      </c>
      <c r="F70" s="25">
        <v>245532675.27000141</v>
      </c>
      <c r="G70" s="25">
        <f>SUMIF('NL DEPO-DEPO'!$B:$B,'NERACA LAJUR'!A70,'NL DEPO-DEPO'!$H:$H)</f>
        <v>0</v>
      </c>
      <c r="H70" s="25">
        <f>SUMIF('NL DEPO-DEPO'!$B:$B,'NERACA LAJUR'!A70,'NL DEPO-DEPO'!$I:$I)</f>
        <v>0</v>
      </c>
      <c r="I70" s="25">
        <f>SUMIF('NL DEPO-DEPO'!$B:$B,'NERACA LAJUR'!A70,'NL DEPO-DEPO'!$J:$J)+SUMIF(AJE!$C:$C,A70,AJE!$E:$E)</f>
        <v>0</v>
      </c>
      <c r="J70" s="25">
        <f>SUMIF('NL DEPO-DEPO'!$B:$B,'NERACA LAJUR'!A70,'NL DEPO-DEPO'!$K:$K)+SUMIF(AJE!$C:$C,A70,AJE!$F:$F)</f>
        <v>111548163</v>
      </c>
      <c r="K70" s="25">
        <f>IF(D70="D",E70+G70+I70-F70-H70-J70,0)</f>
        <v>0</v>
      </c>
      <c r="L70" s="25">
        <f>IF(D70="K",F70+H70+J70-E70-G70-I70,0)</f>
        <v>357080838.27000141</v>
      </c>
      <c r="M70" s="25">
        <f>IF(AND(C70="L",D70="d"),K70,0)</f>
        <v>0</v>
      </c>
      <c r="N70" s="25">
        <f>IF(AND(C70="L",D70="K"),L70,0)</f>
        <v>0</v>
      </c>
      <c r="O70" s="25">
        <f>IF(AND(C70="N",D70="D"),K70,0)</f>
        <v>0</v>
      </c>
      <c r="P70" s="25">
        <f>IF(AND(C70="N",D70="k"),L70,0)</f>
        <v>357080838.27000141</v>
      </c>
      <c r="Q70" s="6"/>
      <c r="R70" s="25">
        <f>IF(C70="N",O70,0)</f>
        <v>0</v>
      </c>
      <c r="S70" s="25">
        <f>IF(C70="N",P70,0)</f>
        <v>357080838.27000141</v>
      </c>
    </row>
    <row r="71" spans="1:22" s="7" customFormat="1" ht="15" customHeight="1">
      <c r="A71" s="22">
        <v>311118</v>
      </c>
      <c r="B71" s="23" t="s">
        <v>331</v>
      </c>
      <c r="C71" s="24" t="s">
        <v>15</v>
      </c>
      <c r="D71" s="24" t="s">
        <v>47</v>
      </c>
      <c r="E71" s="25">
        <v>0</v>
      </c>
      <c r="F71" s="25">
        <v>7074238</v>
      </c>
      <c r="G71" s="25">
        <f>SUMIF('NL DEPO-DEPO'!$B:$B,'NERACA LAJUR'!A71,'NL DEPO-DEPO'!$H:$H)</f>
        <v>0</v>
      </c>
      <c r="H71" s="25">
        <f>SUMIF('NL DEPO-DEPO'!$B:$B,'NERACA LAJUR'!A71,'NL DEPO-DEPO'!$I:$I)</f>
        <v>0</v>
      </c>
      <c r="I71" s="25">
        <f>SUMIF('NL DEPO-DEPO'!$B:$B,'NERACA LAJUR'!A71,'NL DEPO-DEPO'!$J:$J)+SUMIF(AJE!$C:$C,A71,AJE!$E:$E)</f>
        <v>7074238</v>
      </c>
      <c r="J71" s="25">
        <f>SUMIF('NL DEPO-DEPO'!$B:$B,'NERACA LAJUR'!A71,'NL DEPO-DEPO'!$K:$K)+SUMIF(AJE!$C:$C,A71,AJE!$F:$F)</f>
        <v>8860152</v>
      </c>
      <c r="K71" s="25">
        <f>IF(D71="D",E71+G71+I71-F71-H71-J71,0)</f>
        <v>0</v>
      </c>
      <c r="L71" s="25">
        <f>IF(D71="K",F71+H71+J71-E71-G71-I71,0)</f>
        <v>8860152</v>
      </c>
      <c r="M71" s="25">
        <f>IF(AND(C71="L",D71="d"),K71,0)</f>
        <v>0</v>
      </c>
      <c r="N71" s="25">
        <f>IF(AND(C71="L",D71="K"),L71,0)</f>
        <v>0</v>
      </c>
      <c r="O71" s="25">
        <f>IF(AND(C71="N",D71="D"),K71,0)</f>
        <v>0</v>
      </c>
      <c r="P71" s="25">
        <f>IF(AND(C71="N",D71="k"),L71,0)</f>
        <v>8860152</v>
      </c>
      <c r="Q71" s="6"/>
      <c r="R71" s="25">
        <f>IF(C71="N",O71,0)</f>
        <v>0</v>
      </c>
      <c r="S71" s="25">
        <f>IF(C71="N",P71,0)</f>
        <v>8860152</v>
      </c>
    </row>
    <row r="72" spans="1:22" s="7" customFormat="1" ht="15" customHeight="1">
      <c r="A72" s="22">
        <v>311119</v>
      </c>
      <c r="B72" s="23" t="s">
        <v>743</v>
      </c>
      <c r="C72" s="24" t="s">
        <v>15</v>
      </c>
      <c r="D72" s="24" t="s">
        <v>47</v>
      </c>
      <c r="E72" s="25">
        <v>0</v>
      </c>
      <c r="F72" s="25">
        <v>46000</v>
      </c>
      <c r="G72" s="25">
        <f>SUMIF('NL DEPO-DEPO'!$B:$B,'NERACA LAJUR'!A72,'NL DEPO-DEPO'!$H:$H)</f>
        <v>0</v>
      </c>
      <c r="H72" s="25">
        <f>SUMIF('NL DEPO-DEPO'!$B:$B,'NERACA LAJUR'!A72,'NL DEPO-DEPO'!$I:$I)</f>
        <v>0</v>
      </c>
      <c r="I72" s="25">
        <f>SUMIF('NL DEPO-DEPO'!$B:$B,'NERACA LAJUR'!A72,'NL DEPO-DEPO'!$J:$J)+SUMIF(AJE!$C:$C,A72,AJE!$E:$E)</f>
        <v>46000</v>
      </c>
      <c r="J72" s="25">
        <f>SUMIF('NL DEPO-DEPO'!$B:$B,'NERACA LAJUR'!A72,'NL DEPO-DEPO'!$K:$K)+SUMIF(AJE!$C:$C,A72,AJE!$F:$F)</f>
        <v>0</v>
      </c>
      <c r="K72" s="25">
        <f>IF(D72="D",E72+G72+I72-F72-H72-J72,0)</f>
        <v>0</v>
      </c>
      <c r="L72" s="25">
        <f>IF(D72="K",F72+H72+J72-E72-G72-I72,0)</f>
        <v>0</v>
      </c>
      <c r="M72" s="25">
        <f>IF(AND(C72="L",D72="d"),K72,0)</f>
        <v>0</v>
      </c>
      <c r="N72" s="25">
        <f>IF(AND(C72="L",D72="K"),L72,0)</f>
        <v>0</v>
      </c>
      <c r="O72" s="25">
        <f>IF(AND(C72="N",D72="D"),K72,0)</f>
        <v>0</v>
      </c>
      <c r="P72" s="25">
        <f>IF(AND(C72="N",D72="k"),L72,0)</f>
        <v>0</v>
      </c>
      <c r="Q72" s="6"/>
      <c r="R72" s="25">
        <f>IF(C72="N",O72,0)</f>
        <v>0</v>
      </c>
      <c r="S72" s="25">
        <f>IF(C72="N",P72,0)</f>
        <v>0</v>
      </c>
    </row>
    <row r="73" spans="1:22" s="7" customFormat="1" ht="15" customHeight="1">
      <c r="A73" s="22">
        <v>311101</v>
      </c>
      <c r="B73" s="23" t="s">
        <v>59</v>
      </c>
      <c r="C73" s="24" t="s">
        <v>15</v>
      </c>
      <c r="D73" s="24" t="s">
        <v>47</v>
      </c>
      <c r="E73" s="25">
        <v>0</v>
      </c>
      <c r="F73" s="25">
        <v>11444418418.210222</v>
      </c>
      <c r="G73" s="25">
        <f>SUMIF('NL DEPO-DEPO'!$B:$B,'NERACA LAJUR'!A73,'NL DEPO-DEPO'!$H:$H)</f>
        <v>0</v>
      </c>
      <c r="H73" s="25">
        <f>SUMIF('NL DEPO-DEPO'!$B:$B,'NERACA LAJUR'!A73,'NL DEPO-DEPO'!$I:$I)</f>
        <v>0</v>
      </c>
      <c r="I73" s="25">
        <f>SUMIF('NL DEPO-DEPO'!$B:$B,'NERACA LAJUR'!A73,'NL DEPO-DEPO'!$J:$J)+SUMIF(AJE!$C:$C,A73,AJE!$E:$E)</f>
        <v>0</v>
      </c>
      <c r="J73" s="25">
        <f>SUMIF(AJE!$C:$C,A73,AJE!$F:$F)</f>
        <v>1415762215.1094513</v>
      </c>
      <c r="K73" s="25">
        <f>IF(D73="D",E73+G73+I73-F73-H73-J73,0)</f>
        <v>0</v>
      </c>
      <c r="L73" s="25">
        <f>IF(D73="K",F73+H73+J73-E73-G73-I73,0)</f>
        <v>12860180633.319674</v>
      </c>
      <c r="M73" s="25">
        <f>IF(AND(C73="L",D73="d"),K73,0)</f>
        <v>0</v>
      </c>
      <c r="N73" s="25">
        <f>IF(AND(C73="L",D73="K"),L73,0)</f>
        <v>0</v>
      </c>
      <c r="O73" s="25">
        <f>IF(AND(C73="N",D73="D"),K73,0)</f>
        <v>0</v>
      </c>
      <c r="P73" s="25">
        <f>IF(AND(C73="N",D73="k"),L73,0)</f>
        <v>12860180633.319674</v>
      </c>
      <c r="Q73" s="6"/>
      <c r="R73" s="25">
        <f>IF(C73="N",O73,0)</f>
        <v>0</v>
      </c>
      <c r="S73" s="25">
        <f>IF(C73="N",P73,0)</f>
        <v>12860180633.319674</v>
      </c>
    </row>
    <row r="74" spans="1:22" s="7" customFormat="1" ht="15" customHeight="1">
      <c r="A74" s="24">
        <v>311201</v>
      </c>
      <c r="B74" s="29" t="s">
        <v>68</v>
      </c>
      <c r="C74" s="24" t="s">
        <v>15</v>
      </c>
      <c r="D74" s="24" t="s">
        <v>47</v>
      </c>
      <c r="E74" s="25">
        <v>0</v>
      </c>
      <c r="F74" s="25">
        <v>0</v>
      </c>
      <c r="G74" s="25">
        <f>SUMIF('NL DEPO-DEPO'!$B:$B,'NERACA LAJUR'!A74,'NL DEPO-DEPO'!$H:$H)</f>
        <v>0</v>
      </c>
      <c r="H74" s="25">
        <f>SUMIF('NL DEPO-DEPO'!$B:$B,'NERACA LAJUR'!A74,'NL DEPO-DEPO'!$I:$I)</f>
        <v>0</v>
      </c>
      <c r="I74" s="25">
        <f>SUMIF(AJE!$C:$C,A74,AJE!$E:$E)</f>
        <v>0</v>
      </c>
      <c r="J74" s="25">
        <f>SUMIF(AJE!$C:$C,A74,AJE!$F:$F)</f>
        <v>0</v>
      </c>
      <c r="K74" s="25">
        <f t="shared" si="0"/>
        <v>0</v>
      </c>
      <c r="L74" s="25">
        <f t="shared" si="1"/>
        <v>0</v>
      </c>
      <c r="M74" s="25">
        <f t="shared" si="2"/>
        <v>0</v>
      </c>
      <c r="N74" s="25">
        <f t="shared" si="3"/>
        <v>0</v>
      </c>
      <c r="O74" s="25">
        <f t="shared" si="4"/>
        <v>0</v>
      </c>
      <c r="P74" s="25">
        <f t="shared" si="5"/>
        <v>0</v>
      </c>
      <c r="Q74" s="6"/>
      <c r="R74" s="25">
        <f t="shared" si="6"/>
        <v>0</v>
      </c>
      <c r="S74" s="25">
        <f t="shared" si="7"/>
        <v>0</v>
      </c>
    </row>
    <row r="75" spans="1:22" s="7" customFormat="1" ht="15" customHeight="1">
      <c r="A75" s="24">
        <v>312002</v>
      </c>
      <c r="B75" s="29" t="s">
        <v>69</v>
      </c>
      <c r="C75" s="24" t="s">
        <v>15</v>
      </c>
      <c r="D75" s="24" t="s">
        <v>47</v>
      </c>
      <c r="E75" s="25">
        <v>0</v>
      </c>
      <c r="F75" s="25">
        <v>1415762215.1094513</v>
      </c>
      <c r="G75" s="25">
        <f>SUMIF('NL DEPO-DEPO'!$B:$B,'NERACA LAJUR'!A75,'NL DEPO-DEPO'!$H:$H)</f>
        <v>0</v>
      </c>
      <c r="H75" s="25">
        <f>SUMIF('NL DEPO-DEPO'!$B:$B,'NERACA LAJUR'!A75,'NL DEPO-DEPO'!$I:$I)</f>
        <v>0</v>
      </c>
      <c r="I75" s="25">
        <f>SUMIF(AJE!$C:$C,A75,AJE!$E:$E)</f>
        <v>1415762215.1094513</v>
      </c>
      <c r="J75" s="25">
        <f>SUMIF('NL DEPO-DEPO'!$B:$B,'NERACA LAJUR'!A75,'NL DEPO-DEPO'!$K:$K)+SUMIF(AJE!$C:$C,A75,AJE!$F:$F)</f>
        <v>0</v>
      </c>
      <c r="K75" s="25">
        <f t="shared" si="0"/>
        <v>0</v>
      </c>
      <c r="L75" s="25">
        <f t="shared" si="1"/>
        <v>0</v>
      </c>
      <c r="M75" s="25">
        <f t="shared" si="2"/>
        <v>0</v>
      </c>
      <c r="N75" s="25">
        <f t="shared" si="3"/>
        <v>0</v>
      </c>
      <c r="O75" s="25">
        <f t="shared" si="4"/>
        <v>0</v>
      </c>
      <c r="P75" s="25">
        <f t="shared" si="5"/>
        <v>0</v>
      </c>
      <c r="Q75" s="6"/>
      <c r="R75" s="25">
        <f t="shared" si="6"/>
        <v>0</v>
      </c>
      <c r="S75" s="32">
        <f>IF(C75="N",P75,0)+P76</f>
        <v>403569486.34354782</v>
      </c>
    </row>
    <row r="76" spans="1:22" s="7" customFormat="1" ht="15" customHeight="1">
      <c r="A76" s="24">
        <v>312003</v>
      </c>
      <c r="B76" s="29" t="s">
        <v>70</v>
      </c>
      <c r="C76" s="24" t="s">
        <v>15</v>
      </c>
      <c r="D76" s="24" t="s">
        <v>47</v>
      </c>
      <c r="E76" s="25">
        <v>0</v>
      </c>
      <c r="F76" s="25">
        <v>0</v>
      </c>
      <c r="G76" s="25">
        <f>SUMIF('NL DEPO-DEPO'!$B:$B,'NERACA LAJUR'!A76,'NL DEPO-DEPO'!$H:$H)</f>
        <v>0</v>
      </c>
      <c r="H76" s="25">
        <f>SUMIF('NL DEPO-DEPO'!$B:$B,'NERACA LAJUR'!A76,'NL DEPO-DEPO'!$I:$I)</f>
        <v>0</v>
      </c>
      <c r="I76" s="25">
        <f>SUMIF(AJE!$C:$C,A76,AJE!$E:$E)</f>
        <v>0</v>
      </c>
      <c r="J76" s="25">
        <f>SUMIF(AJE!$C:$C,A76,AJE!$F:$F)</f>
        <v>0</v>
      </c>
      <c r="K76" s="25">
        <f t="shared" si="0"/>
        <v>0</v>
      </c>
      <c r="L76" s="25">
        <f>IF(D76="K",F76+H76+J76-E76-G76-I76,0)</f>
        <v>0</v>
      </c>
      <c r="M76" s="25">
        <f t="shared" si="2"/>
        <v>0</v>
      </c>
      <c r="N76" s="25">
        <f t="shared" si="3"/>
        <v>0</v>
      </c>
      <c r="O76" s="25">
        <f t="shared" si="4"/>
        <v>0</v>
      </c>
      <c r="P76" s="25">
        <f>IF(AND(C76="N",D76="k"),L76,0)+M179</f>
        <v>403569486.34354782</v>
      </c>
      <c r="Q76" s="6"/>
      <c r="R76" s="25">
        <f t="shared" si="6"/>
        <v>0</v>
      </c>
      <c r="S76" s="32">
        <f>IF(C76="N",P76,0)-P76</f>
        <v>0</v>
      </c>
    </row>
    <row r="77" spans="1:22" s="7" customFormat="1" ht="15" customHeight="1">
      <c r="A77" s="24">
        <v>410001</v>
      </c>
      <c r="B77" s="29" t="s">
        <v>71</v>
      </c>
      <c r="C77" s="24" t="s">
        <v>72</v>
      </c>
      <c r="D77" s="24" t="s">
        <v>16</v>
      </c>
      <c r="E77" s="25">
        <v>0</v>
      </c>
      <c r="F77" s="25">
        <v>0</v>
      </c>
      <c r="G77" s="25">
        <f>SUMIF('NL DEPO-DEPO'!$B:$B,'NERACA LAJUR'!A77,'NL DEPO-DEPO'!$H:$H)</f>
        <v>0</v>
      </c>
      <c r="H77" s="25">
        <f>SUMIF('NL DEPO-DEPO'!$B:$B,'NERACA LAJUR'!A77,'NL DEPO-DEPO'!$I:$I)</f>
        <v>0</v>
      </c>
      <c r="I77" s="25">
        <f>SUMIF('NL DEPO-DEPO'!$B:$B,'NERACA LAJUR'!A77,'NL DEPO-DEPO'!$J:$J)+SUMIF(AJE!$C:$C,A77,AJE!$E:$E)</f>
        <v>0</v>
      </c>
      <c r="J77" s="25">
        <f>SUMIF('NL DEPO-DEPO'!$B:$B,'NERACA LAJUR'!A77,'NL DEPO-DEPO'!$K:$K)+SUMIF(AJE!$C:$C,A77,AJE!$F:$F)</f>
        <v>0</v>
      </c>
      <c r="K77" s="25">
        <f t="shared" si="0"/>
        <v>0</v>
      </c>
      <c r="L77" s="25">
        <f t="shared" si="1"/>
        <v>0</v>
      </c>
      <c r="M77" s="25">
        <f t="shared" si="2"/>
        <v>0</v>
      </c>
      <c r="N77" s="25">
        <f t="shared" si="3"/>
        <v>0</v>
      </c>
      <c r="O77" s="25">
        <f t="shared" si="4"/>
        <v>0</v>
      </c>
      <c r="P77" s="25">
        <f t="shared" si="5"/>
        <v>0</v>
      </c>
      <c r="Q77" s="6"/>
      <c r="R77" s="25">
        <f t="shared" si="6"/>
        <v>0</v>
      </c>
      <c r="S77" s="25">
        <f t="shared" si="7"/>
        <v>0</v>
      </c>
      <c r="U77" s="876" t="s">
        <v>515</v>
      </c>
      <c r="V77" s="877"/>
    </row>
    <row r="78" spans="1:22" s="7" customFormat="1" ht="15" customHeight="1">
      <c r="A78" s="24">
        <v>411001</v>
      </c>
      <c r="B78" s="29" t="s">
        <v>73</v>
      </c>
      <c r="C78" s="24" t="s">
        <v>72</v>
      </c>
      <c r="D78" s="24" t="s">
        <v>47</v>
      </c>
      <c r="E78" s="25">
        <v>0</v>
      </c>
      <c r="F78" s="25">
        <v>0</v>
      </c>
      <c r="G78" s="25">
        <f>SUMIF('NL DEPO-DEPO'!$B:$B,'NERACA LAJUR'!A78,'NL DEPO-DEPO'!$H:$H)</f>
        <v>0</v>
      </c>
      <c r="H78" s="25">
        <f>SUMIF('NL DEPO-DEPO'!$B:$B,'NERACA LAJUR'!A78,'NL DEPO-DEPO'!$I:$I)</f>
        <v>0</v>
      </c>
      <c r="I78" s="25">
        <f>SUMIF('NL DEPO-DEPO'!$B:$B,'NERACA LAJUR'!A78,'NL DEPO-DEPO'!$J:$J)+SUMIF(AJE!$C:$C,A78,AJE!$E:$E)</f>
        <v>41818.181818181816</v>
      </c>
      <c r="J78" s="25">
        <f>SUMIF('NL DEPO-DEPO'!$B:$B,'NERACA LAJUR'!A78,'NL DEPO-DEPO'!$K:$K)+SUMIF(AJE!$C:$C,A78,AJE!$F:$F)</f>
        <v>19301641811.81818</v>
      </c>
      <c r="K78" s="25">
        <f t="shared" si="0"/>
        <v>0</v>
      </c>
      <c r="L78" s="25">
        <f t="shared" si="1"/>
        <v>19301599993.63636</v>
      </c>
      <c r="M78" s="25">
        <f t="shared" si="2"/>
        <v>0</v>
      </c>
      <c r="N78" s="25">
        <f t="shared" si="3"/>
        <v>19301599993.63636</v>
      </c>
      <c r="O78" s="25">
        <f t="shared" si="4"/>
        <v>0</v>
      </c>
      <c r="P78" s="25">
        <f t="shared" si="5"/>
        <v>0</v>
      </c>
      <c r="Q78" s="6"/>
      <c r="R78" s="25">
        <f t="shared" si="6"/>
        <v>0</v>
      </c>
      <c r="S78" s="25">
        <f t="shared" si="7"/>
        <v>0</v>
      </c>
      <c r="U78" s="379" t="s">
        <v>516</v>
      </c>
      <c r="V78" s="200">
        <f>+N78+N80</f>
        <v>19301599993.63636</v>
      </c>
    </row>
    <row r="79" spans="1:22" s="7" customFormat="1" ht="15" customHeight="1">
      <c r="A79" s="24">
        <v>411002</v>
      </c>
      <c r="B79" s="29" t="s">
        <v>74</v>
      </c>
      <c r="C79" s="24" t="s">
        <v>72</v>
      </c>
      <c r="D79" s="24" t="s">
        <v>47</v>
      </c>
      <c r="E79" s="25">
        <v>0</v>
      </c>
      <c r="F79" s="25">
        <v>0</v>
      </c>
      <c r="G79" s="25">
        <f>SUMIF('NL DEPO-DEPO'!$B:$B,'NERACA LAJUR'!A79,'NL DEPO-DEPO'!$H:$H)</f>
        <v>0</v>
      </c>
      <c r="H79" s="25">
        <f>SUMIF('NL DEPO-DEPO'!$B:$B,'NERACA LAJUR'!A79,'NL DEPO-DEPO'!$I:$I)</f>
        <v>0</v>
      </c>
      <c r="I79" s="25">
        <f>SUMIF('NL DEPO-DEPO'!$B:$B,'NERACA LAJUR'!A79,'NL DEPO-DEPO'!$J:$J)+SUMIF(AJE!$C:$C,A79,AJE!$E:$E)</f>
        <v>0</v>
      </c>
      <c r="J79" s="25">
        <f>SUMIF('NL DEPO-DEPO'!$B:$B,'NERACA LAJUR'!A79,'NL DEPO-DEPO'!$K:$K)+SUMIF(AJE!$C:$C,A79,AJE!$F:$F)</f>
        <v>-3807630000</v>
      </c>
      <c r="K79" s="25">
        <f>IF(D79="D",E79+G79+I79-F79-H79-J79,0)</f>
        <v>0</v>
      </c>
      <c r="L79" s="25">
        <f>IF(D79="K",F79+H79+J79-E79-G79-I79,0)</f>
        <v>-3807630000</v>
      </c>
      <c r="M79" s="25">
        <f>IF(AND(C79="L",D79="d"),K79,0)</f>
        <v>0</v>
      </c>
      <c r="N79" s="25">
        <f>IF(AND(C79="L",D79="K"),L79,0)</f>
        <v>-3807630000</v>
      </c>
      <c r="O79" s="25">
        <f>IF(AND(C79="N",D79="D"),K79,0)</f>
        <v>0</v>
      </c>
      <c r="P79" s="25">
        <f>IF(AND(C79="N",D79="k"),L79,0)</f>
        <v>0</v>
      </c>
      <c r="Q79" s="6"/>
      <c r="R79" s="25">
        <f>IF(C79="N",O79,0)</f>
        <v>0</v>
      </c>
      <c r="S79" s="25">
        <f>IF(C79="N",P79,0)</f>
        <v>0</v>
      </c>
      <c r="U79" s="379" t="s">
        <v>517</v>
      </c>
      <c r="V79" s="200">
        <f>+N89+N91</f>
        <v>8964208760</v>
      </c>
    </row>
    <row r="80" spans="1:22" s="7" customFormat="1" ht="15" customHeight="1">
      <c r="A80" s="24">
        <v>411003</v>
      </c>
      <c r="B80" s="29" t="s">
        <v>75</v>
      </c>
      <c r="C80" s="24" t="s">
        <v>72</v>
      </c>
      <c r="D80" s="24" t="s">
        <v>47</v>
      </c>
      <c r="E80" s="25">
        <v>0</v>
      </c>
      <c r="F80" s="25">
        <v>0</v>
      </c>
      <c r="G80" s="25">
        <f>SUMIF('NL DEPO-DEPO'!$B:$B,'NERACA LAJUR'!A80,'NL DEPO-DEPO'!$H:$H)</f>
        <v>0</v>
      </c>
      <c r="H80" s="25">
        <f>SUMIF('NL DEPO-DEPO'!$B:$B,'NERACA LAJUR'!A80,'NL DEPO-DEPO'!$I:$I)</f>
        <v>0</v>
      </c>
      <c r="I80" s="25">
        <f>SUMIF('NL DEPO-DEPO'!$B:$B,'NERACA LAJUR'!A80,'NL DEPO-DEPO'!$J:$J)+SUMIF(AJE!$C:$C,A80,AJE!$E:$E)</f>
        <v>0</v>
      </c>
      <c r="J80" s="25">
        <f>SUMIF('NL DEPO-DEPO'!$B:$B,'NERACA LAJUR'!A80,'NL DEPO-DEPO'!$K:$K)+SUMIF(AJE!$C:$C,A80,AJE!$F:$F)</f>
        <v>0</v>
      </c>
      <c r="K80" s="25">
        <f>IF(D80="D",E80+G80+I80-F80-H80-J80,0)</f>
        <v>0</v>
      </c>
      <c r="L80" s="25">
        <f>IF(D80="K",F80+H80+J80-E80-G80-I80,0)</f>
        <v>0</v>
      </c>
      <c r="M80" s="25">
        <f>IF(AND(C80="L",D80="d"),K80,0)</f>
        <v>0</v>
      </c>
      <c r="N80" s="25">
        <f>IF(AND(C80="L",D80="K"),L80,0)</f>
        <v>0</v>
      </c>
      <c r="O80" s="25">
        <f>IF(AND(C80="N",D80="D"),K80,0)</f>
        <v>0</v>
      </c>
      <c r="P80" s="25">
        <f>IF(AND(C80="N",D80="k"),L80,0)</f>
        <v>0</v>
      </c>
      <c r="Q80" s="6"/>
      <c r="R80" s="25">
        <f>IF(C80="N",O80,0)</f>
        <v>0</v>
      </c>
      <c r="S80" s="25">
        <f>IF(C80="N",P80,0)</f>
        <v>0</v>
      </c>
      <c r="U80" s="379" t="s">
        <v>518</v>
      </c>
      <c r="V80" s="200">
        <f>+N79+N90</f>
        <v>366300000</v>
      </c>
    </row>
    <row r="81" spans="1:22" s="7" customFormat="1" ht="15" customHeight="1">
      <c r="A81" s="24">
        <v>411011</v>
      </c>
      <c r="B81" s="29" t="s">
        <v>76</v>
      </c>
      <c r="C81" s="24" t="s">
        <v>72</v>
      </c>
      <c r="D81" s="24" t="s">
        <v>16</v>
      </c>
      <c r="E81" s="25">
        <v>0</v>
      </c>
      <c r="F81" s="25">
        <v>0</v>
      </c>
      <c r="G81" s="25">
        <f>SUMIF('NL DEPO-DEPO'!$B:$B,'NERACA LAJUR'!A81,'NL DEPO-DEPO'!$H:$H)</f>
        <v>0</v>
      </c>
      <c r="H81" s="25">
        <f>SUMIF('NL DEPO-DEPO'!$B:$B,'NERACA LAJUR'!A81,'NL DEPO-DEPO'!$I:$I)</f>
        <v>0</v>
      </c>
      <c r="I81" s="25">
        <f>SUMIF('NL DEPO-DEPO'!$B:$B,'NERACA LAJUR'!A81,'NL DEPO-DEPO'!$J:$J)+SUMIF(AJE!$C:$C,A81,AJE!$E:$E)</f>
        <v>335770428.18181813</v>
      </c>
      <c r="J81" s="25">
        <f>SUMIF('NL DEPO-DEPO'!$B:$B,'NERACA LAJUR'!A81,'NL DEPO-DEPO'!$K:$K)+SUMIF(AJE!$C:$C,A81,AJE!$F:$F)</f>
        <v>0</v>
      </c>
      <c r="K81" s="25">
        <f t="shared" si="0"/>
        <v>335770428.18181813</v>
      </c>
      <c r="L81" s="25">
        <f t="shared" si="1"/>
        <v>0</v>
      </c>
      <c r="M81" s="25">
        <f t="shared" si="2"/>
        <v>335770428.18181813</v>
      </c>
      <c r="N81" s="25">
        <f t="shared" si="3"/>
        <v>0</v>
      </c>
      <c r="O81" s="25">
        <f t="shared" si="4"/>
        <v>0</v>
      </c>
      <c r="P81" s="25">
        <f t="shared" si="5"/>
        <v>0</v>
      </c>
      <c r="Q81" s="6"/>
      <c r="R81" s="25">
        <f t="shared" si="6"/>
        <v>0</v>
      </c>
      <c r="S81" s="25">
        <f t="shared" si="7"/>
        <v>0</v>
      </c>
      <c r="U81" s="379" t="s">
        <v>519</v>
      </c>
      <c r="V81" s="200"/>
    </row>
    <row r="82" spans="1:22" s="7" customFormat="1" ht="15" customHeight="1">
      <c r="A82" s="22">
        <v>411012</v>
      </c>
      <c r="B82" s="23" t="s">
        <v>77</v>
      </c>
      <c r="C82" s="24" t="s">
        <v>72</v>
      </c>
      <c r="D82" s="24" t="s">
        <v>16</v>
      </c>
      <c r="E82" s="25">
        <v>0</v>
      </c>
      <c r="F82" s="25">
        <v>0</v>
      </c>
      <c r="G82" s="25">
        <f>SUMIF('NL DEPO-DEPO'!$B:$B,'NERACA LAJUR'!A82,'NL DEPO-DEPO'!$H:$H)</f>
        <v>0</v>
      </c>
      <c r="H82" s="25">
        <f>SUMIF('NL DEPO-DEPO'!$B:$B,'NERACA LAJUR'!A82,'NL DEPO-DEPO'!$I:$I)</f>
        <v>0</v>
      </c>
      <c r="I82" s="25">
        <f>SUMIF('NL DEPO-DEPO'!$B:$B,'NERACA LAJUR'!A82,'NL DEPO-DEPO'!$J:$J)+SUMIF(AJE!$C:$C,A82,AJE!$E:$E)</f>
        <v>25712613.636363637</v>
      </c>
      <c r="J82" s="25">
        <f>SUMIF('NL DEPO-DEPO'!$B:$B,'NERACA LAJUR'!A82,'NL DEPO-DEPO'!$K:$K)+SUMIF(AJE!$C:$C,A82,AJE!$F:$F)</f>
        <v>0</v>
      </c>
      <c r="K82" s="25">
        <f t="shared" si="0"/>
        <v>25712613.636363637</v>
      </c>
      <c r="L82" s="25">
        <f t="shared" si="1"/>
        <v>0</v>
      </c>
      <c r="M82" s="25">
        <f t="shared" si="2"/>
        <v>25712613.636363637</v>
      </c>
      <c r="N82" s="25">
        <f t="shared" si="3"/>
        <v>0</v>
      </c>
      <c r="O82" s="25">
        <f t="shared" si="4"/>
        <v>0</v>
      </c>
      <c r="P82" s="25">
        <f t="shared" si="5"/>
        <v>0</v>
      </c>
      <c r="Q82" s="6"/>
      <c r="R82" s="25">
        <f t="shared" si="6"/>
        <v>0</v>
      </c>
      <c r="S82" s="25">
        <f t="shared" si="7"/>
        <v>0</v>
      </c>
      <c r="U82" s="379" t="s">
        <v>520</v>
      </c>
      <c r="V82" s="380">
        <f t="shared" ref="V82:V89" si="16">-(+M81+M92)</f>
        <v>-505851113.63636357</v>
      </c>
    </row>
    <row r="83" spans="1:22" s="7" customFormat="1" ht="15" customHeight="1">
      <c r="A83" s="22">
        <v>411013</v>
      </c>
      <c r="B83" s="23" t="s">
        <v>78</v>
      </c>
      <c r="C83" s="24" t="s">
        <v>72</v>
      </c>
      <c r="D83" s="24" t="s">
        <v>16</v>
      </c>
      <c r="E83" s="25">
        <v>0</v>
      </c>
      <c r="F83" s="25">
        <v>0</v>
      </c>
      <c r="G83" s="25">
        <f>SUMIF('NL DEPO-DEPO'!$B:$B,'NERACA LAJUR'!A83,'NL DEPO-DEPO'!$H:$H)</f>
        <v>0</v>
      </c>
      <c r="H83" s="25">
        <f>SUMIF('NL DEPO-DEPO'!$B:$B,'NERACA LAJUR'!A83,'NL DEPO-DEPO'!$I:$I)</f>
        <v>0</v>
      </c>
      <c r="I83" s="25">
        <f>SUMIF('NL DEPO-DEPO'!$B:$B,'NERACA LAJUR'!A83,'NL DEPO-DEPO'!$J:$J)+SUMIF(AJE!$C:$C,A83,AJE!$E:$E)</f>
        <v>58059645.454545453</v>
      </c>
      <c r="J83" s="25">
        <f>SUMIF('NL DEPO-DEPO'!$B:$B,'NERACA LAJUR'!A83,'NL DEPO-DEPO'!$K:$K)+SUMIF(AJE!$C:$C,A83,AJE!$F:$F)</f>
        <v>0</v>
      </c>
      <c r="K83" s="25">
        <f t="shared" si="0"/>
        <v>58059645.454545453</v>
      </c>
      <c r="L83" s="25">
        <f t="shared" si="1"/>
        <v>0</v>
      </c>
      <c r="M83" s="25">
        <f t="shared" si="2"/>
        <v>58059645.454545453</v>
      </c>
      <c r="N83" s="25">
        <f t="shared" si="3"/>
        <v>0</v>
      </c>
      <c r="O83" s="25">
        <f t="shared" si="4"/>
        <v>0</v>
      </c>
      <c r="P83" s="25">
        <f t="shared" si="5"/>
        <v>0</v>
      </c>
      <c r="Q83" s="6"/>
      <c r="R83" s="25">
        <f t="shared" si="6"/>
        <v>0</v>
      </c>
      <c r="S83" s="25">
        <f t="shared" si="7"/>
        <v>0</v>
      </c>
      <c r="U83" s="379" t="s">
        <v>521</v>
      </c>
      <c r="V83" s="380">
        <f t="shared" si="16"/>
        <v>-103032136.16363636</v>
      </c>
    </row>
    <row r="84" spans="1:22" s="7" customFormat="1" ht="15" customHeight="1">
      <c r="A84" s="22">
        <v>411014</v>
      </c>
      <c r="B84" s="23" t="s">
        <v>79</v>
      </c>
      <c r="C84" s="24" t="s">
        <v>72</v>
      </c>
      <c r="D84" s="24" t="s">
        <v>16</v>
      </c>
      <c r="E84" s="25">
        <v>0</v>
      </c>
      <c r="F84" s="25">
        <v>0</v>
      </c>
      <c r="G84" s="25">
        <f>SUMIF('NL DEPO-DEPO'!$B:$B,'NERACA LAJUR'!A84,'NL DEPO-DEPO'!$H:$H)</f>
        <v>0</v>
      </c>
      <c r="H84" s="25">
        <f>SUMIF('NL DEPO-DEPO'!$B:$B,'NERACA LAJUR'!A84,'NL DEPO-DEPO'!$I:$I)</f>
        <v>0</v>
      </c>
      <c r="I84" s="25">
        <f>SUMIF('NL DEPO-DEPO'!$B:$B,'NERACA LAJUR'!A84,'NL DEPO-DEPO'!$J:$J)+SUMIF(AJE!$C:$C,A84,AJE!$E:$E)</f>
        <v>0</v>
      </c>
      <c r="J84" s="25">
        <f>SUMIF('NL DEPO-DEPO'!$B:$B,'NERACA LAJUR'!A84,'NL DEPO-DEPO'!$K:$K)+SUMIF(AJE!$C:$C,A84,AJE!$F:$F)</f>
        <v>0</v>
      </c>
      <c r="K84" s="25">
        <f>IF(D84="D",E84+G84+I84-F84-H84-J84,0)</f>
        <v>0</v>
      </c>
      <c r="L84" s="25">
        <f>IF(D84="K",F84+H84+J84-E84-G84-I84,0)</f>
        <v>0</v>
      </c>
      <c r="M84" s="25">
        <f>IF(AND(C84="L",D84="d"),K84,0)</f>
        <v>0</v>
      </c>
      <c r="N84" s="25">
        <f>IF(AND(C84="L",D84="K"),L84,0)</f>
        <v>0</v>
      </c>
      <c r="O84" s="25">
        <f>IF(AND(C84="N",D84="D"),K84,0)</f>
        <v>0</v>
      </c>
      <c r="P84" s="25">
        <f>IF(AND(C84="N",D84="k"),L84,0)</f>
        <v>0</v>
      </c>
      <c r="Q84" s="6"/>
      <c r="R84" s="25">
        <f>IF(C84="N",O84,0)</f>
        <v>0</v>
      </c>
      <c r="S84" s="25">
        <f>IF(C84="N",P84,0)</f>
        <v>0</v>
      </c>
      <c r="U84" s="379" t="s">
        <v>522</v>
      </c>
      <c r="V84" s="380">
        <f t="shared" si="16"/>
        <v>-121722827.27272727</v>
      </c>
    </row>
    <row r="85" spans="1:22" s="7" customFormat="1" ht="15" customHeight="1">
      <c r="A85" s="22">
        <v>411015</v>
      </c>
      <c r="B85" s="23" t="s">
        <v>80</v>
      </c>
      <c r="C85" s="24" t="s">
        <v>72</v>
      </c>
      <c r="D85" s="24" t="s">
        <v>16</v>
      </c>
      <c r="E85" s="25">
        <v>0</v>
      </c>
      <c r="F85" s="25">
        <v>0</v>
      </c>
      <c r="G85" s="25">
        <f>SUMIF('NL DEPO-DEPO'!$B:$B,'NERACA LAJUR'!A85,'NL DEPO-DEPO'!$H:$H)</f>
        <v>0</v>
      </c>
      <c r="H85" s="25">
        <f>SUMIF('NL DEPO-DEPO'!$B:$B,'NERACA LAJUR'!A85,'NL DEPO-DEPO'!$I:$I)</f>
        <v>0</v>
      </c>
      <c r="I85" s="25">
        <f>SUMIF('NL DEPO-DEPO'!$B:$B,'NERACA LAJUR'!A85,'NL DEPO-DEPO'!$J:$J)+SUMIF(AJE!$C:$C,A85,AJE!$E:$E)</f>
        <v>0</v>
      </c>
      <c r="J85" s="25">
        <f>SUMIF('NL DEPO-DEPO'!$B:$B,'NERACA LAJUR'!A85,'NL DEPO-DEPO'!$K:$K)+SUMIF(AJE!$C:$C,A85,AJE!$F:$F)</f>
        <v>0</v>
      </c>
      <c r="K85" s="25">
        <f>IF(D85="D",E85+G85+I85-F85-H85-J85,0)</f>
        <v>0</v>
      </c>
      <c r="L85" s="25">
        <f>IF(D85="K",F85+H85+J85-E85-G85-I85,0)</f>
        <v>0</v>
      </c>
      <c r="M85" s="25">
        <f>IF(AND(C85="L",D85="d"),K85,0)</f>
        <v>0</v>
      </c>
      <c r="N85" s="25">
        <f>IF(AND(C85="L",D85="K"),L85,0)</f>
        <v>0</v>
      </c>
      <c r="O85" s="25">
        <f>IF(AND(C85="N",D85="D"),K85,0)</f>
        <v>0</v>
      </c>
      <c r="P85" s="25">
        <f>IF(AND(C85="N",D85="k"),L85,0)</f>
        <v>0</v>
      </c>
      <c r="Q85" s="6"/>
      <c r="R85" s="25">
        <f>IF(C85="N",O85,0)</f>
        <v>0</v>
      </c>
      <c r="S85" s="25">
        <f>IF(C85="N",P85,0)</f>
        <v>0</v>
      </c>
      <c r="U85" s="379" t="s">
        <v>523</v>
      </c>
      <c r="V85" s="380">
        <f t="shared" si="16"/>
        <v>0</v>
      </c>
    </row>
    <row r="86" spans="1:22" s="7" customFormat="1" ht="15" customHeight="1">
      <c r="A86" s="22">
        <v>411016</v>
      </c>
      <c r="B86" s="23" t="s">
        <v>81</v>
      </c>
      <c r="C86" s="24" t="s">
        <v>72</v>
      </c>
      <c r="D86" s="24" t="s">
        <v>16</v>
      </c>
      <c r="E86" s="25">
        <v>0</v>
      </c>
      <c r="F86" s="25">
        <v>0</v>
      </c>
      <c r="G86" s="25">
        <f>SUMIF('NL DEPO-DEPO'!$B:$B,'NERACA LAJUR'!A86,'NL DEPO-DEPO'!$H:$H)</f>
        <v>0</v>
      </c>
      <c r="H86" s="25">
        <f>SUMIF('NL DEPO-DEPO'!$B:$B,'NERACA LAJUR'!A86,'NL DEPO-DEPO'!$I:$I)</f>
        <v>0</v>
      </c>
      <c r="I86" s="25">
        <f>SUMIF('NL DEPO-DEPO'!$B:$B,'NERACA LAJUR'!A86,'NL DEPO-DEPO'!$J:$J)+SUMIF(AJE!$C:$C,A86,AJE!$E:$E)</f>
        <v>450000</v>
      </c>
      <c r="J86" s="25">
        <f>SUMIF('NL DEPO-DEPO'!$B:$B,'NERACA LAJUR'!A86,'NL DEPO-DEPO'!$K:$K)+SUMIF(AJE!$C:$C,A86,AJE!$F:$F)</f>
        <v>450000</v>
      </c>
      <c r="K86" s="25">
        <f>IF(D86="D",E86+G86+I86-F86-H86-J86,0)</f>
        <v>0</v>
      </c>
      <c r="L86" s="25">
        <f>IF(D86="K",F86+H86+J86-E86-G86-I86,0)</f>
        <v>0</v>
      </c>
      <c r="M86" s="25">
        <f>IF(AND(C86="L",D86="d"),K86,0)</f>
        <v>0</v>
      </c>
      <c r="N86" s="25">
        <f>IF(AND(C86="L",D86="K"),L86,0)</f>
        <v>0</v>
      </c>
      <c r="O86" s="25">
        <f>IF(AND(C86="N",D86="D"),K86,0)</f>
        <v>0</v>
      </c>
      <c r="P86" s="25">
        <f>IF(AND(C86="N",D86="k"),L86,0)</f>
        <v>0</v>
      </c>
      <c r="Q86" s="6"/>
      <c r="R86" s="25">
        <f>IF(C86="N",O86,0)</f>
        <v>0</v>
      </c>
      <c r="S86" s="25">
        <f>IF(C86="N",P86,0)</f>
        <v>0</v>
      </c>
      <c r="U86" s="379" t="s">
        <v>524</v>
      </c>
      <c r="V86" s="380">
        <f t="shared" si="16"/>
        <v>0</v>
      </c>
    </row>
    <row r="87" spans="1:22" s="7" customFormat="1" ht="15" customHeight="1">
      <c r="A87" s="22">
        <v>411017</v>
      </c>
      <c r="B87" s="23" t="s">
        <v>82</v>
      </c>
      <c r="C87" s="24" t="s">
        <v>72</v>
      </c>
      <c r="D87" s="24" t="s">
        <v>16</v>
      </c>
      <c r="E87" s="25">
        <v>0</v>
      </c>
      <c r="F87" s="25">
        <v>0</v>
      </c>
      <c r="G87" s="25">
        <f>SUMIF('NL DEPO-DEPO'!$B:$B,'NERACA LAJUR'!A87,'NL DEPO-DEPO'!$H:$H)</f>
        <v>0</v>
      </c>
      <c r="H87" s="25">
        <f>SUMIF('NL DEPO-DEPO'!$B:$B,'NERACA LAJUR'!A87,'NL DEPO-DEPO'!$I:$I)</f>
        <v>0</v>
      </c>
      <c r="I87" s="25">
        <f>SUMIF('NL DEPO-DEPO'!$B:$B,'NERACA LAJUR'!A87,'NL DEPO-DEPO'!$J:$J)+SUMIF(AJE!$C:$C,A87,AJE!$E:$E)</f>
        <v>0</v>
      </c>
      <c r="J87" s="25">
        <f>SUMIF('NL DEPO-DEPO'!$B:$B,'NERACA LAJUR'!A87,'NL DEPO-DEPO'!$K:$K)+SUMIF(AJE!$C:$C,A87,AJE!$F:$F)</f>
        <v>0</v>
      </c>
      <c r="K87" s="25">
        <f>IF(D87="D",E87+G87+I87-F87-H87-J87,0)</f>
        <v>0</v>
      </c>
      <c r="L87" s="25">
        <f>IF(D87="K",F87+H87+J87-E87-G87-I87,0)</f>
        <v>0</v>
      </c>
      <c r="M87" s="25">
        <f>IF(AND(C87="L",D87="d"),K87,0)</f>
        <v>0</v>
      </c>
      <c r="N87" s="25">
        <f>IF(AND(C87="L",D87="K"),L87,0)</f>
        <v>0</v>
      </c>
      <c r="O87" s="25">
        <f>IF(AND(C87="N",D87="D"),K87,0)</f>
        <v>0</v>
      </c>
      <c r="P87" s="25">
        <f>IF(AND(C87="N",D87="k"),L87,0)</f>
        <v>0</v>
      </c>
      <c r="Q87" s="6"/>
      <c r="R87" s="25">
        <f>IF(C87="N",O87,0)</f>
        <v>0</v>
      </c>
      <c r="S87" s="25">
        <f>IF(C87="N",P87,0)</f>
        <v>0</v>
      </c>
      <c r="U87" s="379" t="s">
        <v>525</v>
      </c>
      <c r="V87" s="380">
        <f t="shared" si="16"/>
        <v>0</v>
      </c>
    </row>
    <row r="88" spans="1:22" s="7" customFormat="1" ht="15" customHeight="1">
      <c r="A88" s="22">
        <v>411018</v>
      </c>
      <c r="B88" s="23" t="s">
        <v>83</v>
      </c>
      <c r="C88" s="24" t="s">
        <v>72</v>
      </c>
      <c r="D88" s="24" t="s">
        <v>16</v>
      </c>
      <c r="E88" s="25">
        <v>0</v>
      </c>
      <c r="F88" s="25">
        <v>0</v>
      </c>
      <c r="G88" s="25">
        <f>SUMIF('NL DEPO-DEPO'!$B:$B,'NERACA LAJUR'!A88,'NL DEPO-DEPO'!$H:$H)</f>
        <v>0</v>
      </c>
      <c r="H88" s="25">
        <f>SUMIF('NL DEPO-DEPO'!$B:$B,'NERACA LAJUR'!A88,'NL DEPO-DEPO'!$I:$I)</f>
        <v>0</v>
      </c>
      <c r="I88" s="25">
        <f>SUMIF('NL DEPO-DEPO'!$B:$B,'NERACA LAJUR'!A88,'NL DEPO-DEPO'!$J:$J)+SUMIF(AJE!$C:$C,A88,AJE!$E:$E)</f>
        <v>0</v>
      </c>
      <c r="J88" s="25">
        <f>SUMIF('NL DEPO-DEPO'!$B:$B,'NERACA LAJUR'!A88,'NL DEPO-DEPO'!$K:$K)+SUMIF(AJE!$C:$C,A88,AJE!$F:$F)</f>
        <v>0</v>
      </c>
      <c r="K88" s="25">
        <f>IF(D88="D",E88+G88+I88-F88-H88-J88,0)</f>
        <v>0</v>
      </c>
      <c r="L88" s="25">
        <f>IF(D88="K",F88+H88+J88-E88-G88-I88,0)</f>
        <v>0</v>
      </c>
      <c r="M88" s="25">
        <f>IF(AND(C88="L",D88="d"),K88,0)</f>
        <v>0</v>
      </c>
      <c r="N88" s="25">
        <f>IF(AND(C88="L",D88="K"),L88,0)</f>
        <v>0</v>
      </c>
      <c r="O88" s="25">
        <f>IF(AND(C88="N",D88="D"),K88,0)</f>
        <v>0</v>
      </c>
      <c r="P88" s="25">
        <f>IF(AND(C88="N",D88="k"),L88,0)</f>
        <v>0</v>
      </c>
      <c r="Q88" s="6"/>
      <c r="R88" s="25">
        <f>IF(C88="N",O88,0)</f>
        <v>0</v>
      </c>
      <c r="S88" s="25">
        <f>IF(C88="N",P88,0)</f>
        <v>0</v>
      </c>
      <c r="U88" s="379" t="s">
        <v>526</v>
      </c>
      <c r="V88" s="380">
        <f t="shared" si="16"/>
        <v>0</v>
      </c>
    </row>
    <row r="89" spans="1:22" s="7" customFormat="1" ht="15" customHeight="1">
      <c r="A89" s="22">
        <v>411101</v>
      </c>
      <c r="B89" s="23" t="s">
        <v>84</v>
      </c>
      <c r="C89" s="24" t="s">
        <v>72</v>
      </c>
      <c r="D89" s="24" t="s">
        <v>47</v>
      </c>
      <c r="E89" s="25">
        <v>0</v>
      </c>
      <c r="F89" s="25">
        <v>0</v>
      </c>
      <c r="G89" s="25">
        <f>SUMIF('NL DEPO-DEPO'!$B:$B,'NERACA LAJUR'!A89,'NL DEPO-DEPO'!$H:$H)</f>
        <v>0</v>
      </c>
      <c r="H89" s="25">
        <f>SUMIF('NL DEPO-DEPO'!$B:$B,'NERACA LAJUR'!A89,'NL DEPO-DEPO'!$I:$I)</f>
        <v>0</v>
      </c>
      <c r="I89" s="25">
        <f>SUMIF('NL DEPO-DEPO'!$B:$B,'NERACA LAJUR'!A89,'NL DEPO-DEPO'!$J:$J)+SUMIF(AJE!$C:$C,A89,AJE!$E:$E)</f>
        <v>0</v>
      </c>
      <c r="J89" s="25">
        <f>SUMIF('NL DEPO-DEPO'!$B:$B,'NERACA LAJUR'!A89,'NL DEPO-DEPO'!$K:$K)+SUMIF(AJE!$C:$C,A89,AJE!$F:$F)</f>
        <v>8964208760</v>
      </c>
      <c r="K89" s="25">
        <f t="shared" si="0"/>
        <v>0</v>
      </c>
      <c r="L89" s="25">
        <f t="shared" si="1"/>
        <v>8964208760</v>
      </c>
      <c r="M89" s="25">
        <f t="shared" si="2"/>
        <v>0</v>
      </c>
      <c r="N89" s="25">
        <f t="shared" si="3"/>
        <v>8964208760</v>
      </c>
      <c r="O89" s="25">
        <f t="shared" si="4"/>
        <v>0</v>
      </c>
      <c r="P89" s="25">
        <f t="shared" si="5"/>
        <v>0</v>
      </c>
      <c r="Q89" s="6"/>
      <c r="R89" s="25">
        <f t="shared" si="6"/>
        <v>0</v>
      </c>
      <c r="S89" s="25">
        <f t="shared" si="7"/>
        <v>0</v>
      </c>
      <c r="U89" s="379" t="s">
        <v>527</v>
      </c>
      <c r="V89" s="380">
        <f t="shared" si="16"/>
        <v>0</v>
      </c>
    </row>
    <row r="90" spans="1:22" s="7" customFormat="1" ht="15" customHeight="1">
      <c r="A90" s="22">
        <v>411102</v>
      </c>
      <c r="B90" s="23" t="s">
        <v>85</v>
      </c>
      <c r="C90" s="24" t="s">
        <v>72</v>
      </c>
      <c r="D90" s="24" t="s">
        <v>47</v>
      </c>
      <c r="E90" s="25">
        <v>0</v>
      </c>
      <c r="F90" s="25">
        <v>0</v>
      </c>
      <c r="G90" s="25">
        <f>SUMIF('NL DEPO-DEPO'!$B:$B,'NERACA LAJUR'!A90,'NL DEPO-DEPO'!$H:$H)</f>
        <v>0</v>
      </c>
      <c r="H90" s="25">
        <f>SUMIF('NL DEPO-DEPO'!$B:$B,'NERACA LAJUR'!A90,'NL DEPO-DEPO'!$I:$I)</f>
        <v>0</v>
      </c>
      <c r="I90" s="25">
        <f>SUMIF('NL DEPO-DEPO'!$B:$B,'NERACA LAJUR'!A90,'NL DEPO-DEPO'!$J:$J)+SUMIF(AJE!$C:$C,A90,AJE!$E:$E)</f>
        <v>0</v>
      </c>
      <c r="J90" s="25">
        <f>SUMIF('NL DEPO-DEPO'!$B:$B,'NERACA LAJUR'!A90,'NL DEPO-DEPO'!$K:$K)+SUMIF(AJE!$C:$C,A90,AJE!$F:$F)</f>
        <v>4173930000</v>
      </c>
      <c r="K90" s="25">
        <f>IF(D90="D",E90+G90+I90-F90-H90-J90,0)</f>
        <v>0</v>
      </c>
      <c r="L90" s="25">
        <f>IF(D90="K",F90+H90+J90-E90-G90-I90,0)</f>
        <v>4173930000</v>
      </c>
      <c r="M90" s="25">
        <f>IF(AND(C90="L",D90="d"),K90,0)</f>
        <v>0</v>
      </c>
      <c r="N90" s="25">
        <f>IF(AND(C90="L",D90="K"),L90,0)</f>
        <v>4173930000</v>
      </c>
      <c r="O90" s="25">
        <f>IF(AND(C90="N",D90="D"),K90,0)</f>
        <v>0</v>
      </c>
      <c r="P90" s="25">
        <f>IF(AND(C90="N",D90="k"),L90,0)</f>
        <v>0</v>
      </c>
      <c r="Q90" s="6"/>
      <c r="R90" s="25">
        <f>IF(C90="N",O90,0)</f>
        <v>0</v>
      </c>
      <c r="S90" s="25">
        <f>IF(C90="N",P90,0)</f>
        <v>0</v>
      </c>
      <c r="U90" s="379" t="s">
        <v>528</v>
      </c>
      <c r="V90" s="380">
        <f>-(+M89+M101)</f>
        <v>0</v>
      </c>
    </row>
    <row r="91" spans="1:22" s="7" customFormat="1" ht="15" customHeight="1">
      <c r="A91" s="22">
        <v>411103</v>
      </c>
      <c r="B91" s="23" t="s">
        <v>86</v>
      </c>
      <c r="C91" s="24" t="s">
        <v>72</v>
      </c>
      <c r="D91" s="24" t="s">
        <v>47</v>
      </c>
      <c r="E91" s="25">
        <v>0</v>
      </c>
      <c r="F91" s="25">
        <v>0</v>
      </c>
      <c r="G91" s="25">
        <f>SUMIF('NL DEPO-DEPO'!$B:$B,'NERACA LAJUR'!A91,'NL DEPO-DEPO'!$H:$H)</f>
        <v>0</v>
      </c>
      <c r="H91" s="25">
        <f>SUMIF('NL DEPO-DEPO'!$B:$B,'NERACA LAJUR'!A91,'NL DEPO-DEPO'!$I:$I)</f>
        <v>0</v>
      </c>
      <c r="I91" s="25">
        <f>SUMIF('NL DEPO-DEPO'!$B:$B,'NERACA LAJUR'!A91,'NL DEPO-DEPO'!$J:$J)+SUMIF(AJE!$C:$C,A91,AJE!$E:$E)</f>
        <v>0</v>
      </c>
      <c r="J91" s="25">
        <f>SUMIF('NL DEPO-DEPO'!$B:$B,'NERACA LAJUR'!A91,'NL DEPO-DEPO'!$K:$K)+SUMIF(AJE!$C:$C,A91,AJE!$F:$F)</f>
        <v>0</v>
      </c>
      <c r="K91" s="25">
        <f>IF(D91="D",E91+G91+I91-F91-H91-J91,0)</f>
        <v>0</v>
      </c>
      <c r="L91" s="25">
        <f>IF(D91="K",F91+H91+J91-E91-G91-I91,0)</f>
        <v>0</v>
      </c>
      <c r="M91" s="25">
        <f>IF(AND(C91="L",D91="d"),K91,0)</f>
        <v>0</v>
      </c>
      <c r="N91" s="25">
        <f>IF(AND(C91="L",D91="K"),L91,0)</f>
        <v>0</v>
      </c>
      <c r="O91" s="25">
        <f>IF(AND(C91="N",D91="D"),K91,0)</f>
        <v>0</v>
      </c>
      <c r="P91" s="25">
        <f>IF(AND(C91="N",D91="k"),L91,0)</f>
        <v>0</v>
      </c>
      <c r="Q91" s="6"/>
      <c r="R91" s="25">
        <f>IF(C91="N",O91,0)</f>
        <v>0</v>
      </c>
      <c r="S91" s="25">
        <f>IF(C91="N",P91,0)</f>
        <v>0</v>
      </c>
    </row>
    <row r="92" spans="1:22" s="7" customFormat="1" ht="15" customHeight="1">
      <c r="A92" s="24">
        <v>411111</v>
      </c>
      <c r="B92" s="29" t="s">
        <v>87</v>
      </c>
      <c r="C92" s="24" t="s">
        <v>72</v>
      </c>
      <c r="D92" s="24" t="s">
        <v>16</v>
      </c>
      <c r="E92" s="25">
        <v>0</v>
      </c>
      <c r="F92" s="25">
        <v>0</v>
      </c>
      <c r="G92" s="25">
        <f>SUMIF('NL DEPO-DEPO'!$B:$B,'NERACA LAJUR'!A92,'NL DEPO-DEPO'!$H:$H)</f>
        <v>0</v>
      </c>
      <c r="H92" s="25">
        <f>SUMIF('NL DEPO-DEPO'!$B:$B,'NERACA LAJUR'!A92,'NL DEPO-DEPO'!$I:$I)</f>
        <v>0</v>
      </c>
      <c r="I92" s="25">
        <f>SUMIF('NL DEPO-DEPO'!$B:$B,'NERACA LAJUR'!A92,'NL DEPO-DEPO'!$J:$J)+SUMIF(AJE!$C:$C,A92,AJE!$E:$E)</f>
        <v>170080685.45454544</v>
      </c>
      <c r="J92" s="25">
        <f>SUMIF('NL DEPO-DEPO'!$B:$B,'NERACA LAJUR'!A92,'NL DEPO-DEPO'!$K:$K)+SUMIF(AJE!$C:$C,A92,AJE!$F:$F)</f>
        <v>0</v>
      </c>
      <c r="K92" s="25">
        <f t="shared" si="0"/>
        <v>170080685.45454544</v>
      </c>
      <c r="L92" s="25">
        <f t="shared" si="1"/>
        <v>0</v>
      </c>
      <c r="M92" s="25">
        <f t="shared" si="2"/>
        <v>170080685.45454544</v>
      </c>
      <c r="N92" s="25">
        <f t="shared" si="3"/>
        <v>0</v>
      </c>
      <c r="O92" s="25">
        <f t="shared" si="4"/>
        <v>0</v>
      </c>
      <c r="P92" s="25">
        <f t="shared" si="5"/>
        <v>0</v>
      </c>
      <c r="Q92" s="6"/>
      <c r="R92" s="25">
        <f t="shared" si="6"/>
        <v>0</v>
      </c>
      <c r="S92" s="25">
        <f t="shared" si="7"/>
        <v>0</v>
      </c>
    </row>
    <row r="93" spans="1:22" s="7" customFormat="1" ht="15" customHeight="1">
      <c r="A93" s="22">
        <v>411112</v>
      </c>
      <c r="B93" s="23" t="s">
        <v>88</v>
      </c>
      <c r="C93" s="24" t="s">
        <v>72</v>
      </c>
      <c r="D93" s="24" t="s">
        <v>16</v>
      </c>
      <c r="E93" s="25">
        <v>0</v>
      </c>
      <c r="F93" s="25">
        <v>0</v>
      </c>
      <c r="G93" s="25">
        <f>SUMIF('NL DEPO-DEPO'!$B:$B,'NERACA LAJUR'!A93,'NL DEPO-DEPO'!$H:$H)</f>
        <v>0</v>
      </c>
      <c r="H93" s="25">
        <f>SUMIF('NL DEPO-DEPO'!$B:$B,'NERACA LAJUR'!A93,'NL DEPO-DEPO'!$I:$I)</f>
        <v>0</v>
      </c>
      <c r="I93" s="25">
        <f>SUMIF('NL DEPO-DEPO'!$B:$B,'NERACA LAJUR'!A93,'NL DEPO-DEPO'!$J:$J)+SUMIF(AJE!$C:$C,A93,AJE!$E:$E)</f>
        <v>77319522.527272716</v>
      </c>
      <c r="J93" s="25">
        <f>SUMIF('NL DEPO-DEPO'!$B:$B,'NERACA LAJUR'!A93,'NL DEPO-DEPO'!$K:$K)+SUMIF(AJE!$C:$C,A93,AJE!$F:$F)</f>
        <v>0</v>
      </c>
      <c r="K93" s="25">
        <f t="shared" si="0"/>
        <v>77319522.527272716</v>
      </c>
      <c r="L93" s="25">
        <f t="shared" si="1"/>
        <v>0</v>
      </c>
      <c r="M93" s="25">
        <f t="shared" si="2"/>
        <v>77319522.527272716</v>
      </c>
      <c r="N93" s="25">
        <f t="shared" si="3"/>
        <v>0</v>
      </c>
      <c r="O93" s="25">
        <f t="shared" si="4"/>
        <v>0</v>
      </c>
      <c r="P93" s="25">
        <f t="shared" si="5"/>
        <v>0</v>
      </c>
      <c r="Q93" s="6"/>
      <c r="R93" s="25">
        <f t="shared" si="6"/>
        <v>0</v>
      </c>
      <c r="S93" s="25">
        <f t="shared" si="7"/>
        <v>0</v>
      </c>
    </row>
    <row r="94" spans="1:22" s="7" customFormat="1" ht="15" customHeight="1">
      <c r="A94" s="22">
        <v>411113</v>
      </c>
      <c r="B94" s="23" t="s">
        <v>89</v>
      </c>
      <c r="C94" s="24" t="s">
        <v>72</v>
      </c>
      <c r="D94" s="24" t="s">
        <v>16</v>
      </c>
      <c r="E94" s="25">
        <v>0</v>
      </c>
      <c r="F94" s="25">
        <v>0</v>
      </c>
      <c r="G94" s="25">
        <f>SUMIF('NL DEPO-DEPO'!$B:$B,'NERACA LAJUR'!A94,'NL DEPO-DEPO'!$H:$H)</f>
        <v>0</v>
      </c>
      <c r="H94" s="25">
        <f>SUMIF('NL DEPO-DEPO'!$B:$B,'NERACA LAJUR'!A94,'NL DEPO-DEPO'!$I:$I)</f>
        <v>0</v>
      </c>
      <c r="I94" s="25">
        <f>SUMIF('NL DEPO-DEPO'!$B:$B,'NERACA LAJUR'!A94,'NL DEPO-DEPO'!$J:$J)+SUMIF(AJE!$C:$C,A94,AJE!$E:$E)</f>
        <v>63663181.818181813</v>
      </c>
      <c r="J94" s="25">
        <f>SUMIF('NL DEPO-DEPO'!$B:$B,'NERACA LAJUR'!A94,'NL DEPO-DEPO'!$K:$K)+SUMIF(AJE!$C:$C,A94,AJE!$F:$F)</f>
        <v>0</v>
      </c>
      <c r="K94" s="25">
        <f t="shared" si="0"/>
        <v>63663181.818181813</v>
      </c>
      <c r="L94" s="25">
        <f t="shared" si="1"/>
        <v>0</v>
      </c>
      <c r="M94" s="25">
        <f t="shared" si="2"/>
        <v>63663181.818181813</v>
      </c>
      <c r="N94" s="25">
        <f t="shared" si="3"/>
        <v>0</v>
      </c>
      <c r="O94" s="25">
        <f t="shared" si="4"/>
        <v>0</v>
      </c>
      <c r="P94" s="25">
        <f t="shared" si="5"/>
        <v>0</v>
      </c>
      <c r="Q94" s="6"/>
      <c r="R94" s="25">
        <f t="shared" si="6"/>
        <v>0</v>
      </c>
      <c r="S94" s="25">
        <f t="shared" si="7"/>
        <v>0</v>
      </c>
    </row>
    <row r="95" spans="1:22" s="7" customFormat="1" ht="15" customHeight="1">
      <c r="A95" s="22">
        <v>411114</v>
      </c>
      <c r="B95" s="23" t="s">
        <v>90</v>
      </c>
      <c r="C95" s="24" t="s">
        <v>72</v>
      </c>
      <c r="D95" s="24" t="s">
        <v>16</v>
      </c>
      <c r="E95" s="25">
        <v>0</v>
      </c>
      <c r="F95" s="25">
        <v>0</v>
      </c>
      <c r="G95" s="25">
        <f>SUMIF('NL DEPO-DEPO'!$B:$B,'NERACA LAJUR'!A95,'NL DEPO-DEPO'!$H:$H)</f>
        <v>0</v>
      </c>
      <c r="H95" s="25">
        <f>SUMIF('NL DEPO-DEPO'!$B:$B,'NERACA LAJUR'!A95,'NL DEPO-DEPO'!$I:$I)</f>
        <v>0</v>
      </c>
      <c r="I95" s="25">
        <f>SUMIF('NL DEPO-DEPO'!$B:$B,'NERACA LAJUR'!A95,'NL DEPO-DEPO'!$J:$J)+SUMIF(AJE!$C:$C,A95,AJE!$E:$E)</f>
        <v>0</v>
      </c>
      <c r="J95" s="25">
        <f>SUMIF('NL DEPO-DEPO'!$B:$B,'NERACA LAJUR'!A95,'NL DEPO-DEPO'!$K:$K)+SUMIF(AJE!$C:$C,A95,AJE!$F:$F)</f>
        <v>0</v>
      </c>
      <c r="K95" s="25">
        <f>IF(D95="D",E95+G95+I95-F95-H95-J95,0)</f>
        <v>0</v>
      </c>
      <c r="L95" s="25">
        <f>IF(D95="K",F95+H95+J95-E95-G95-I95,0)</f>
        <v>0</v>
      </c>
      <c r="M95" s="25">
        <f>IF(AND(C95="L",D95="d"),K95,0)</f>
        <v>0</v>
      </c>
      <c r="N95" s="25">
        <f>IF(AND(C95="L",D95="K"),L95,0)</f>
        <v>0</v>
      </c>
      <c r="O95" s="25">
        <f>IF(AND(C95="N",D95="D"),K95,0)</f>
        <v>0</v>
      </c>
      <c r="P95" s="25">
        <f>IF(AND(C95="N",D95="k"),L95,0)</f>
        <v>0</v>
      </c>
      <c r="Q95" s="6"/>
      <c r="R95" s="25">
        <f>IF(C95="N",O95,0)</f>
        <v>0</v>
      </c>
      <c r="S95" s="25">
        <f>IF(C95="N",P95,0)</f>
        <v>0</v>
      </c>
    </row>
    <row r="96" spans="1:22" s="7" customFormat="1" ht="15" customHeight="1">
      <c r="A96" s="22">
        <v>411115</v>
      </c>
      <c r="B96" s="23" t="s">
        <v>91</v>
      </c>
      <c r="C96" s="24" t="s">
        <v>72</v>
      </c>
      <c r="D96" s="24" t="s">
        <v>16</v>
      </c>
      <c r="E96" s="25">
        <v>0</v>
      </c>
      <c r="F96" s="25">
        <v>0</v>
      </c>
      <c r="G96" s="25">
        <f>SUMIF('NL DEPO-DEPO'!$B:$B,'NERACA LAJUR'!A96,'NL DEPO-DEPO'!$H:$H)</f>
        <v>0</v>
      </c>
      <c r="H96" s="25">
        <f>SUMIF('NL DEPO-DEPO'!$B:$B,'NERACA LAJUR'!A96,'NL DEPO-DEPO'!$I:$I)</f>
        <v>0</v>
      </c>
      <c r="I96" s="25">
        <f>SUMIF('NL DEPO-DEPO'!$B:$B,'NERACA LAJUR'!A96,'NL DEPO-DEPO'!$J:$J)+SUMIF(AJE!$C:$C,A96,AJE!$E:$E)</f>
        <v>0</v>
      </c>
      <c r="J96" s="25">
        <f>SUMIF('NL DEPO-DEPO'!$B:$B,'NERACA LAJUR'!A96,'NL DEPO-DEPO'!$K:$K)+SUMIF(AJE!$C:$C,A96,AJE!$F:$F)</f>
        <v>0</v>
      </c>
      <c r="K96" s="25">
        <f>IF(D96="D",E96+G96+I96-F96-H96-J96,0)</f>
        <v>0</v>
      </c>
      <c r="L96" s="25">
        <f>IF(D96="K",F96+H96+J96-E96-G96-I96,0)</f>
        <v>0</v>
      </c>
      <c r="M96" s="25">
        <f>IF(AND(C96="L",D96="d"),K96,0)</f>
        <v>0</v>
      </c>
      <c r="N96" s="25">
        <f>IF(AND(C96="L",D96="K"),L96,0)</f>
        <v>0</v>
      </c>
      <c r="O96" s="25">
        <f>IF(AND(C96="N",D96="D"),K96,0)</f>
        <v>0</v>
      </c>
      <c r="P96" s="25">
        <f>IF(AND(C96="N",D96="k"),L96,0)</f>
        <v>0</v>
      </c>
      <c r="Q96" s="6"/>
      <c r="R96" s="25">
        <f>IF(C96="N",O96,0)</f>
        <v>0</v>
      </c>
      <c r="S96" s="25">
        <f>IF(C96="N",P96,0)</f>
        <v>0</v>
      </c>
    </row>
    <row r="97" spans="1:19" s="7" customFormat="1" ht="16.5" customHeight="1">
      <c r="A97" s="33">
        <v>411116</v>
      </c>
      <c r="B97" s="34" t="s">
        <v>92</v>
      </c>
      <c r="C97" s="24" t="s">
        <v>72</v>
      </c>
      <c r="D97" s="24" t="s">
        <v>16</v>
      </c>
      <c r="E97" s="25">
        <v>0</v>
      </c>
      <c r="F97" s="25">
        <v>0</v>
      </c>
      <c r="G97" s="25">
        <f>SUMIF('NL DEPO-DEPO'!$B:$B,'NERACA LAJUR'!A97,'NL DEPO-DEPO'!$H:$H)</f>
        <v>0</v>
      </c>
      <c r="H97" s="25">
        <f>SUMIF('NL DEPO-DEPO'!$B:$B,'NERACA LAJUR'!A97,'NL DEPO-DEPO'!$I:$I)</f>
        <v>0</v>
      </c>
      <c r="I97" s="25">
        <f>SUMIF('NL DEPO-DEPO'!$B:$B,'NERACA LAJUR'!A97,'NL DEPO-DEPO'!$J:$J)+SUMIF(AJE!$C:$C,A97,AJE!$E:$E)</f>
        <v>0</v>
      </c>
      <c r="J97" s="25">
        <f>SUMIF('NL DEPO-DEPO'!$B:$B,'NERACA LAJUR'!A97,'NL DEPO-DEPO'!$K:$K)+SUMIF(AJE!$C:$C,A97,AJE!$F:$F)</f>
        <v>0</v>
      </c>
      <c r="K97" s="25">
        <f>IF(D97="D",E97+G97+I97-F97-H97-J97,0)</f>
        <v>0</v>
      </c>
      <c r="L97" s="25">
        <f>IF(D97="K",F97+H97+J97-E97-G97-I97,0)</f>
        <v>0</v>
      </c>
      <c r="M97" s="25">
        <f>IF(AND(C97="L",D97="d"),K97,0)</f>
        <v>0</v>
      </c>
      <c r="N97" s="25">
        <f>IF(AND(C97="L",D97="K"),L97,0)</f>
        <v>0</v>
      </c>
      <c r="O97" s="25">
        <f>IF(AND(C97="N",D97="D"),K97,0)</f>
        <v>0</v>
      </c>
      <c r="P97" s="25">
        <f>IF(AND(C97="N",D97="k"),L97,0)</f>
        <v>0</v>
      </c>
      <c r="Q97" s="6"/>
      <c r="R97" s="25">
        <f>IF(C97="N",O97,0)</f>
        <v>0</v>
      </c>
      <c r="S97" s="25">
        <f>IF(C97="N",P97,0)</f>
        <v>0</v>
      </c>
    </row>
    <row r="98" spans="1:19" s="7" customFormat="1" ht="16.5" customHeight="1">
      <c r="A98" s="33">
        <v>411117</v>
      </c>
      <c r="B98" s="34" t="s">
        <v>93</v>
      </c>
      <c r="C98" s="24" t="s">
        <v>72</v>
      </c>
      <c r="D98" s="24" t="s">
        <v>16</v>
      </c>
      <c r="E98" s="25">
        <v>0</v>
      </c>
      <c r="F98" s="25">
        <v>0</v>
      </c>
      <c r="G98" s="25">
        <f>SUMIF('NL DEPO-DEPO'!$B:$B,'NERACA LAJUR'!A98,'NL DEPO-DEPO'!$H:$H)</f>
        <v>0</v>
      </c>
      <c r="H98" s="25">
        <f>SUMIF('NL DEPO-DEPO'!$B:$B,'NERACA LAJUR'!A98,'NL DEPO-DEPO'!$I:$I)</f>
        <v>0</v>
      </c>
      <c r="I98" s="25">
        <f>SUMIF('NL DEPO-DEPO'!$B:$B,'NERACA LAJUR'!A98,'NL DEPO-DEPO'!$J:$J)+SUMIF(AJE!$C:$C,A98,AJE!$E:$E)</f>
        <v>0</v>
      </c>
      <c r="J98" s="25">
        <f>SUMIF('NL DEPO-DEPO'!$B:$B,'NERACA LAJUR'!A98,'NL DEPO-DEPO'!$K:$K)+SUMIF(AJE!$C:$C,A98,AJE!$F:$F)</f>
        <v>0</v>
      </c>
      <c r="K98" s="25">
        <f>IF(D98="D",E98+G98+I98-F98-H98-J98,0)</f>
        <v>0</v>
      </c>
      <c r="L98" s="25">
        <f>IF(D98="K",F98+H98+J98-E98-G98-I98,0)</f>
        <v>0</v>
      </c>
      <c r="M98" s="25">
        <f>IF(AND(C98="L",D98="d"),K98,0)</f>
        <v>0</v>
      </c>
      <c r="N98" s="25">
        <f>IF(AND(C98="L",D98="K"),L98,0)</f>
        <v>0</v>
      </c>
      <c r="O98" s="25">
        <f>IF(AND(C98="N",D98="D"),K98,0)</f>
        <v>0</v>
      </c>
      <c r="P98" s="25">
        <f>IF(AND(C98="N",D98="k"),L98,0)</f>
        <v>0</v>
      </c>
      <c r="Q98" s="6"/>
      <c r="R98" s="25">
        <f>IF(C98="N",O98,0)</f>
        <v>0</v>
      </c>
      <c r="S98" s="25">
        <f>IF(C98="N",P98,0)</f>
        <v>0</v>
      </c>
    </row>
    <row r="99" spans="1:19" s="7" customFormat="1" ht="16.5" customHeight="1">
      <c r="A99" s="33">
        <v>411118</v>
      </c>
      <c r="B99" s="34" t="s">
        <v>94</v>
      </c>
      <c r="C99" s="24" t="s">
        <v>72</v>
      </c>
      <c r="D99" s="24" t="s">
        <v>16</v>
      </c>
      <c r="E99" s="25">
        <v>0</v>
      </c>
      <c r="F99" s="25">
        <v>0</v>
      </c>
      <c r="G99" s="25">
        <f>SUMIF('NL DEPO-DEPO'!$B:$B,'NERACA LAJUR'!A99,'NL DEPO-DEPO'!$H:$H)</f>
        <v>0</v>
      </c>
      <c r="H99" s="25">
        <f>SUMIF('NL DEPO-DEPO'!$B:$B,'NERACA LAJUR'!A99,'NL DEPO-DEPO'!$I:$I)</f>
        <v>0</v>
      </c>
      <c r="I99" s="25">
        <f>SUMIF('NL DEPO-DEPO'!$B:$B,'NERACA LAJUR'!A99,'NL DEPO-DEPO'!$J:$J)+SUMIF(AJE!$C:$C,A99,AJE!$E:$E)</f>
        <v>0</v>
      </c>
      <c r="J99" s="25">
        <f>SUMIF('NL DEPO-DEPO'!$B:$B,'NERACA LAJUR'!A99,'NL DEPO-DEPO'!$K:$K)+SUMIF(AJE!$C:$C,A99,AJE!$F:$F)</f>
        <v>0</v>
      </c>
      <c r="K99" s="25">
        <f>IF(D99="D",E99+G99+I99-F99-H99-J99,0)</f>
        <v>0</v>
      </c>
      <c r="L99" s="25">
        <f>IF(D99="K",F99+H99+J99-E99-G99-I99,0)</f>
        <v>0</v>
      </c>
      <c r="M99" s="25">
        <f>IF(AND(C99="L",D99="d"),K99,0)</f>
        <v>0</v>
      </c>
      <c r="N99" s="25">
        <f>IF(AND(C99="L",D99="K"),L99,0)</f>
        <v>0</v>
      </c>
      <c r="O99" s="25">
        <f>IF(AND(C99="N",D99="D"),K99,0)</f>
        <v>0</v>
      </c>
      <c r="P99" s="25">
        <f>IF(AND(C99="N",D99="k"),L99,0)</f>
        <v>0</v>
      </c>
      <c r="Q99" s="6"/>
      <c r="R99" s="25">
        <f>IF(C99="N",O99,0)</f>
        <v>0</v>
      </c>
      <c r="S99" s="25">
        <f>IF(C99="N",P99,0)</f>
        <v>0</v>
      </c>
    </row>
    <row r="100" spans="1:19" s="7" customFormat="1" ht="15" customHeight="1">
      <c r="A100" s="22">
        <v>510001</v>
      </c>
      <c r="B100" s="23" t="s">
        <v>95</v>
      </c>
      <c r="C100" s="24" t="s">
        <v>72</v>
      </c>
      <c r="D100" s="24" t="s">
        <v>16</v>
      </c>
      <c r="E100" s="25">
        <v>0</v>
      </c>
      <c r="F100" s="25">
        <v>0</v>
      </c>
      <c r="G100" s="25">
        <f>SUMIF('NL DEPO-DEPO'!$B:$B,'NERACA LAJUR'!A100,'NL DEPO-DEPO'!$H:$H)</f>
        <v>0</v>
      </c>
      <c r="H100" s="25">
        <f>SUMIF('NL DEPO-DEPO'!$B:$B,'NERACA LAJUR'!A100,'NL DEPO-DEPO'!$I:$I)</f>
        <v>0</v>
      </c>
      <c r="I100" s="25">
        <f>SUMIF('NL DEPO-DEPO'!$B:$B,'NERACA LAJUR'!A100,'NL DEPO-DEPO'!$J:$J)+SUMIF(AJE!$C:$C,A100,AJE!$E:$E)</f>
        <v>33593693733.143936</v>
      </c>
      <c r="J100" s="25">
        <f>SUMIF('NL DEPO-DEPO'!$B:$B,'NERACA LAJUR'!A100,'NL DEPO-DEPO'!$K:$K)+SUMIF(AJE!$C:$C,A100,AJE!$F:$F)</f>
        <v>12238688874.015152</v>
      </c>
      <c r="K100" s="25">
        <f t="shared" si="0"/>
        <v>21355004859.128784</v>
      </c>
      <c r="L100" s="25">
        <f t="shared" si="1"/>
        <v>0</v>
      </c>
      <c r="M100" s="25">
        <f t="shared" si="2"/>
        <v>21355004859.128784</v>
      </c>
      <c r="N100" s="25">
        <f t="shared" si="3"/>
        <v>0</v>
      </c>
      <c r="O100" s="25">
        <f t="shared" si="4"/>
        <v>0</v>
      </c>
      <c r="P100" s="25">
        <f t="shared" si="5"/>
        <v>0</v>
      </c>
      <c r="Q100" s="6"/>
      <c r="R100" s="25">
        <f t="shared" si="6"/>
        <v>0</v>
      </c>
      <c r="S100" s="25">
        <f t="shared" si="7"/>
        <v>0</v>
      </c>
    </row>
    <row r="101" spans="1:19" s="7" customFormat="1" ht="15" customHeight="1">
      <c r="A101" s="24">
        <v>511001</v>
      </c>
      <c r="B101" s="29" t="s">
        <v>96</v>
      </c>
      <c r="C101" s="24" t="s">
        <v>72</v>
      </c>
      <c r="D101" s="24" t="s">
        <v>16</v>
      </c>
      <c r="E101" s="25">
        <v>0</v>
      </c>
      <c r="F101" s="25">
        <v>0</v>
      </c>
      <c r="G101" s="25">
        <f>SUMIF('NL DEPO-DEPO'!$B:$B,'NERACA LAJUR'!A101,'NL DEPO-DEPO'!$H:$H)</f>
        <v>0</v>
      </c>
      <c r="H101" s="25">
        <f>SUMIF('NL DEPO-DEPO'!$B:$B,'NERACA LAJUR'!A101,'NL DEPO-DEPO'!$I:$I)</f>
        <v>0</v>
      </c>
      <c r="I101" s="25">
        <f>SUMIF('NL DEPO-DEPO'!$B:$B,'NERACA LAJUR'!A101,'NL DEPO-DEPO'!$J:$J)+SUMIF(AJE!$C:$C,A101,AJE!$E:$E)</f>
        <v>23519044818.18182</v>
      </c>
      <c r="J101" s="25">
        <f>SUMIF('NL DEPO-DEPO'!$B:$B,'NERACA LAJUR'!A101,'NL DEPO-DEPO'!$K:$K)+SUMIF(AJE!$C:$C,A101,AJE!$F:$F)</f>
        <v>23519044818.18182</v>
      </c>
      <c r="K101" s="25">
        <f t="shared" si="0"/>
        <v>0</v>
      </c>
      <c r="L101" s="25">
        <f t="shared" si="1"/>
        <v>0</v>
      </c>
      <c r="M101" s="25">
        <f t="shared" si="2"/>
        <v>0</v>
      </c>
      <c r="N101" s="25">
        <f t="shared" si="3"/>
        <v>0</v>
      </c>
      <c r="O101" s="25">
        <f t="shared" si="4"/>
        <v>0</v>
      </c>
      <c r="P101" s="25">
        <f t="shared" si="5"/>
        <v>0</v>
      </c>
      <c r="Q101" s="6"/>
      <c r="R101" s="25">
        <f t="shared" si="6"/>
        <v>0</v>
      </c>
      <c r="S101" s="25">
        <f t="shared" si="7"/>
        <v>0</v>
      </c>
    </row>
    <row r="102" spans="1:19" s="7" customFormat="1" ht="15" customHeight="1">
      <c r="A102" s="24">
        <v>511002</v>
      </c>
      <c r="B102" s="29" t="s">
        <v>97</v>
      </c>
      <c r="C102" s="24" t="s">
        <v>72</v>
      </c>
      <c r="D102" s="24" t="s">
        <v>16</v>
      </c>
      <c r="E102" s="25">
        <v>0</v>
      </c>
      <c r="F102" s="25">
        <v>0</v>
      </c>
      <c r="G102" s="25">
        <f>SUMIF('NL DEPO-DEPO'!$B:$B,'NERACA LAJUR'!A102,'NL DEPO-DEPO'!$H:$H)</f>
        <v>0</v>
      </c>
      <c r="H102" s="25">
        <f>SUMIF('NL DEPO-DEPO'!$B:$B,'NERACA LAJUR'!A102,'NL DEPO-DEPO'!$I:$I)</f>
        <v>0</v>
      </c>
      <c r="I102" s="25">
        <f>SUMIF('NL DEPO-DEPO'!$B:$B,'NERACA LAJUR'!A102,'NL DEPO-DEPO'!$J:$J)+SUMIF(AJE!$C:$C,A102,AJE!$E:$E)</f>
        <v>637560000</v>
      </c>
      <c r="J102" s="25">
        <f>SUMIF('NL DEPO-DEPO'!$B:$B,'NERACA LAJUR'!A102,'NL DEPO-DEPO'!$K:$K)+SUMIF(AJE!$C:$C,A102,AJE!$F:$F)</f>
        <v>637560000</v>
      </c>
      <c r="K102" s="25">
        <f>IF(D102="D",E102+G102+I102-F102-H102-J102,0)</f>
        <v>0</v>
      </c>
      <c r="L102" s="25">
        <f>IF(D102="K",F102+H102+J102-E102-G102-I102,0)</f>
        <v>0</v>
      </c>
      <c r="M102" s="25">
        <f>IF(AND(C102="L",D102="d"),K102,0)</f>
        <v>0</v>
      </c>
      <c r="N102" s="25">
        <f>IF(AND(C102="L",D102="K"),L102,0)</f>
        <v>0</v>
      </c>
      <c r="O102" s="25">
        <f>IF(AND(C102="N",D102="D"),K102,0)</f>
        <v>0</v>
      </c>
      <c r="P102" s="25">
        <f>IF(AND(C102="N",D102="k"),L102,0)</f>
        <v>0</v>
      </c>
      <c r="Q102" s="6"/>
      <c r="R102" s="25">
        <f>IF(C102="N",O102,0)</f>
        <v>0</v>
      </c>
      <c r="S102" s="25">
        <f>IF(C102="N",P102,0)</f>
        <v>0</v>
      </c>
    </row>
    <row r="103" spans="1:19" s="7" customFormat="1" ht="15" customHeight="1">
      <c r="A103" s="24">
        <v>511003</v>
      </c>
      <c r="B103" s="29" t="s">
        <v>98</v>
      </c>
      <c r="C103" s="24" t="s">
        <v>72</v>
      </c>
      <c r="D103" s="24" t="s">
        <v>16</v>
      </c>
      <c r="E103" s="25">
        <v>0</v>
      </c>
      <c r="F103" s="25">
        <v>0</v>
      </c>
      <c r="G103" s="25">
        <f>SUMIF('NL DEPO-DEPO'!$B:$B,'NERACA LAJUR'!A103,'NL DEPO-DEPO'!$H:$H)</f>
        <v>0</v>
      </c>
      <c r="H103" s="25">
        <f>SUMIF('NL DEPO-DEPO'!$B:$B,'NERACA LAJUR'!A103,'NL DEPO-DEPO'!$I:$I)</f>
        <v>0</v>
      </c>
      <c r="I103" s="25">
        <f>SUMIF('NL DEPO-DEPO'!$B:$B,'NERACA LAJUR'!A103,'NL DEPO-DEPO'!$J:$J)+SUMIF(AJE!$C:$C,A103,AJE!$E:$E)</f>
        <v>28200000</v>
      </c>
      <c r="J103" s="25">
        <f>SUMIF('NL DEPO-DEPO'!$B:$B,'NERACA LAJUR'!A103,'NL DEPO-DEPO'!$K:$K)+SUMIF(AJE!$C:$C,A103,AJE!$F:$F)</f>
        <v>28200000</v>
      </c>
      <c r="K103" s="25">
        <f>IF(D103="D",E103+G103+I103-F103-H103-J103,0)</f>
        <v>0</v>
      </c>
      <c r="L103" s="25">
        <f>IF(D103="K",F103+H103+J103-E103-G103-I103,0)</f>
        <v>0</v>
      </c>
      <c r="M103" s="25">
        <f>IF(AND(C103="L",D103="d"),K103,0)</f>
        <v>0</v>
      </c>
      <c r="N103" s="25">
        <f>IF(AND(C103="L",D103="K"),L103,0)</f>
        <v>0</v>
      </c>
      <c r="O103" s="25">
        <f>IF(AND(C103="N",D103="D"),K103,0)</f>
        <v>0</v>
      </c>
      <c r="P103" s="25">
        <f>IF(AND(C103="N",D103="k"),L103,0)</f>
        <v>0</v>
      </c>
      <c r="Q103" s="6"/>
      <c r="R103" s="25">
        <f>IF(C103="N",O103,0)</f>
        <v>0</v>
      </c>
      <c r="S103" s="25">
        <f>IF(C103="N",P103,0)</f>
        <v>0</v>
      </c>
    </row>
    <row r="104" spans="1:19" s="7" customFormat="1" ht="15" customHeight="1">
      <c r="A104" s="24">
        <v>811000</v>
      </c>
      <c r="B104" s="29" t="s">
        <v>99</v>
      </c>
      <c r="C104" s="24" t="s">
        <v>72</v>
      </c>
      <c r="D104" s="24" t="s">
        <v>16</v>
      </c>
      <c r="E104" s="25">
        <v>0</v>
      </c>
      <c r="F104" s="25">
        <v>0</v>
      </c>
      <c r="G104" s="25">
        <f>SUMIF('NL DEPO-DEPO'!$B:$B,'NERACA LAJUR'!A104,'NL DEPO-DEPO'!$H:$H)</f>
        <v>0</v>
      </c>
      <c r="H104" s="25">
        <f>SUMIF('NL DEPO-DEPO'!$B:$B,'NERACA LAJUR'!A104,'NL DEPO-DEPO'!$I:$I)</f>
        <v>0</v>
      </c>
      <c r="I104" s="25">
        <f>SUMIF('NL DEPO-DEPO'!$B:$B,'NERACA LAJUR'!A104,'NL DEPO-DEPO'!$J:$J)+SUMIF(AJE!$C:$C,A104,AJE!$E:$E)</f>
        <v>0</v>
      </c>
      <c r="J104" s="25">
        <f>SUMIF('NL DEPO-DEPO'!$B:$B,'NERACA LAJUR'!A104,'NL DEPO-DEPO'!$K:$K)+SUMIF(AJE!$C:$C,A104,AJE!$F:$F)</f>
        <v>0</v>
      </c>
      <c r="K104" s="25">
        <f t="shared" si="0"/>
        <v>0</v>
      </c>
      <c r="L104" s="25">
        <f t="shared" si="1"/>
        <v>0</v>
      </c>
      <c r="M104" s="25">
        <f t="shared" si="2"/>
        <v>0</v>
      </c>
      <c r="N104" s="25">
        <f t="shared" si="3"/>
        <v>0</v>
      </c>
      <c r="O104" s="25">
        <f t="shared" si="4"/>
        <v>0</v>
      </c>
      <c r="P104" s="25">
        <f t="shared" si="5"/>
        <v>0</v>
      </c>
      <c r="Q104" s="6"/>
      <c r="R104" s="25">
        <f t="shared" si="6"/>
        <v>0</v>
      </c>
      <c r="S104" s="25">
        <f t="shared" si="7"/>
        <v>0</v>
      </c>
    </row>
    <row r="105" spans="1:19" s="7" customFormat="1" ht="15" customHeight="1">
      <c r="A105" s="24">
        <v>811001</v>
      </c>
      <c r="B105" s="29" t="s">
        <v>100</v>
      </c>
      <c r="C105" s="24" t="s">
        <v>72</v>
      </c>
      <c r="D105" s="24" t="s">
        <v>16</v>
      </c>
      <c r="E105" s="25">
        <v>0</v>
      </c>
      <c r="F105" s="25">
        <v>0</v>
      </c>
      <c r="G105" s="25">
        <f>SUMIF('NL DEPO-DEPO'!$B:$B,'NERACA LAJUR'!A105,'NL DEPO-DEPO'!$H:$H)</f>
        <v>0</v>
      </c>
      <c r="H105" s="25">
        <f>SUMIF('NL DEPO-DEPO'!$B:$B,'NERACA LAJUR'!A105,'NL DEPO-DEPO'!$I:$I)</f>
        <v>0</v>
      </c>
      <c r="I105" s="25">
        <f>SUMIF('NL DEPO-DEPO'!$B:$B,'NERACA LAJUR'!A105,'NL DEPO-DEPO'!$J:$J)+SUMIF(AJE!$C:$C,A105,AJE!$E:$E)</f>
        <v>0</v>
      </c>
      <c r="J105" s="25">
        <f>SUMIF('NL DEPO-DEPO'!$B:$B,'NERACA LAJUR'!A105,'NL DEPO-DEPO'!$K:$K)+SUMIF(AJE!$C:$C,A105,AJE!$F:$F)</f>
        <v>0</v>
      </c>
      <c r="K105" s="25">
        <f t="shared" si="0"/>
        <v>0</v>
      </c>
      <c r="L105" s="25">
        <f t="shared" si="1"/>
        <v>0</v>
      </c>
      <c r="M105" s="25">
        <f t="shared" si="2"/>
        <v>0</v>
      </c>
      <c r="N105" s="25">
        <f t="shared" si="3"/>
        <v>0</v>
      </c>
      <c r="O105" s="25">
        <f t="shared" si="4"/>
        <v>0</v>
      </c>
      <c r="P105" s="25">
        <f t="shared" si="5"/>
        <v>0</v>
      </c>
      <c r="Q105" s="6"/>
      <c r="R105" s="25">
        <f t="shared" si="6"/>
        <v>0</v>
      </c>
      <c r="S105" s="25">
        <f t="shared" si="7"/>
        <v>0</v>
      </c>
    </row>
    <row r="106" spans="1:19" s="7" customFormat="1" ht="15" customHeight="1">
      <c r="A106" s="22">
        <v>811002</v>
      </c>
      <c r="B106" s="23" t="s">
        <v>101</v>
      </c>
      <c r="C106" s="24" t="s">
        <v>72</v>
      </c>
      <c r="D106" s="24" t="s">
        <v>16</v>
      </c>
      <c r="E106" s="25">
        <v>0</v>
      </c>
      <c r="F106" s="25">
        <v>0</v>
      </c>
      <c r="G106" s="25">
        <f>SUMIF('NL DEPO-DEPO'!$B:$B,'NERACA LAJUR'!A106,'NL DEPO-DEPO'!$H:$H)</f>
        <v>0</v>
      </c>
      <c r="H106" s="25">
        <f>SUMIF('NL DEPO-DEPO'!$B:$B,'NERACA LAJUR'!A106,'NL DEPO-DEPO'!$I:$I)</f>
        <v>0</v>
      </c>
      <c r="I106" s="25">
        <f>SUMIF('NL DEPO-DEPO'!$B:$B,'NERACA LAJUR'!A106,'NL DEPO-DEPO'!$J:$J)+SUMIF(AJE!$C:$C,A106,AJE!$E:$E)</f>
        <v>61572062</v>
      </c>
      <c r="J106" s="25">
        <f>SUMIF('NL DEPO-DEPO'!$B:$B,'NERACA LAJUR'!A106,'NL DEPO-DEPO'!$K:$K)+SUMIF(AJE!$C:$C,A106,AJE!$F:$F)</f>
        <v>0</v>
      </c>
      <c r="K106" s="25">
        <f t="shared" si="0"/>
        <v>61572062</v>
      </c>
      <c r="L106" s="25">
        <f t="shared" si="1"/>
        <v>0</v>
      </c>
      <c r="M106" s="25">
        <f t="shared" si="2"/>
        <v>61572062</v>
      </c>
      <c r="N106" s="25">
        <f t="shared" si="3"/>
        <v>0</v>
      </c>
      <c r="O106" s="25">
        <f t="shared" si="4"/>
        <v>0</v>
      </c>
      <c r="P106" s="25">
        <f t="shared" si="5"/>
        <v>0</v>
      </c>
      <c r="Q106" s="6"/>
      <c r="R106" s="25">
        <f t="shared" si="6"/>
        <v>0</v>
      </c>
      <c r="S106" s="25">
        <f t="shared" si="7"/>
        <v>0</v>
      </c>
    </row>
    <row r="107" spans="1:19" s="7" customFormat="1" ht="15" customHeight="1">
      <c r="A107" s="22">
        <v>811003</v>
      </c>
      <c r="B107" s="23" t="s">
        <v>102</v>
      </c>
      <c r="C107" s="24" t="s">
        <v>72</v>
      </c>
      <c r="D107" s="24" t="s">
        <v>16</v>
      </c>
      <c r="E107" s="25">
        <v>0</v>
      </c>
      <c r="F107" s="25">
        <v>0</v>
      </c>
      <c r="G107" s="25">
        <f>SUMIF('NL DEPO-DEPO'!$B:$B,'NERACA LAJUR'!A107,'NL DEPO-DEPO'!$H:$H)</f>
        <v>285042994</v>
      </c>
      <c r="H107" s="25">
        <f>SUMIF('NL DEPO-DEPO'!$B:$B,'NERACA LAJUR'!A107,'NL DEPO-DEPO'!$I:$I)</f>
        <v>0</v>
      </c>
      <c r="I107" s="25">
        <f>SUMIF('NL DEPO-DEPO'!$B:$B,'NERACA LAJUR'!A107,'NL DEPO-DEPO'!$J:$J)+SUMIF(AJE!$C:$C,A107,AJE!$E:$E)</f>
        <v>5700000</v>
      </c>
      <c r="J107" s="25">
        <f>SUMIF('NL DEPO-DEPO'!$B:$B,'NERACA LAJUR'!A107,'NL DEPO-DEPO'!$K:$K)+SUMIF(AJE!$C:$C,A107,AJE!$F:$F)</f>
        <v>0</v>
      </c>
      <c r="K107" s="25">
        <f t="shared" si="0"/>
        <v>290742994</v>
      </c>
      <c r="L107" s="25">
        <f t="shared" si="1"/>
        <v>0</v>
      </c>
      <c r="M107" s="25">
        <f t="shared" si="2"/>
        <v>290742994</v>
      </c>
      <c r="N107" s="25">
        <f t="shared" si="3"/>
        <v>0</v>
      </c>
      <c r="O107" s="25">
        <f t="shared" si="4"/>
        <v>0</v>
      </c>
      <c r="P107" s="25">
        <f t="shared" si="5"/>
        <v>0</v>
      </c>
      <c r="Q107" s="6"/>
      <c r="R107" s="25">
        <f t="shared" si="6"/>
        <v>0</v>
      </c>
      <c r="S107" s="25">
        <f t="shared" si="7"/>
        <v>0</v>
      </c>
    </row>
    <row r="108" spans="1:19" s="7" customFormat="1" ht="15" customHeight="1">
      <c r="A108" s="22">
        <v>811004</v>
      </c>
      <c r="B108" s="23" t="s">
        <v>103</v>
      </c>
      <c r="C108" s="24" t="s">
        <v>72</v>
      </c>
      <c r="D108" s="24" t="s">
        <v>16</v>
      </c>
      <c r="E108" s="25">
        <v>0</v>
      </c>
      <c r="F108" s="25">
        <v>0</v>
      </c>
      <c r="G108" s="25">
        <f>SUMIF('NL DEPO-DEPO'!$B:$B,'NERACA LAJUR'!A108,'NL DEPO-DEPO'!$H:$H)</f>
        <v>5583500</v>
      </c>
      <c r="H108" s="25">
        <f>SUMIF('NL DEPO-DEPO'!$B:$B,'NERACA LAJUR'!A108,'NL DEPO-DEPO'!$I:$I)</f>
        <v>110000</v>
      </c>
      <c r="I108" s="25">
        <f>SUMIF('NL DEPO-DEPO'!$B:$B,'NERACA LAJUR'!A108,'NL DEPO-DEPO'!$J:$J)+SUMIF(AJE!$C:$C,A108,AJE!$E:$E)</f>
        <v>174194670</v>
      </c>
      <c r="J108" s="25">
        <f>SUMIF('NL DEPO-DEPO'!$B:$B,'NERACA LAJUR'!A108,'NL DEPO-DEPO'!$K:$K)+SUMIF(AJE!$C:$C,A108,AJE!$F:$F)</f>
        <v>0</v>
      </c>
      <c r="K108" s="25">
        <f t="shared" si="0"/>
        <v>179668170</v>
      </c>
      <c r="L108" s="25">
        <f t="shared" si="1"/>
        <v>0</v>
      </c>
      <c r="M108" s="25">
        <f t="shared" si="2"/>
        <v>179668170</v>
      </c>
      <c r="N108" s="25">
        <f t="shared" si="3"/>
        <v>0</v>
      </c>
      <c r="O108" s="25">
        <f t="shared" si="4"/>
        <v>0</v>
      </c>
      <c r="P108" s="25">
        <f t="shared" si="5"/>
        <v>0</v>
      </c>
      <c r="Q108" s="6"/>
      <c r="R108" s="25">
        <f t="shared" si="6"/>
        <v>0</v>
      </c>
      <c r="S108" s="25">
        <f t="shared" si="7"/>
        <v>0</v>
      </c>
    </row>
    <row r="109" spans="1:19" s="7" customFormat="1" ht="15" customHeight="1">
      <c r="A109" s="22">
        <v>811005</v>
      </c>
      <c r="B109" s="23" t="s">
        <v>104</v>
      </c>
      <c r="C109" s="24" t="s">
        <v>72</v>
      </c>
      <c r="D109" s="24" t="s">
        <v>16</v>
      </c>
      <c r="E109" s="25">
        <v>0</v>
      </c>
      <c r="F109" s="25">
        <v>0</v>
      </c>
      <c r="G109" s="25">
        <f>SUMIF('NL DEPO-DEPO'!$B:$B,'NERACA LAJUR'!A109,'NL DEPO-DEPO'!$H:$H)</f>
        <v>3597500</v>
      </c>
      <c r="H109" s="25">
        <f>SUMIF('NL DEPO-DEPO'!$B:$B,'NERACA LAJUR'!A109,'NL DEPO-DEPO'!$I:$I)</f>
        <v>62500</v>
      </c>
      <c r="I109" s="25">
        <f>SUMIF('NL DEPO-DEPO'!$B:$B,'NERACA LAJUR'!A109,'NL DEPO-DEPO'!$J:$J)+SUMIF(AJE!$C:$C,A109,AJE!$E:$E)</f>
        <v>0</v>
      </c>
      <c r="J109" s="25">
        <f>SUMIF('NL DEPO-DEPO'!$B:$B,'NERACA LAJUR'!A109,'NL DEPO-DEPO'!$K:$K)+SUMIF(AJE!$C:$C,A109,AJE!$F:$F)</f>
        <v>0</v>
      </c>
      <c r="K109" s="25">
        <f t="shared" si="0"/>
        <v>3535000</v>
      </c>
      <c r="L109" s="25">
        <f t="shared" si="1"/>
        <v>0</v>
      </c>
      <c r="M109" s="25">
        <f t="shared" si="2"/>
        <v>3535000</v>
      </c>
      <c r="N109" s="25">
        <f t="shared" si="3"/>
        <v>0</v>
      </c>
      <c r="O109" s="25">
        <f t="shared" si="4"/>
        <v>0</v>
      </c>
      <c r="P109" s="25">
        <f t="shared" si="5"/>
        <v>0</v>
      </c>
      <c r="Q109" s="6"/>
      <c r="R109" s="25">
        <f t="shared" si="6"/>
        <v>0</v>
      </c>
      <c r="S109" s="25">
        <f t="shared" si="7"/>
        <v>0</v>
      </c>
    </row>
    <row r="110" spans="1:19" s="7" customFormat="1" ht="15" customHeight="1">
      <c r="A110" s="22">
        <v>811006</v>
      </c>
      <c r="B110" s="23" t="s">
        <v>105</v>
      </c>
      <c r="C110" s="24" t="s">
        <v>72</v>
      </c>
      <c r="D110" s="24" t="s">
        <v>16</v>
      </c>
      <c r="E110" s="25">
        <v>0</v>
      </c>
      <c r="F110" s="25">
        <v>0</v>
      </c>
      <c r="G110" s="25">
        <f>SUMIF('NL DEPO-DEPO'!$B:$B,'NERACA LAJUR'!A110,'NL DEPO-DEPO'!$H:$H)</f>
        <v>900800</v>
      </c>
      <c r="H110" s="25">
        <f>SUMIF('NL DEPO-DEPO'!$B:$B,'NERACA LAJUR'!A110,'NL DEPO-DEPO'!$I:$I)</f>
        <v>0</v>
      </c>
      <c r="I110" s="25">
        <f>SUMIF('NL DEPO-DEPO'!$B:$B,'NERACA LAJUR'!A110,'NL DEPO-DEPO'!$J:$J)+SUMIF(AJE!$C:$C,A110,AJE!$E:$E)</f>
        <v>0</v>
      </c>
      <c r="J110" s="25">
        <f>SUMIF('NL DEPO-DEPO'!$B:$B,'NERACA LAJUR'!A110,'NL DEPO-DEPO'!$K:$K)+SUMIF(AJE!$C:$C,A110,AJE!$F:$F)</f>
        <v>0</v>
      </c>
      <c r="K110" s="25">
        <f t="shared" si="0"/>
        <v>900800</v>
      </c>
      <c r="L110" s="25">
        <f t="shared" si="1"/>
        <v>0</v>
      </c>
      <c r="M110" s="25">
        <f t="shared" si="2"/>
        <v>900800</v>
      </c>
      <c r="N110" s="25">
        <f t="shared" si="3"/>
        <v>0</v>
      </c>
      <c r="O110" s="25">
        <f t="shared" si="4"/>
        <v>0</v>
      </c>
      <c r="P110" s="25">
        <f t="shared" si="5"/>
        <v>0</v>
      </c>
      <c r="Q110" s="6"/>
      <c r="R110" s="25">
        <f t="shared" si="6"/>
        <v>0</v>
      </c>
      <c r="S110" s="25">
        <f t="shared" si="7"/>
        <v>0</v>
      </c>
    </row>
    <row r="111" spans="1:19" s="7" customFormat="1" ht="15" customHeight="1">
      <c r="A111" s="22">
        <v>811007</v>
      </c>
      <c r="B111" s="23" t="s">
        <v>106</v>
      </c>
      <c r="C111" s="24" t="s">
        <v>72</v>
      </c>
      <c r="D111" s="24" t="s">
        <v>16</v>
      </c>
      <c r="E111" s="25">
        <v>0</v>
      </c>
      <c r="F111" s="25">
        <v>0</v>
      </c>
      <c r="G111" s="25">
        <f>SUMIF('NL DEPO-DEPO'!$B:$B,'NERACA LAJUR'!A111,'NL DEPO-DEPO'!$H:$H)</f>
        <v>0</v>
      </c>
      <c r="H111" s="25">
        <f>SUMIF('NL DEPO-DEPO'!$B:$B,'NERACA LAJUR'!A111,'NL DEPO-DEPO'!$I:$I)</f>
        <v>0</v>
      </c>
      <c r="I111" s="25">
        <f>SUMIF('NL DEPO-DEPO'!$B:$B,'NERACA LAJUR'!A111,'NL DEPO-DEPO'!$J:$J)+SUMIF(AJE!$C:$C,A111,AJE!$E:$E)</f>
        <v>0</v>
      </c>
      <c r="J111" s="25">
        <f>SUMIF('NL DEPO-DEPO'!$B:$B,'NERACA LAJUR'!A111,'NL DEPO-DEPO'!$K:$K)+SUMIF(AJE!$C:$C,A111,AJE!$F:$F)</f>
        <v>0</v>
      </c>
      <c r="K111" s="25">
        <f t="shared" si="0"/>
        <v>0</v>
      </c>
      <c r="L111" s="25">
        <f t="shared" si="1"/>
        <v>0</v>
      </c>
      <c r="M111" s="25">
        <f t="shared" si="2"/>
        <v>0</v>
      </c>
      <c r="N111" s="25">
        <f t="shared" si="3"/>
        <v>0</v>
      </c>
      <c r="O111" s="25">
        <f t="shared" si="4"/>
        <v>0</v>
      </c>
      <c r="P111" s="25">
        <f t="shared" si="5"/>
        <v>0</v>
      </c>
      <c r="Q111" s="6"/>
      <c r="R111" s="25">
        <f t="shared" si="6"/>
        <v>0</v>
      </c>
      <c r="S111" s="25">
        <f t="shared" si="7"/>
        <v>0</v>
      </c>
    </row>
    <row r="112" spans="1:19" s="7" customFormat="1" ht="15" customHeight="1">
      <c r="A112" s="22">
        <v>811008</v>
      </c>
      <c r="B112" s="23" t="s">
        <v>107</v>
      </c>
      <c r="C112" s="24" t="s">
        <v>72</v>
      </c>
      <c r="D112" s="24" t="s">
        <v>16</v>
      </c>
      <c r="E112" s="25">
        <v>0</v>
      </c>
      <c r="F112" s="25">
        <v>0</v>
      </c>
      <c r="G112" s="25">
        <f>SUMIF('NL DEPO-DEPO'!$B:$B,'NERACA LAJUR'!A112,'NL DEPO-DEPO'!$H:$H)</f>
        <v>0</v>
      </c>
      <c r="H112" s="25">
        <f>SUMIF('NL DEPO-DEPO'!$B:$B,'NERACA LAJUR'!A112,'NL DEPO-DEPO'!$I:$I)</f>
        <v>0</v>
      </c>
      <c r="I112" s="25">
        <f>SUMIF('NL DEPO-DEPO'!$B:$B,'NERACA LAJUR'!A112,'NL DEPO-DEPO'!$J:$J)+SUMIF(AJE!$C:$C,A112,AJE!$E:$E)</f>
        <v>0</v>
      </c>
      <c r="J112" s="25">
        <f>SUMIF('NL DEPO-DEPO'!$B:$B,'NERACA LAJUR'!A112,'NL DEPO-DEPO'!$K:$K)+SUMIF(AJE!$C:$C,A112,AJE!$F:$F)</f>
        <v>0</v>
      </c>
      <c r="K112" s="25">
        <f>IF(D112="D",E112+G112+I112-F112-H112-J112,0)</f>
        <v>0</v>
      </c>
      <c r="L112" s="25">
        <f>IF(D112="K",F112+H112+J112-E112-G112-I112,0)</f>
        <v>0</v>
      </c>
      <c r="M112" s="25">
        <f>IF(AND(C112="L",D112="d"),K112,0)</f>
        <v>0</v>
      </c>
      <c r="N112" s="25">
        <f>IF(AND(C112="L",D112="K"),L112,0)</f>
        <v>0</v>
      </c>
      <c r="O112" s="25">
        <f>IF(AND(C112="N",D112="D"),K112,0)</f>
        <v>0</v>
      </c>
      <c r="P112" s="25">
        <f>IF(AND(C112="N",D112="k"),L112,0)</f>
        <v>0</v>
      </c>
      <c r="Q112" s="6"/>
      <c r="R112" s="25">
        <f>IF(C112="N",O112,0)</f>
        <v>0</v>
      </c>
      <c r="S112" s="25">
        <f>IF(C112="N",P112,0)</f>
        <v>0</v>
      </c>
    </row>
    <row r="113" spans="1:19" s="7" customFormat="1" ht="15" customHeight="1">
      <c r="A113" s="22">
        <v>811009</v>
      </c>
      <c r="B113" s="23" t="s">
        <v>108</v>
      </c>
      <c r="C113" s="24" t="s">
        <v>72</v>
      </c>
      <c r="D113" s="24" t="s">
        <v>16</v>
      </c>
      <c r="E113" s="25">
        <v>0</v>
      </c>
      <c r="F113" s="25">
        <v>0</v>
      </c>
      <c r="G113" s="25">
        <f>SUMIF('NL DEPO-DEPO'!$B:$B,'NERACA LAJUR'!A113,'NL DEPO-DEPO'!$H:$H)</f>
        <v>0</v>
      </c>
      <c r="H113" s="25">
        <f>SUMIF('NL DEPO-DEPO'!$B:$B,'NERACA LAJUR'!A113,'NL DEPO-DEPO'!$I:$I)</f>
        <v>0</v>
      </c>
      <c r="I113" s="25">
        <f>SUMIF('NL DEPO-DEPO'!$B:$B,'NERACA LAJUR'!A113,'NL DEPO-DEPO'!$J:$J)+SUMIF(AJE!$C:$C,A113,AJE!$E:$E)</f>
        <v>0</v>
      </c>
      <c r="J113" s="25">
        <f>SUMIF('NL DEPO-DEPO'!$B:$B,'NERACA LAJUR'!A113,'NL DEPO-DEPO'!$K:$K)+SUMIF(AJE!$C:$C,A113,AJE!$F:$F)</f>
        <v>0</v>
      </c>
      <c r="K113" s="25">
        <f t="shared" si="0"/>
        <v>0</v>
      </c>
      <c r="L113" s="25">
        <f t="shared" si="1"/>
        <v>0</v>
      </c>
      <c r="M113" s="25">
        <f t="shared" si="2"/>
        <v>0</v>
      </c>
      <c r="N113" s="25">
        <f t="shared" si="3"/>
        <v>0</v>
      </c>
      <c r="O113" s="25">
        <f t="shared" si="4"/>
        <v>0</v>
      </c>
      <c r="P113" s="25">
        <f t="shared" si="5"/>
        <v>0</v>
      </c>
      <c r="Q113" s="6"/>
      <c r="R113" s="25">
        <f t="shared" si="6"/>
        <v>0</v>
      </c>
      <c r="S113" s="25">
        <f t="shared" si="7"/>
        <v>0</v>
      </c>
    </row>
    <row r="114" spans="1:19" s="7" customFormat="1" ht="15" customHeight="1">
      <c r="A114" s="22">
        <v>811010</v>
      </c>
      <c r="B114" s="23" t="s">
        <v>109</v>
      </c>
      <c r="C114" s="24" t="s">
        <v>72</v>
      </c>
      <c r="D114" s="24" t="s">
        <v>16</v>
      </c>
      <c r="E114" s="25">
        <v>0</v>
      </c>
      <c r="F114" s="25">
        <v>0</v>
      </c>
      <c r="G114" s="25">
        <f>SUMIF('NL DEPO-DEPO'!$B:$B,'NERACA LAJUR'!A114,'NL DEPO-DEPO'!$H:$H)</f>
        <v>0</v>
      </c>
      <c r="H114" s="25">
        <f>SUMIF('NL DEPO-DEPO'!$B:$B,'NERACA LAJUR'!A114,'NL DEPO-DEPO'!$I:$I)</f>
        <v>0</v>
      </c>
      <c r="I114" s="25">
        <f>SUMIF('NL DEPO-DEPO'!$B:$B,'NERACA LAJUR'!A114,'NL DEPO-DEPO'!$J:$J)+SUMIF(AJE!$C:$C,A114,AJE!$E:$E)</f>
        <v>0</v>
      </c>
      <c r="J114" s="25">
        <f>SUMIF('NL DEPO-DEPO'!$B:$B,'NERACA LAJUR'!A114,'NL DEPO-DEPO'!$K:$K)+SUMIF(AJE!$C:$C,A114,AJE!$F:$F)</f>
        <v>0</v>
      </c>
      <c r="K114" s="25">
        <f t="shared" si="0"/>
        <v>0</v>
      </c>
      <c r="L114" s="25">
        <f t="shared" si="1"/>
        <v>0</v>
      </c>
      <c r="M114" s="25">
        <f t="shared" si="2"/>
        <v>0</v>
      </c>
      <c r="N114" s="25">
        <f t="shared" si="3"/>
        <v>0</v>
      </c>
      <c r="O114" s="25">
        <f t="shared" si="4"/>
        <v>0</v>
      </c>
      <c r="P114" s="25">
        <f t="shared" si="5"/>
        <v>0</v>
      </c>
      <c r="Q114" s="6"/>
      <c r="R114" s="25">
        <f t="shared" si="6"/>
        <v>0</v>
      </c>
      <c r="S114" s="25">
        <f t="shared" si="7"/>
        <v>0</v>
      </c>
    </row>
    <row r="115" spans="1:19" s="7" customFormat="1" ht="15" customHeight="1">
      <c r="A115" s="22">
        <v>821000</v>
      </c>
      <c r="B115" s="23" t="s">
        <v>110</v>
      </c>
      <c r="C115" s="24" t="s">
        <v>72</v>
      </c>
      <c r="D115" s="24" t="s">
        <v>16</v>
      </c>
      <c r="E115" s="25">
        <v>0</v>
      </c>
      <c r="F115" s="25">
        <v>0</v>
      </c>
      <c r="G115" s="25">
        <f>SUMIF('NL DEPO-DEPO'!$B:$B,'NERACA LAJUR'!A115,'NL DEPO-DEPO'!$H:$H)</f>
        <v>566000</v>
      </c>
      <c r="H115" s="25">
        <f>SUMIF('NL DEPO-DEPO'!$B:$B,'NERACA LAJUR'!A115,'NL DEPO-DEPO'!$I:$I)</f>
        <v>0</v>
      </c>
      <c r="I115" s="25">
        <f>SUMIF('NL DEPO-DEPO'!$B:$B,'NERACA LAJUR'!A115,'NL DEPO-DEPO'!$J:$J)+SUMIF(AJE!$C:$C,A115,AJE!$E:$E)</f>
        <v>11469927</v>
      </c>
      <c r="J115" s="25">
        <f>SUMIF('NL DEPO-DEPO'!$B:$B,'NERACA LAJUR'!A115,'NL DEPO-DEPO'!$K:$K)+SUMIF(AJE!$C:$C,A115,AJE!$F:$F)</f>
        <v>0</v>
      </c>
      <c r="K115" s="25">
        <f t="shared" si="0"/>
        <v>12035927</v>
      </c>
      <c r="L115" s="25">
        <f t="shared" si="1"/>
        <v>0</v>
      </c>
      <c r="M115" s="25">
        <f t="shared" si="2"/>
        <v>12035927</v>
      </c>
      <c r="N115" s="25">
        <f t="shared" si="3"/>
        <v>0</v>
      </c>
      <c r="O115" s="25">
        <f t="shared" si="4"/>
        <v>0</v>
      </c>
      <c r="P115" s="25">
        <f t="shared" si="5"/>
        <v>0</v>
      </c>
      <c r="Q115" s="6"/>
      <c r="R115" s="25">
        <f t="shared" si="6"/>
        <v>0</v>
      </c>
      <c r="S115" s="25">
        <f t="shared" si="7"/>
        <v>0</v>
      </c>
    </row>
    <row r="116" spans="1:19" s="7" customFormat="1" ht="15" customHeight="1">
      <c r="A116" s="22">
        <v>821001</v>
      </c>
      <c r="B116" s="23" t="s">
        <v>111</v>
      </c>
      <c r="C116" s="24" t="s">
        <v>72</v>
      </c>
      <c r="D116" s="24" t="s">
        <v>16</v>
      </c>
      <c r="E116" s="25">
        <v>0</v>
      </c>
      <c r="F116" s="25">
        <v>0</v>
      </c>
      <c r="G116" s="25">
        <f>SUMIF('NL DEPO-DEPO'!$B:$B,'NERACA LAJUR'!A116,'NL DEPO-DEPO'!$H:$H)</f>
        <v>0</v>
      </c>
      <c r="H116" s="25">
        <f>SUMIF('NL DEPO-DEPO'!$B:$B,'NERACA LAJUR'!A116,'NL DEPO-DEPO'!$I:$I)</f>
        <v>0</v>
      </c>
      <c r="I116" s="25">
        <f>SUMIF('NL DEPO-DEPO'!$B:$B,'NERACA LAJUR'!A116,'NL DEPO-DEPO'!$J:$J)+SUMIF(AJE!$C:$C,A116,AJE!$E:$E)</f>
        <v>2046522016.5611863</v>
      </c>
      <c r="J116" s="25">
        <f>SUMIF('NL DEPO-DEPO'!$B:$B,'NERACA LAJUR'!A116,'NL DEPO-DEPO'!$K:$K)+SUMIF(AJE!$C:$C,A116,AJE!$F:$F)</f>
        <v>0</v>
      </c>
      <c r="K116" s="25">
        <f t="shared" si="0"/>
        <v>2046522016.5611863</v>
      </c>
      <c r="L116" s="25">
        <f t="shared" si="1"/>
        <v>0</v>
      </c>
      <c r="M116" s="25">
        <f t="shared" si="2"/>
        <v>2046522016.5611863</v>
      </c>
      <c r="N116" s="25">
        <f t="shared" si="3"/>
        <v>0</v>
      </c>
      <c r="O116" s="25">
        <f t="shared" si="4"/>
        <v>0</v>
      </c>
      <c r="P116" s="25">
        <f t="shared" si="5"/>
        <v>0</v>
      </c>
      <c r="Q116" s="6"/>
      <c r="R116" s="25">
        <f t="shared" si="6"/>
        <v>0</v>
      </c>
      <c r="S116" s="25">
        <f t="shared" si="7"/>
        <v>0</v>
      </c>
    </row>
    <row r="117" spans="1:19" s="7" customFormat="1" ht="15" customHeight="1">
      <c r="A117" s="22">
        <v>821002</v>
      </c>
      <c r="B117" s="23" t="s">
        <v>112</v>
      </c>
      <c r="C117" s="24" t="s">
        <v>72</v>
      </c>
      <c r="D117" s="24" t="s">
        <v>16</v>
      </c>
      <c r="E117" s="25">
        <v>0</v>
      </c>
      <c r="F117" s="25">
        <v>0</v>
      </c>
      <c r="G117" s="25">
        <f>SUMIF('NL DEPO-DEPO'!$B:$B,'NERACA LAJUR'!A117,'NL DEPO-DEPO'!$H:$H)</f>
        <v>0</v>
      </c>
      <c r="H117" s="25">
        <f>SUMIF('NL DEPO-DEPO'!$B:$B,'NERACA LAJUR'!A117,'NL DEPO-DEPO'!$I:$I)</f>
        <v>0</v>
      </c>
      <c r="I117" s="25">
        <f>SUMIF('NL DEPO-DEPO'!$B:$B,'NERACA LAJUR'!A117,'NL DEPO-DEPO'!$J:$J)+SUMIF(AJE!$C:$C,A117,AJE!$E:$E)</f>
        <v>130389043.27159999</v>
      </c>
      <c r="J117" s="25">
        <f>SUMIF('NL DEPO-DEPO'!$B:$B,'NERACA LAJUR'!A117,'NL DEPO-DEPO'!$K:$K)+SUMIF(AJE!$C:$C,A117,AJE!$F:$F)</f>
        <v>0</v>
      </c>
      <c r="K117" s="25">
        <f t="shared" ref="K117:K177" si="17">IF(D117="D",E117+G117+I117-F117-H117-J117,0)</f>
        <v>130389043.27159999</v>
      </c>
      <c r="L117" s="25">
        <f t="shared" ref="L117:L177" si="18">IF(D117="K",F117+H117+J117-E117-G117-I117,0)</f>
        <v>0</v>
      </c>
      <c r="M117" s="25">
        <f t="shared" ref="M117:M177" si="19">IF(AND(C117="L",D117="d"),K117,0)</f>
        <v>130389043.27159999</v>
      </c>
      <c r="N117" s="25">
        <f t="shared" ref="N117:N177" si="20">IF(AND(C117="L",D117="K"),L117,0)</f>
        <v>0</v>
      </c>
      <c r="O117" s="25">
        <f t="shared" ref="O117:O177" si="21">IF(AND(C117="N",D117="D"),K117,0)</f>
        <v>0</v>
      </c>
      <c r="P117" s="25">
        <f t="shared" ref="P117:P177" si="22">IF(AND(C117="N",D117="k"),L117,0)</f>
        <v>0</v>
      </c>
      <c r="Q117" s="6"/>
      <c r="R117" s="25">
        <f t="shared" ref="R117:R177" si="23">IF(C117="N",O117,0)</f>
        <v>0</v>
      </c>
      <c r="S117" s="25">
        <f t="shared" ref="S117:S177" si="24">IF(C117="N",P117,0)</f>
        <v>0</v>
      </c>
    </row>
    <row r="118" spans="1:19" s="7" customFormat="1" ht="15" customHeight="1">
      <c r="A118" s="22">
        <v>821003</v>
      </c>
      <c r="B118" s="23" t="s">
        <v>113</v>
      </c>
      <c r="C118" s="24" t="s">
        <v>72</v>
      </c>
      <c r="D118" s="24" t="s">
        <v>16</v>
      </c>
      <c r="E118" s="25">
        <v>0</v>
      </c>
      <c r="F118" s="25">
        <v>0</v>
      </c>
      <c r="G118" s="25">
        <f>SUMIF('NL DEPO-DEPO'!$B:$B,'NERACA LAJUR'!A118,'NL DEPO-DEPO'!$H:$H)</f>
        <v>0</v>
      </c>
      <c r="H118" s="25">
        <f>SUMIF('NL DEPO-DEPO'!$B:$B,'NERACA LAJUR'!A118,'NL DEPO-DEPO'!$I:$I)</f>
        <v>0</v>
      </c>
      <c r="I118" s="25">
        <f>SUMIF('NL DEPO-DEPO'!$B:$B,'NERACA LAJUR'!A118,'NL DEPO-DEPO'!$J:$J)+SUMIF(AJE!$C:$C,A118,AJE!$E:$E)</f>
        <v>0</v>
      </c>
      <c r="J118" s="25">
        <f>SUMIF('NL DEPO-DEPO'!$B:$B,'NERACA LAJUR'!A118,'NL DEPO-DEPO'!$K:$K)+SUMIF(AJE!$C:$C,A118,AJE!$F:$F)</f>
        <v>0</v>
      </c>
      <c r="K118" s="25">
        <f t="shared" si="17"/>
        <v>0</v>
      </c>
      <c r="L118" s="25">
        <f t="shared" si="18"/>
        <v>0</v>
      </c>
      <c r="M118" s="25">
        <f t="shared" si="19"/>
        <v>0</v>
      </c>
      <c r="N118" s="25">
        <f t="shared" si="20"/>
        <v>0</v>
      </c>
      <c r="O118" s="25">
        <f t="shared" si="21"/>
        <v>0</v>
      </c>
      <c r="P118" s="25">
        <f t="shared" si="22"/>
        <v>0</v>
      </c>
      <c r="Q118" s="6"/>
      <c r="R118" s="25">
        <f t="shared" si="23"/>
        <v>0</v>
      </c>
      <c r="S118" s="25">
        <f t="shared" si="24"/>
        <v>0</v>
      </c>
    </row>
    <row r="119" spans="1:19" s="7" customFormat="1" ht="15" customHeight="1">
      <c r="A119" s="22">
        <v>821004</v>
      </c>
      <c r="B119" s="23" t="s">
        <v>114</v>
      </c>
      <c r="C119" s="24" t="s">
        <v>72</v>
      </c>
      <c r="D119" s="24" t="s">
        <v>16</v>
      </c>
      <c r="E119" s="25">
        <v>0</v>
      </c>
      <c r="F119" s="25">
        <v>0</v>
      </c>
      <c r="G119" s="25">
        <f>SUMIF('NL DEPO-DEPO'!$B:$B,'NERACA LAJUR'!A119,'NL DEPO-DEPO'!$H:$H)</f>
        <v>698001</v>
      </c>
      <c r="H119" s="25">
        <f>SUMIF('NL DEPO-DEPO'!$B:$B,'NERACA LAJUR'!A119,'NL DEPO-DEPO'!$I:$I)</f>
        <v>0</v>
      </c>
      <c r="I119" s="25">
        <f>SUMIF('NL DEPO-DEPO'!$B:$B,'NERACA LAJUR'!A119,'NL DEPO-DEPO'!$J:$J)+SUMIF(AJE!$C:$C,A119,AJE!$E:$E)</f>
        <v>2210000</v>
      </c>
      <c r="J119" s="25">
        <f>SUMIF('NL DEPO-DEPO'!$B:$B,'NERACA LAJUR'!A119,'NL DEPO-DEPO'!$K:$K)+SUMIF(AJE!$C:$C,A119,AJE!$F:$F)</f>
        <v>0</v>
      </c>
      <c r="K119" s="25">
        <f t="shared" si="17"/>
        <v>2908001</v>
      </c>
      <c r="L119" s="25">
        <f t="shared" si="18"/>
        <v>0</v>
      </c>
      <c r="M119" s="25">
        <f t="shared" si="19"/>
        <v>2908001</v>
      </c>
      <c r="N119" s="25">
        <f t="shared" si="20"/>
        <v>0</v>
      </c>
      <c r="O119" s="25">
        <f t="shared" si="21"/>
        <v>0</v>
      </c>
      <c r="P119" s="25">
        <f t="shared" si="22"/>
        <v>0</v>
      </c>
      <c r="Q119" s="6"/>
      <c r="R119" s="25">
        <f t="shared" si="23"/>
        <v>0</v>
      </c>
      <c r="S119" s="25">
        <f t="shared" si="24"/>
        <v>0</v>
      </c>
    </row>
    <row r="120" spans="1:19" s="7" customFormat="1" ht="15" customHeight="1">
      <c r="A120" s="22">
        <v>821005</v>
      </c>
      <c r="B120" s="23" t="s">
        <v>115</v>
      </c>
      <c r="C120" s="24" t="s">
        <v>72</v>
      </c>
      <c r="D120" s="24" t="s">
        <v>16</v>
      </c>
      <c r="E120" s="25">
        <v>0</v>
      </c>
      <c r="F120" s="25">
        <v>0</v>
      </c>
      <c r="G120" s="25">
        <f>SUMIF('NL DEPO-DEPO'!$B:$B,'NERACA LAJUR'!A120,'NL DEPO-DEPO'!$H:$H)</f>
        <v>0</v>
      </c>
      <c r="H120" s="25">
        <f>SUMIF('NL DEPO-DEPO'!$B:$B,'NERACA LAJUR'!A120,'NL DEPO-DEPO'!$I:$I)</f>
        <v>0</v>
      </c>
      <c r="I120" s="25">
        <f>SUMIF('NL DEPO-DEPO'!$B:$B,'NERACA LAJUR'!A120,'NL DEPO-DEPO'!$J:$J)+SUMIF(AJE!$C:$C,A120,AJE!$E:$E)</f>
        <v>0</v>
      </c>
      <c r="J120" s="25">
        <f>SUMIF('NL DEPO-DEPO'!$B:$B,'NERACA LAJUR'!A120,'NL DEPO-DEPO'!$K:$K)+SUMIF(AJE!$C:$C,A120,AJE!$F:$F)</f>
        <v>0</v>
      </c>
      <c r="K120" s="25">
        <f t="shared" si="17"/>
        <v>0</v>
      </c>
      <c r="L120" s="25">
        <f t="shared" si="18"/>
        <v>0</v>
      </c>
      <c r="M120" s="25">
        <f t="shared" si="19"/>
        <v>0</v>
      </c>
      <c r="N120" s="25">
        <f t="shared" si="20"/>
        <v>0</v>
      </c>
      <c r="O120" s="25">
        <f t="shared" si="21"/>
        <v>0</v>
      </c>
      <c r="P120" s="25">
        <f t="shared" si="22"/>
        <v>0</v>
      </c>
      <c r="Q120" s="6"/>
      <c r="R120" s="25">
        <f t="shared" si="23"/>
        <v>0</v>
      </c>
      <c r="S120" s="25">
        <f t="shared" si="24"/>
        <v>0</v>
      </c>
    </row>
    <row r="121" spans="1:19" s="7" customFormat="1" ht="15" customHeight="1">
      <c r="A121" s="22">
        <v>821006</v>
      </c>
      <c r="B121" s="23" t="s">
        <v>116</v>
      </c>
      <c r="C121" s="24" t="s">
        <v>72</v>
      </c>
      <c r="D121" s="24" t="s">
        <v>16</v>
      </c>
      <c r="E121" s="25">
        <v>0</v>
      </c>
      <c r="F121" s="25">
        <v>0</v>
      </c>
      <c r="G121" s="25">
        <f>SUMIF('NL DEPO-DEPO'!$B:$B,'NERACA LAJUR'!A121,'NL DEPO-DEPO'!$H:$H)</f>
        <v>0</v>
      </c>
      <c r="H121" s="25">
        <f>SUMIF('NL DEPO-DEPO'!$B:$B,'NERACA LAJUR'!A121,'NL DEPO-DEPO'!$I:$I)</f>
        <v>0</v>
      </c>
      <c r="I121" s="25">
        <f>SUMIF('NL DEPO-DEPO'!$B:$B,'NERACA LAJUR'!A121,'NL DEPO-DEPO'!$J:$J)+SUMIF(AJE!$C:$C,A121,AJE!$E:$E)</f>
        <v>134133110.58333334</v>
      </c>
      <c r="J121" s="25">
        <f>SUMIF('NL DEPO-DEPO'!$B:$B,'NERACA LAJUR'!A121,'NL DEPO-DEPO'!$K:$K)+SUMIF(AJE!$C:$C,A121,AJE!$F:$F)</f>
        <v>0</v>
      </c>
      <c r="K121" s="25">
        <f t="shared" si="17"/>
        <v>134133110.58333334</v>
      </c>
      <c r="L121" s="25">
        <f t="shared" si="18"/>
        <v>0</v>
      </c>
      <c r="M121" s="25">
        <f t="shared" si="19"/>
        <v>134133110.58333334</v>
      </c>
      <c r="N121" s="25">
        <f t="shared" si="20"/>
        <v>0</v>
      </c>
      <c r="O121" s="25">
        <f t="shared" si="21"/>
        <v>0</v>
      </c>
      <c r="P121" s="25">
        <f t="shared" si="22"/>
        <v>0</v>
      </c>
      <c r="Q121" s="6"/>
      <c r="R121" s="25">
        <f t="shared" si="23"/>
        <v>0</v>
      </c>
      <c r="S121" s="25">
        <f t="shared" si="24"/>
        <v>0</v>
      </c>
    </row>
    <row r="122" spans="1:19" s="7" customFormat="1" ht="15" customHeight="1">
      <c r="A122" s="22">
        <v>821007</v>
      </c>
      <c r="B122" s="23" t="s">
        <v>117</v>
      </c>
      <c r="C122" s="24" t="s">
        <v>72</v>
      </c>
      <c r="D122" s="24" t="s">
        <v>16</v>
      </c>
      <c r="E122" s="25">
        <v>0</v>
      </c>
      <c r="F122" s="25">
        <v>0</v>
      </c>
      <c r="G122" s="25">
        <f>SUMIF('NL DEPO-DEPO'!$B:$B,'NERACA LAJUR'!A122,'NL DEPO-DEPO'!$H:$H)</f>
        <v>0</v>
      </c>
      <c r="H122" s="25">
        <f>SUMIF('NL DEPO-DEPO'!$B:$B,'NERACA LAJUR'!A122,'NL DEPO-DEPO'!$I:$I)</f>
        <v>0</v>
      </c>
      <c r="I122" s="25">
        <f>SUMIF('NL DEPO-DEPO'!$B:$B,'NERACA LAJUR'!A122,'NL DEPO-DEPO'!$J:$J)+SUMIF(AJE!$C:$C,A122,AJE!$E:$E)</f>
        <v>0</v>
      </c>
      <c r="J122" s="25">
        <f>SUMIF('NL DEPO-DEPO'!$B:$B,'NERACA LAJUR'!A122,'NL DEPO-DEPO'!$K:$K)+SUMIF(AJE!$C:$C,A122,AJE!$F:$F)</f>
        <v>0</v>
      </c>
      <c r="K122" s="25">
        <f t="shared" si="17"/>
        <v>0</v>
      </c>
      <c r="L122" s="25">
        <f t="shared" si="18"/>
        <v>0</v>
      </c>
      <c r="M122" s="25">
        <f t="shared" si="19"/>
        <v>0</v>
      </c>
      <c r="N122" s="25">
        <f t="shared" si="20"/>
        <v>0</v>
      </c>
      <c r="O122" s="25">
        <f t="shared" si="21"/>
        <v>0</v>
      </c>
      <c r="P122" s="25">
        <f t="shared" si="22"/>
        <v>0</v>
      </c>
      <c r="Q122" s="6"/>
      <c r="R122" s="25">
        <f t="shared" si="23"/>
        <v>0</v>
      </c>
      <c r="S122" s="25">
        <f t="shared" si="24"/>
        <v>0</v>
      </c>
    </row>
    <row r="123" spans="1:19" s="7" customFormat="1" ht="15" customHeight="1">
      <c r="A123" s="22">
        <v>821008</v>
      </c>
      <c r="B123" s="35" t="s">
        <v>118</v>
      </c>
      <c r="C123" s="24" t="s">
        <v>72</v>
      </c>
      <c r="D123" s="24" t="s">
        <v>16</v>
      </c>
      <c r="E123" s="25">
        <v>0</v>
      </c>
      <c r="F123" s="25">
        <v>0</v>
      </c>
      <c r="G123" s="25">
        <f>SUMIF('NL DEPO-DEPO'!$B:$B,'NERACA LAJUR'!A123,'NL DEPO-DEPO'!$H:$H)</f>
        <v>0</v>
      </c>
      <c r="H123" s="25">
        <f>SUMIF('NL DEPO-DEPO'!$B:$B,'NERACA LAJUR'!A123,'NL DEPO-DEPO'!$I:$I)</f>
        <v>0</v>
      </c>
      <c r="I123" s="25">
        <f>SUMIF('NL DEPO-DEPO'!$B:$B,'NERACA LAJUR'!A123,'NL DEPO-DEPO'!$J:$J)+SUMIF(AJE!$C:$C,A123,AJE!$E:$E)</f>
        <v>0</v>
      </c>
      <c r="J123" s="25">
        <f>SUMIF('NL DEPO-DEPO'!$B:$B,'NERACA LAJUR'!A123,'NL DEPO-DEPO'!$K:$K)+SUMIF(AJE!$C:$C,A123,AJE!$F:$F)</f>
        <v>0</v>
      </c>
      <c r="K123" s="25">
        <f>IF(D123="D",E123+G123+I123-F123-H123-J123,0)</f>
        <v>0</v>
      </c>
      <c r="L123" s="25">
        <f>IF(D123="K",F123+H123+J123-E123-G123-I123,0)</f>
        <v>0</v>
      </c>
      <c r="M123" s="25">
        <f>IF(AND(C123="L",D123="d"),K123,0)</f>
        <v>0</v>
      </c>
      <c r="N123" s="25">
        <f>IF(AND(C123="L",D123="K"),L123,0)</f>
        <v>0</v>
      </c>
      <c r="O123" s="25">
        <f>IF(AND(C123="N",D123="D"),K123,0)</f>
        <v>0</v>
      </c>
      <c r="P123" s="25">
        <f>IF(AND(C123="N",D123="k"),L123,0)</f>
        <v>0</v>
      </c>
      <c r="Q123" s="6"/>
      <c r="R123" s="25">
        <f>IF(C123="N",O123,0)</f>
        <v>0</v>
      </c>
      <c r="S123" s="25">
        <f>IF(C123="N",P123,0)</f>
        <v>0</v>
      </c>
    </row>
    <row r="124" spans="1:19" s="7" customFormat="1" ht="15" customHeight="1">
      <c r="A124" s="22">
        <v>821011</v>
      </c>
      <c r="B124" s="36" t="s">
        <v>119</v>
      </c>
      <c r="C124" s="24" t="s">
        <v>72</v>
      </c>
      <c r="D124" s="24" t="s">
        <v>16</v>
      </c>
      <c r="E124" s="25">
        <v>0</v>
      </c>
      <c r="F124" s="25">
        <v>0</v>
      </c>
      <c r="G124" s="25">
        <f>SUMIF('NL DEPO-DEPO'!$B:$B,'NERACA LAJUR'!A124,'NL DEPO-DEPO'!$H:$H)</f>
        <v>0</v>
      </c>
      <c r="H124" s="25">
        <f>SUMIF('NL DEPO-DEPO'!$B:$B,'NERACA LAJUR'!A124,'NL DEPO-DEPO'!$I:$I)</f>
        <v>0</v>
      </c>
      <c r="I124" s="25">
        <f>SUMIF('NL DEPO-DEPO'!$B:$B,'NERACA LAJUR'!A124,'NL DEPO-DEPO'!$J:$J)+SUMIF(AJE!$C:$C,A124,AJE!$E:$E)</f>
        <v>0</v>
      </c>
      <c r="J124" s="25">
        <f>SUMIF('NL DEPO-DEPO'!$B:$B,'NERACA LAJUR'!A124,'NL DEPO-DEPO'!$K:$K)+SUMIF(AJE!$C:$C,A124,AJE!$F:$F)</f>
        <v>0</v>
      </c>
      <c r="K124" s="25">
        <f t="shared" si="17"/>
        <v>0</v>
      </c>
      <c r="L124" s="25">
        <f t="shared" si="18"/>
        <v>0</v>
      </c>
      <c r="M124" s="25">
        <f t="shared" si="19"/>
        <v>0</v>
      </c>
      <c r="N124" s="25">
        <f t="shared" si="20"/>
        <v>0</v>
      </c>
      <c r="O124" s="25">
        <f t="shared" si="21"/>
        <v>0</v>
      </c>
      <c r="P124" s="25">
        <f t="shared" si="22"/>
        <v>0</v>
      </c>
      <c r="Q124" s="6"/>
      <c r="R124" s="25">
        <f t="shared" si="23"/>
        <v>0</v>
      </c>
      <c r="S124" s="25">
        <f t="shared" si="24"/>
        <v>0</v>
      </c>
    </row>
    <row r="125" spans="1:19" s="7" customFormat="1" ht="15" customHeight="1">
      <c r="A125" s="22">
        <v>822001</v>
      </c>
      <c r="B125" s="37" t="s">
        <v>120</v>
      </c>
      <c r="C125" s="24" t="s">
        <v>72</v>
      </c>
      <c r="D125" s="24" t="s">
        <v>16</v>
      </c>
      <c r="E125" s="25">
        <v>0</v>
      </c>
      <c r="F125" s="25">
        <v>0</v>
      </c>
      <c r="G125" s="25">
        <f>SUMIF('NL DEPO-DEPO'!$B:$B,'NERACA LAJUR'!A125,'NL DEPO-DEPO'!$H:$H)</f>
        <v>8118500</v>
      </c>
      <c r="H125" s="25">
        <f>SUMIF('NL DEPO-DEPO'!$B:$B,'NERACA LAJUR'!A125,'NL DEPO-DEPO'!$I:$I)</f>
        <v>0</v>
      </c>
      <c r="I125" s="25">
        <f>SUMIF('NL DEPO-DEPO'!$B:$B,'NERACA LAJUR'!A125,'NL DEPO-DEPO'!$J:$J)+SUMIF(AJE!$C:$C,A125,AJE!$E:$E)</f>
        <v>30000</v>
      </c>
      <c r="J125" s="25">
        <f>SUMIF('NL DEPO-DEPO'!$B:$B,'NERACA LAJUR'!A125,'NL DEPO-DEPO'!$K:$K)+SUMIF(AJE!$C:$C,A125,AJE!$F:$F)</f>
        <v>0</v>
      </c>
      <c r="K125" s="25">
        <f t="shared" si="17"/>
        <v>8148500</v>
      </c>
      <c r="L125" s="25">
        <f t="shared" si="18"/>
        <v>0</v>
      </c>
      <c r="M125" s="25">
        <f t="shared" si="19"/>
        <v>8148500</v>
      </c>
      <c r="N125" s="25">
        <f t="shared" si="20"/>
        <v>0</v>
      </c>
      <c r="O125" s="25">
        <f t="shared" si="21"/>
        <v>0</v>
      </c>
      <c r="P125" s="25">
        <f t="shared" si="22"/>
        <v>0</v>
      </c>
      <c r="Q125" s="6"/>
      <c r="R125" s="25">
        <f t="shared" si="23"/>
        <v>0</v>
      </c>
      <c r="S125" s="25">
        <f t="shared" si="24"/>
        <v>0</v>
      </c>
    </row>
    <row r="126" spans="1:19" s="7" customFormat="1" ht="15" customHeight="1">
      <c r="A126" s="22">
        <v>822005</v>
      </c>
      <c r="B126" s="37" t="s">
        <v>121</v>
      </c>
      <c r="C126" s="24" t="s">
        <v>72</v>
      </c>
      <c r="D126" s="24" t="s">
        <v>16</v>
      </c>
      <c r="E126" s="25">
        <v>0</v>
      </c>
      <c r="F126" s="25">
        <v>0</v>
      </c>
      <c r="G126" s="25">
        <f>SUMIF('NL DEPO-DEPO'!$B:$B,'NERACA LAJUR'!A126,'NL DEPO-DEPO'!$H:$H)</f>
        <v>220000</v>
      </c>
      <c r="H126" s="25">
        <f>SUMIF('NL DEPO-DEPO'!$B:$B,'NERACA LAJUR'!A126,'NL DEPO-DEPO'!$I:$I)</f>
        <v>0</v>
      </c>
      <c r="I126" s="25">
        <f>SUMIF('NL DEPO-DEPO'!$B:$B,'NERACA LAJUR'!A126,'NL DEPO-DEPO'!$J:$J)+SUMIF(AJE!$C:$C,A126,AJE!$E:$E)</f>
        <v>15027345</v>
      </c>
      <c r="J126" s="25">
        <f>SUMIF('NL DEPO-DEPO'!$B:$B,'NERACA LAJUR'!A126,'NL DEPO-DEPO'!$K:$K)+SUMIF(AJE!$C:$C,A126,AJE!$F:$F)</f>
        <v>0</v>
      </c>
      <c r="K126" s="25">
        <f t="shared" si="17"/>
        <v>15247345</v>
      </c>
      <c r="L126" s="25">
        <f t="shared" si="18"/>
        <v>0</v>
      </c>
      <c r="M126" s="25">
        <f t="shared" si="19"/>
        <v>15247345</v>
      </c>
      <c r="N126" s="25">
        <f t="shared" si="20"/>
        <v>0</v>
      </c>
      <c r="O126" s="25">
        <f t="shared" si="21"/>
        <v>0</v>
      </c>
      <c r="P126" s="25">
        <f t="shared" si="22"/>
        <v>0</v>
      </c>
      <c r="Q126" s="6"/>
      <c r="R126" s="25">
        <f t="shared" si="23"/>
        <v>0</v>
      </c>
      <c r="S126" s="25">
        <f t="shared" si="24"/>
        <v>0</v>
      </c>
    </row>
    <row r="127" spans="1:19" s="7" customFormat="1" ht="15" customHeight="1">
      <c r="A127" s="22">
        <v>822014</v>
      </c>
      <c r="B127" s="37" t="s">
        <v>107</v>
      </c>
      <c r="C127" s="24" t="s">
        <v>72</v>
      </c>
      <c r="D127" s="24" t="s">
        <v>16</v>
      </c>
      <c r="E127" s="25">
        <v>0</v>
      </c>
      <c r="F127" s="25">
        <v>0</v>
      </c>
      <c r="G127" s="25">
        <f>SUMIF('NL DEPO-DEPO'!$B:$B,'NERACA LAJUR'!A127,'NL DEPO-DEPO'!$H:$H)</f>
        <v>0</v>
      </c>
      <c r="H127" s="25">
        <f>SUMIF('NL DEPO-DEPO'!$B:$B,'NERACA LAJUR'!A127,'NL DEPO-DEPO'!$I:$I)</f>
        <v>0</v>
      </c>
      <c r="I127" s="25">
        <f>SUMIF('NL DEPO-DEPO'!$B:$B,'NERACA LAJUR'!A127,'NL DEPO-DEPO'!$J:$J)+SUMIF(AJE!$C:$C,A127,AJE!$E:$E)</f>
        <v>0</v>
      </c>
      <c r="J127" s="25">
        <f>SUMIF('NL DEPO-DEPO'!$B:$B,'NERACA LAJUR'!A127,'NL DEPO-DEPO'!$K:$K)+SUMIF(AJE!$C:$C,A127,AJE!$F:$F)</f>
        <v>0</v>
      </c>
      <c r="K127" s="25">
        <f>IF(D127="D",E127+G127+I127-F127-H127-J127,0)</f>
        <v>0</v>
      </c>
      <c r="L127" s="25">
        <f>IF(D127="K",F127+H127+J127-E127-G127-I127,0)</f>
        <v>0</v>
      </c>
      <c r="M127" s="25">
        <f>IF(AND(C127="L",D127="d"),K127,0)</f>
        <v>0</v>
      </c>
      <c r="N127" s="25">
        <f>IF(AND(C127="L",D127="K"),L127,0)</f>
        <v>0</v>
      </c>
      <c r="O127" s="25">
        <f>IF(AND(C127="N",D127="D"),K127,0)</f>
        <v>0</v>
      </c>
      <c r="P127" s="25">
        <f>IF(AND(C127="N",D127="k"),L127,0)</f>
        <v>0</v>
      </c>
      <c r="Q127" s="6"/>
      <c r="R127" s="25">
        <f>IF(C127="N",O127,0)</f>
        <v>0</v>
      </c>
      <c r="S127" s="25">
        <f>IF(C127="N",P127,0)</f>
        <v>0</v>
      </c>
    </row>
    <row r="128" spans="1:19" s="7" customFormat="1" ht="15" customHeight="1">
      <c r="A128" s="22">
        <v>822015</v>
      </c>
      <c r="B128" s="23" t="s">
        <v>122</v>
      </c>
      <c r="C128" s="24" t="s">
        <v>72</v>
      </c>
      <c r="D128" s="24" t="s">
        <v>16</v>
      </c>
      <c r="E128" s="25">
        <v>0</v>
      </c>
      <c r="F128" s="25">
        <v>0</v>
      </c>
      <c r="G128" s="25">
        <f>SUMIF('NL DEPO-DEPO'!$B:$B,'NERACA LAJUR'!A128,'NL DEPO-DEPO'!$H:$H)</f>
        <v>0</v>
      </c>
      <c r="H128" s="25">
        <f>SUMIF('NL DEPO-DEPO'!$B:$B,'NERACA LAJUR'!A128,'NL DEPO-DEPO'!$I:$I)</f>
        <v>0</v>
      </c>
      <c r="I128" s="25">
        <f>SUMIF('NL DEPO-DEPO'!$B:$B,'NERACA LAJUR'!A128,'NL DEPO-DEPO'!$J:$J)+SUMIF(AJE!$C:$C,A128,AJE!$E:$E)</f>
        <v>644000</v>
      </c>
      <c r="J128" s="25">
        <f>SUMIF('NL DEPO-DEPO'!$B:$B,'NERACA LAJUR'!A128,'NL DEPO-DEPO'!$K:$K)+SUMIF(AJE!$C:$C,A128,AJE!$F:$F)</f>
        <v>0</v>
      </c>
      <c r="K128" s="25">
        <f t="shared" si="17"/>
        <v>644000</v>
      </c>
      <c r="L128" s="25">
        <f t="shared" si="18"/>
        <v>0</v>
      </c>
      <c r="M128" s="25">
        <f t="shared" si="19"/>
        <v>644000</v>
      </c>
      <c r="N128" s="25">
        <f t="shared" si="20"/>
        <v>0</v>
      </c>
      <c r="O128" s="25">
        <f t="shared" si="21"/>
        <v>0</v>
      </c>
      <c r="P128" s="25">
        <f t="shared" si="22"/>
        <v>0</v>
      </c>
      <c r="Q128" s="6"/>
      <c r="R128" s="25">
        <f t="shared" si="23"/>
        <v>0</v>
      </c>
      <c r="S128" s="25">
        <f t="shared" si="24"/>
        <v>0</v>
      </c>
    </row>
    <row r="129" spans="1:19" s="7" customFormat="1" ht="15" customHeight="1">
      <c r="A129" s="22">
        <v>824001</v>
      </c>
      <c r="B129" s="23" t="s">
        <v>123</v>
      </c>
      <c r="C129" s="24" t="s">
        <v>72</v>
      </c>
      <c r="D129" s="24" t="s">
        <v>16</v>
      </c>
      <c r="E129" s="25">
        <v>0</v>
      </c>
      <c r="F129" s="25">
        <v>0</v>
      </c>
      <c r="G129" s="25">
        <f>SUMIF('NL DEPO-DEPO'!$B:$B,'NERACA LAJUR'!A129,'NL DEPO-DEPO'!$H:$H)</f>
        <v>8023491</v>
      </c>
      <c r="H129" s="25">
        <f>SUMIF('NL DEPO-DEPO'!$B:$B,'NERACA LAJUR'!A129,'NL DEPO-DEPO'!$I:$I)</f>
        <v>0</v>
      </c>
      <c r="I129" s="25">
        <f>SUMIF('NL DEPO-DEPO'!$B:$B,'NERACA LAJUR'!A129,'NL DEPO-DEPO'!$J:$J)+SUMIF(AJE!$C:$C,A129,AJE!$E:$E)</f>
        <v>18007038.600000001</v>
      </c>
      <c r="J129" s="25">
        <f>SUMIF('NL DEPO-DEPO'!$B:$B,'NERACA LAJUR'!A129,'NL DEPO-DEPO'!$K:$K)+SUMIF(AJE!$C:$C,A129,AJE!$F:$F)</f>
        <v>0</v>
      </c>
      <c r="K129" s="25">
        <f t="shared" si="17"/>
        <v>26030529.600000001</v>
      </c>
      <c r="L129" s="25">
        <f t="shared" si="18"/>
        <v>0</v>
      </c>
      <c r="M129" s="25">
        <f t="shared" si="19"/>
        <v>26030529.600000001</v>
      </c>
      <c r="N129" s="25">
        <f t="shared" si="20"/>
        <v>0</v>
      </c>
      <c r="O129" s="25">
        <f t="shared" si="21"/>
        <v>0</v>
      </c>
      <c r="P129" s="25">
        <f t="shared" si="22"/>
        <v>0</v>
      </c>
      <c r="Q129" s="6"/>
      <c r="R129" s="25">
        <f t="shared" si="23"/>
        <v>0</v>
      </c>
      <c r="S129" s="25">
        <f t="shared" si="24"/>
        <v>0</v>
      </c>
    </row>
    <row r="130" spans="1:19" s="7" customFormat="1" ht="15" customHeight="1">
      <c r="A130" s="22">
        <v>824002</v>
      </c>
      <c r="B130" s="23" t="s">
        <v>124</v>
      </c>
      <c r="C130" s="24" t="s">
        <v>72</v>
      </c>
      <c r="D130" s="24" t="s">
        <v>16</v>
      </c>
      <c r="E130" s="25">
        <v>0</v>
      </c>
      <c r="F130" s="25">
        <v>0</v>
      </c>
      <c r="G130" s="25">
        <f>SUMIF('NL DEPO-DEPO'!$B:$B,'NERACA LAJUR'!A130,'NL DEPO-DEPO'!$H:$H)</f>
        <v>419000</v>
      </c>
      <c r="H130" s="25">
        <f>SUMIF('NL DEPO-DEPO'!$B:$B,'NERACA LAJUR'!A130,'NL DEPO-DEPO'!$I:$I)</f>
        <v>0</v>
      </c>
      <c r="I130" s="25">
        <f>SUMIF('NL DEPO-DEPO'!$B:$B,'NERACA LAJUR'!A130,'NL DEPO-DEPO'!$J:$J)+SUMIF(AJE!$C:$C,A130,AJE!$E:$E)</f>
        <v>20840572.5</v>
      </c>
      <c r="J130" s="25">
        <f>SUMIF('NL DEPO-DEPO'!$B:$B,'NERACA LAJUR'!A130,'NL DEPO-DEPO'!$K:$K)+SUMIF(AJE!$C:$C,A130,AJE!$F:$F)</f>
        <v>0</v>
      </c>
      <c r="K130" s="25">
        <f t="shared" si="17"/>
        <v>21259572.5</v>
      </c>
      <c r="L130" s="25">
        <f t="shared" si="18"/>
        <v>0</v>
      </c>
      <c r="M130" s="25">
        <f t="shared" si="19"/>
        <v>21259572.5</v>
      </c>
      <c r="N130" s="25">
        <f t="shared" si="20"/>
        <v>0</v>
      </c>
      <c r="O130" s="25">
        <f t="shared" si="21"/>
        <v>0</v>
      </c>
      <c r="P130" s="25">
        <f t="shared" si="22"/>
        <v>0</v>
      </c>
      <c r="Q130" s="6"/>
      <c r="R130" s="25">
        <f t="shared" si="23"/>
        <v>0</v>
      </c>
      <c r="S130" s="25">
        <f t="shared" si="24"/>
        <v>0</v>
      </c>
    </row>
    <row r="131" spans="1:19" s="7" customFormat="1" ht="15" customHeight="1">
      <c r="A131" s="22">
        <v>824003</v>
      </c>
      <c r="B131" s="23" t="s">
        <v>125</v>
      </c>
      <c r="C131" s="24" t="s">
        <v>72</v>
      </c>
      <c r="D131" s="24" t="s">
        <v>16</v>
      </c>
      <c r="E131" s="25">
        <v>0</v>
      </c>
      <c r="F131" s="25">
        <v>0</v>
      </c>
      <c r="G131" s="25">
        <f>SUMIF('NL DEPO-DEPO'!$B:$B,'NERACA LAJUR'!A131,'NL DEPO-DEPO'!$H:$H)</f>
        <v>8224470</v>
      </c>
      <c r="H131" s="25">
        <f>SUMIF('NL DEPO-DEPO'!$B:$B,'NERACA LAJUR'!A131,'NL DEPO-DEPO'!$I:$I)</f>
        <v>0</v>
      </c>
      <c r="I131" s="25">
        <f>SUMIF('NL DEPO-DEPO'!$B:$B,'NERACA LAJUR'!A131,'NL DEPO-DEPO'!$J:$J)+SUMIF(AJE!$C:$C,A131,AJE!$E:$E)</f>
        <v>10007899.15</v>
      </c>
      <c r="J131" s="25">
        <f>SUMIF('NL DEPO-DEPO'!$B:$B,'NERACA LAJUR'!A131,'NL DEPO-DEPO'!$K:$K)+SUMIF(AJE!$C:$C,A131,AJE!$F:$F)</f>
        <v>0</v>
      </c>
      <c r="K131" s="25">
        <f t="shared" si="17"/>
        <v>18232369.149999999</v>
      </c>
      <c r="L131" s="25">
        <f t="shared" si="18"/>
        <v>0</v>
      </c>
      <c r="M131" s="25">
        <f t="shared" si="19"/>
        <v>18232369.149999999</v>
      </c>
      <c r="N131" s="25">
        <f t="shared" si="20"/>
        <v>0</v>
      </c>
      <c r="O131" s="25">
        <f t="shared" si="21"/>
        <v>0</v>
      </c>
      <c r="P131" s="25">
        <f t="shared" si="22"/>
        <v>0</v>
      </c>
      <c r="Q131" s="6"/>
      <c r="R131" s="25">
        <f t="shared" si="23"/>
        <v>0</v>
      </c>
      <c r="S131" s="25">
        <f t="shared" si="24"/>
        <v>0</v>
      </c>
    </row>
    <row r="132" spans="1:19" s="7" customFormat="1" ht="15" customHeight="1">
      <c r="A132" s="22">
        <v>824004</v>
      </c>
      <c r="B132" s="23" t="s">
        <v>126</v>
      </c>
      <c r="C132" s="24" t="s">
        <v>72</v>
      </c>
      <c r="D132" s="24" t="s">
        <v>16</v>
      </c>
      <c r="E132" s="25">
        <v>0</v>
      </c>
      <c r="F132" s="25">
        <v>0</v>
      </c>
      <c r="G132" s="25">
        <f>SUMIF('NL DEPO-DEPO'!$B:$B,'NERACA LAJUR'!A132,'NL DEPO-DEPO'!$H:$H)</f>
        <v>1778700</v>
      </c>
      <c r="H132" s="25">
        <f>SUMIF('NL DEPO-DEPO'!$B:$B,'NERACA LAJUR'!A132,'NL DEPO-DEPO'!$I:$I)</f>
        <v>206400</v>
      </c>
      <c r="I132" s="25">
        <f>SUMIF('NL DEPO-DEPO'!$B:$B,'NERACA LAJUR'!A132,'NL DEPO-DEPO'!$J:$J)+SUMIF(AJE!$C:$C,A132,AJE!$E:$E)</f>
        <v>1745000</v>
      </c>
      <c r="J132" s="25">
        <f>SUMIF('NL DEPO-DEPO'!$B:$B,'NERACA LAJUR'!A132,'NL DEPO-DEPO'!$K:$K)+SUMIF(AJE!$C:$C,A132,AJE!$F:$F)</f>
        <v>0</v>
      </c>
      <c r="K132" s="25">
        <f t="shared" si="17"/>
        <v>3317300</v>
      </c>
      <c r="L132" s="25">
        <f t="shared" si="18"/>
        <v>0</v>
      </c>
      <c r="M132" s="25">
        <f t="shared" si="19"/>
        <v>3317300</v>
      </c>
      <c r="N132" s="25">
        <f t="shared" si="20"/>
        <v>0</v>
      </c>
      <c r="O132" s="25">
        <f t="shared" si="21"/>
        <v>0</v>
      </c>
      <c r="P132" s="25">
        <f t="shared" si="22"/>
        <v>0</v>
      </c>
      <c r="Q132" s="6"/>
      <c r="R132" s="25">
        <f t="shared" si="23"/>
        <v>0</v>
      </c>
      <c r="S132" s="25">
        <f t="shared" si="24"/>
        <v>0</v>
      </c>
    </row>
    <row r="133" spans="1:19" s="7" customFormat="1" ht="15" customHeight="1">
      <c r="A133" s="22">
        <v>824005</v>
      </c>
      <c r="B133" s="23" t="s">
        <v>127</v>
      </c>
      <c r="C133" s="24" t="s">
        <v>72</v>
      </c>
      <c r="D133" s="24" t="s">
        <v>16</v>
      </c>
      <c r="E133" s="25">
        <v>0</v>
      </c>
      <c r="F133" s="25">
        <v>0</v>
      </c>
      <c r="G133" s="25">
        <f>SUMIF('NL DEPO-DEPO'!$B:$B,'NERACA LAJUR'!A133,'NL DEPO-DEPO'!$H:$H)</f>
        <v>1659615</v>
      </c>
      <c r="H133" s="25">
        <f>SUMIF('NL DEPO-DEPO'!$B:$B,'NERACA LAJUR'!A133,'NL DEPO-DEPO'!$I:$I)</f>
        <v>0</v>
      </c>
      <c r="I133" s="25">
        <f>SUMIF('NL DEPO-DEPO'!$B:$B,'NERACA LAJUR'!A133,'NL DEPO-DEPO'!$J:$J)+SUMIF(AJE!$C:$C,A133,AJE!$E:$E)</f>
        <v>2000000</v>
      </c>
      <c r="J133" s="25">
        <f>SUMIF('NL DEPO-DEPO'!$B:$B,'NERACA LAJUR'!A133,'NL DEPO-DEPO'!$K:$K)+SUMIF(AJE!$C:$C,A133,AJE!$F:$F)</f>
        <v>0</v>
      </c>
      <c r="K133" s="25">
        <f t="shared" si="17"/>
        <v>3659615</v>
      </c>
      <c r="L133" s="25">
        <f t="shared" si="18"/>
        <v>0</v>
      </c>
      <c r="M133" s="25">
        <f t="shared" si="19"/>
        <v>3659615</v>
      </c>
      <c r="N133" s="25">
        <f t="shared" si="20"/>
        <v>0</v>
      </c>
      <c r="O133" s="25">
        <f t="shared" si="21"/>
        <v>0</v>
      </c>
      <c r="P133" s="25">
        <f t="shared" si="22"/>
        <v>0</v>
      </c>
      <c r="Q133" s="6"/>
      <c r="R133" s="25">
        <f t="shared" si="23"/>
        <v>0</v>
      </c>
      <c r="S133" s="25">
        <f t="shared" si="24"/>
        <v>0</v>
      </c>
    </row>
    <row r="134" spans="1:19" s="7" customFormat="1" ht="15" customHeight="1">
      <c r="A134" s="22">
        <v>824006</v>
      </c>
      <c r="B134" s="23" t="s">
        <v>128</v>
      </c>
      <c r="C134" s="24" t="s">
        <v>72</v>
      </c>
      <c r="D134" s="24" t="s">
        <v>16</v>
      </c>
      <c r="E134" s="25">
        <v>0</v>
      </c>
      <c r="F134" s="25">
        <v>0</v>
      </c>
      <c r="G134" s="25">
        <f>SUMIF('NL DEPO-DEPO'!$B:$B,'NERACA LAJUR'!A134,'NL DEPO-DEPO'!$H:$H)</f>
        <v>0</v>
      </c>
      <c r="H134" s="25">
        <f>SUMIF('NL DEPO-DEPO'!$B:$B,'NERACA LAJUR'!A134,'NL DEPO-DEPO'!$I:$I)</f>
        <v>0</v>
      </c>
      <c r="I134" s="25">
        <f>SUMIF('NL DEPO-DEPO'!$B:$B,'NERACA LAJUR'!A134,'NL DEPO-DEPO'!$J:$J)+SUMIF(AJE!$C:$C,A134,AJE!$E:$E)</f>
        <v>0</v>
      </c>
      <c r="J134" s="25">
        <f>SUMIF('NL DEPO-DEPO'!$B:$B,'NERACA LAJUR'!A134,'NL DEPO-DEPO'!$K:$K)+SUMIF(AJE!$C:$C,A134,AJE!$F:$F)</f>
        <v>0</v>
      </c>
      <c r="K134" s="25">
        <f t="shared" si="17"/>
        <v>0</v>
      </c>
      <c r="L134" s="25">
        <f t="shared" si="18"/>
        <v>0</v>
      </c>
      <c r="M134" s="25">
        <f t="shared" si="19"/>
        <v>0</v>
      </c>
      <c r="N134" s="25">
        <f t="shared" si="20"/>
        <v>0</v>
      </c>
      <c r="O134" s="25">
        <f t="shared" si="21"/>
        <v>0</v>
      </c>
      <c r="P134" s="25">
        <f t="shared" si="22"/>
        <v>0</v>
      </c>
      <c r="Q134" s="6"/>
      <c r="R134" s="25">
        <f t="shared" si="23"/>
        <v>0</v>
      </c>
      <c r="S134" s="25">
        <f t="shared" si="24"/>
        <v>0</v>
      </c>
    </row>
    <row r="135" spans="1:19" s="7" customFormat="1" ht="15" customHeight="1">
      <c r="A135" s="22">
        <v>824007</v>
      </c>
      <c r="B135" s="23" t="s">
        <v>129</v>
      </c>
      <c r="C135" s="24" t="s">
        <v>72</v>
      </c>
      <c r="D135" s="24" t="s">
        <v>16</v>
      </c>
      <c r="E135" s="25">
        <v>0</v>
      </c>
      <c r="F135" s="25">
        <v>0</v>
      </c>
      <c r="G135" s="25">
        <f>SUMIF('NL DEPO-DEPO'!$B:$B,'NERACA LAJUR'!A135,'NL DEPO-DEPO'!$H:$H)</f>
        <v>16703200</v>
      </c>
      <c r="H135" s="25">
        <f>SUMIF('NL DEPO-DEPO'!$B:$B,'NERACA LAJUR'!A135,'NL DEPO-DEPO'!$I:$I)</f>
        <v>2786000</v>
      </c>
      <c r="I135" s="25">
        <f>SUMIF('NL DEPO-DEPO'!$B:$B,'NERACA LAJUR'!A135,'NL DEPO-DEPO'!$J:$J)+SUMIF(AJE!$C:$C,A135,AJE!$E:$E)</f>
        <v>3126615</v>
      </c>
      <c r="J135" s="25">
        <f>SUMIF('NL DEPO-DEPO'!$B:$B,'NERACA LAJUR'!A135,'NL DEPO-DEPO'!$K:$K)+SUMIF(AJE!$C:$C,A135,AJE!$F:$F)</f>
        <v>0</v>
      </c>
      <c r="K135" s="25">
        <f t="shared" si="17"/>
        <v>17043815</v>
      </c>
      <c r="L135" s="25">
        <f t="shared" si="18"/>
        <v>0</v>
      </c>
      <c r="M135" s="25">
        <f t="shared" si="19"/>
        <v>17043815</v>
      </c>
      <c r="N135" s="25">
        <f t="shared" si="20"/>
        <v>0</v>
      </c>
      <c r="O135" s="25">
        <f t="shared" si="21"/>
        <v>0</v>
      </c>
      <c r="P135" s="25">
        <f t="shared" si="22"/>
        <v>0</v>
      </c>
      <c r="Q135" s="6"/>
      <c r="R135" s="25">
        <f t="shared" si="23"/>
        <v>0</v>
      </c>
      <c r="S135" s="25">
        <f t="shared" si="24"/>
        <v>0</v>
      </c>
    </row>
    <row r="136" spans="1:19" s="7" customFormat="1" ht="15" customHeight="1">
      <c r="A136" s="22">
        <v>824008</v>
      </c>
      <c r="B136" s="23" t="s">
        <v>130</v>
      </c>
      <c r="C136" s="24" t="s">
        <v>72</v>
      </c>
      <c r="D136" s="24" t="s">
        <v>16</v>
      </c>
      <c r="E136" s="25">
        <v>0</v>
      </c>
      <c r="F136" s="25">
        <v>0</v>
      </c>
      <c r="G136" s="25">
        <f>SUMIF('NL DEPO-DEPO'!$B:$B,'NERACA LAJUR'!A136,'NL DEPO-DEPO'!$H:$H)</f>
        <v>0</v>
      </c>
      <c r="H136" s="25">
        <f>SUMIF('NL DEPO-DEPO'!$B:$B,'NERACA LAJUR'!A136,'NL DEPO-DEPO'!$I:$I)</f>
        <v>0</v>
      </c>
      <c r="I136" s="25">
        <f>SUMIF('NL DEPO-DEPO'!$B:$B,'NERACA LAJUR'!A136,'NL DEPO-DEPO'!$J:$J)+SUMIF(AJE!$C:$C,A136,AJE!$E:$E)</f>
        <v>316526586.85000002</v>
      </c>
      <c r="J136" s="25">
        <f>SUMIF('NL DEPO-DEPO'!$B:$B,'NERACA LAJUR'!A136,'NL DEPO-DEPO'!$K:$K)+SUMIF(AJE!$C:$C,A136,AJE!$F:$F)</f>
        <v>0</v>
      </c>
      <c r="K136" s="25">
        <f t="shared" si="17"/>
        <v>316526586.85000002</v>
      </c>
      <c r="L136" s="25">
        <f t="shared" si="18"/>
        <v>0</v>
      </c>
      <c r="M136" s="25">
        <f t="shared" si="19"/>
        <v>316526586.85000002</v>
      </c>
      <c r="N136" s="25">
        <f t="shared" si="20"/>
        <v>0</v>
      </c>
      <c r="O136" s="25">
        <f t="shared" si="21"/>
        <v>0</v>
      </c>
      <c r="P136" s="25">
        <f t="shared" si="22"/>
        <v>0</v>
      </c>
      <c r="Q136" s="6"/>
      <c r="R136" s="25">
        <f t="shared" si="23"/>
        <v>0</v>
      </c>
      <c r="S136" s="25">
        <f t="shared" si="24"/>
        <v>0</v>
      </c>
    </row>
    <row r="137" spans="1:19" s="7" customFormat="1" ht="15" customHeight="1">
      <c r="A137" s="22">
        <v>824009</v>
      </c>
      <c r="B137" s="23" t="s">
        <v>131</v>
      </c>
      <c r="C137" s="24" t="s">
        <v>72</v>
      </c>
      <c r="D137" s="24" t="s">
        <v>16</v>
      </c>
      <c r="E137" s="25">
        <v>0</v>
      </c>
      <c r="F137" s="25">
        <v>0</v>
      </c>
      <c r="G137" s="25">
        <f>SUMIF('NL DEPO-DEPO'!$B:$B,'NERACA LAJUR'!A137,'NL DEPO-DEPO'!$H:$H)</f>
        <v>0</v>
      </c>
      <c r="H137" s="25">
        <f>SUMIF('NL DEPO-DEPO'!$B:$B,'NERACA LAJUR'!A137,'NL DEPO-DEPO'!$I:$I)</f>
        <v>0</v>
      </c>
      <c r="I137" s="25">
        <f>SUMIF('NL DEPO-DEPO'!$B:$B,'NERACA LAJUR'!A137,'NL DEPO-DEPO'!$J:$J)+SUMIF(AJE!$C:$C,A137,AJE!$E:$E)</f>
        <v>294142974</v>
      </c>
      <c r="J137" s="25">
        <f>SUMIF('NL DEPO-DEPO'!$B:$B,'NERACA LAJUR'!A137,'NL DEPO-DEPO'!$K:$K)+SUMIF(AJE!$C:$C,A137,AJE!$F:$F)</f>
        <v>0</v>
      </c>
      <c r="K137" s="25">
        <f t="shared" si="17"/>
        <v>294142974</v>
      </c>
      <c r="L137" s="25">
        <f t="shared" si="18"/>
        <v>0</v>
      </c>
      <c r="M137" s="25">
        <f t="shared" si="19"/>
        <v>294142974</v>
      </c>
      <c r="N137" s="25">
        <f t="shared" si="20"/>
        <v>0</v>
      </c>
      <c r="O137" s="25">
        <f t="shared" si="21"/>
        <v>0</v>
      </c>
      <c r="P137" s="25">
        <f t="shared" si="22"/>
        <v>0</v>
      </c>
      <c r="Q137" s="6"/>
      <c r="R137" s="25">
        <f t="shared" si="23"/>
        <v>0</v>
      </c>
      <c r="S137" s="25">
        <f t="shared" si="24"/>
        <v>0</v>
      </c>
    </row>
    <row r="138" spans="1:19" s="7" customFormat="1">
      <c r="A138" s="22">
        <v>824010</v>
      </c>
      <c r="B138" s="23" t="s">
        <v>132</v>
      </c>
      <c r="C138" s="24" t="s">
        <v>72</v>
      </c>
      <c r="D138" s="24" t="s">
        <v>16</v>
      </c>
      <c r="E138" s="25">
        <v>0</v>
      </c>
      <c r="F138" s="25">
        <v>0</v>
      </c>
      <c r="G138" s="25">
        <f>SUMIF('NL DEPO-DEPO'!$B:$B,'NERACA LAJUR'!A138,'NL DEPO-DEPO'!$H:$H)</f>
        <v>0</v>
      </c>
      <c r="H138" s="25">
        <f>SUMIF('NL DEPO-DEPO'!$B:$B,'NERACA LAJUR'!A138,'NL DEPO-DEPO'!$I:$I)</f>
        <v>0</v>
      </c>
      <c r="I138" s="25">
        <f>SUMIF('NL DEPO-DEPO'!$B:$B,'NERACA LAJUR'!A138,'NL DEPO-DEPO'!$J:$J)+SUMIF(AJE!$C:$C,A138,AJE!$E:$E)</f>
        <v>53818093.400000006</v>
      </c>
      <c r="J138" s="25">
        <f>SUMIF('NL DEPO-DEPO'!$B:$B,'NERACA LAJUR'!A138,'NL DEPO-DEPO'!$K:$K)+SUMIF(AJE!$C:$C,A138,AJE!$F:$F)</f>
        <v>0</v>
      </c>
      <c r="K138" s="25">
        <f t="shared" si="17"/>
        <v>53818093.400000006</v>
      </c>
      <c r="L138" s="25">
        <f t="shared" si="18"/>
        <v>0</v>
      </c>
      <c r="M138" s="25">
        <f t="shared" si="19"/>
        <v>53818093.400000006</v>
      </c>
      <c r="N138" s="25">
        <f t="shared" si="20"/>
        <v>0</v>
      </c>
      <c r="O138" s="25">
        <f t="shared" si="21"/>
        <v>0</v>
      </c>
      <c r="P138" s="25">
        <f t="shared" si="22"/>
        <v>0</v>
      </c>
      <c r="Q138" s="6"/>
      <c r="R138" s="25">
        <f t="shared" si="23"/>
        <v>0</v>
      </c>
      <c r="S138" s="25">
        <f t="shared" si="24"/>
        <v>0</v>
      </c>
    </row>
    <row r="139" spans="1:19" s="7" customFormat="1">
      <c r="A139" s="22">
        <v>824011</v>
      </c>
      <c r="B139" s="23" t="s">
        <v>133</v>
      </c>
      <c r="C139" s="24" t="s">
        <v>72</v>
      </c>
      <c r="D139" s="24" t="s">
        <v>16</v>
      </c>
      <c r="E139" s="25">
        <v>0</v>
      </c>
      <c r="F139" s="25">
        <v>0</v>
      </c>
      <c r="G139" s="25">
        <f>SUMIF('NL DEPO-DEPO'!$B:$B,'NERACA LAJUR'!A139,'NL DEPO-DEPO'!$H:$H)</f>
        <v>0</v>
      </c>
      <c r="H139" s="25">
        <f>SUMIF('NL DEPO-DEPO'!$B:$B,'NERACA LAJUR'!A139,'NL DEPO-DEPO'!$I:$I)</f>
        <v>0</v>
      </c>
      <c r="I139" s="25">
        <f>SUMIF('NL DEPO-DEPO'!$B:$B,'NERACA LAJUR'!A139,'NL DEPO-DEPO'!$J:$J)+SUMIF(AJE!$C:$C,A139,AJE!$E:$E)</f>
        <v>12167800</v>
      </c>
      <c r="J139" s="25">
        <f>SUMIF('NL DEPO-DEPO'!$B:$B,'NERACA LAJUR'!A139,'NL DEPO-DEPO'!$K:$K)+SUMIF(AJE!$C:$C,A139,AJE!$F:$F)</f>
        <v>0</v>
      </c>
      <c r="K139" s="25">
        <f t="shared" si="17"/>
        <v>12167800</v>
      </c>
      <c r="L139" s="25">
        <f t="shared" si="18"/>
        <v>0</v>
      </c>
      <c r="M139" s="25">
        <f t="shared" si="19"/>
        <v>12167800</v>
      </c>
      <c r="N139" s="25">
        <f t="shared" si="20"/>
        <v>0</v>
      </c>
      <c r="O139" s="25">
        <f t="shared" si="21"/>
        <v>0</v>
      </c>
      <c r="P139" s="25">
        <f t="shared" si="22"/>
        <v>0</v>
      </c>
      <c r="Q139" s="6"/>
      <c r="R139" s="25">
        <f t="shared" si="23"/>
        <v>0</v>
      </c>
      <c r="S139" s="25">
        <f t="shared" si="24"/>
        <v>0</v>
      </c>
    </row>
    <row r="140" spans="1:19" s="7" customFormat="1">
      <c r="A140" s="22">
        <v>824013</v>
      </c>
      <c r="B140" s="23" t="s">
        <v>134</v>
      </c>
      <c r="C140" s="24" t="s">
        <v>72</v>
      </c>
      <c r="D140" s="24" t="s">
        <v>16</v>
      </c>
      <c r="E140" s="25">
        <v>0</v>
      </c>
      <c r="F140" s="25">
        <v>0</v>
      </c>
      <c r="G140" s="25">
        <f>SUMIF('NL DEPO-DEPO'!$B:$B,'NERACA LAJUR'!A140,'NL DEPO-DEPO'!$H:$H)</f>
        <v>0</v>
      </c>
      <c r="H140" s="25">
        <f>SUMIF('NL DEPO-DEPO'!$B:$B,'NERACA LAJUR'!A140,'NL DEPO-DEPO'!$I:$I)</f>
        <v>0</v>
      </c>
      <c r="I140" s="25">
        <f>SUMIF('NL DEPO-DEPO'!$B:$B,'NERACA LAJUR'!A140,'NL DEPO-DEPO'!$J:$J)+SUMIF(AJE!$C:$C,A140,AJE!$E:$E)</f>
        <v>0</v>
      </c>
      <c r="J140" s="25">
        <f>SUMIF('NL DEPO-DEPO'!$B:$B,'NERACA LAJUR'!A140,'NL DEPO-DEPO'!$K:$K)+SUMIF(AJE!$C:$C,A140,AJE!$F:$F)</f>
        <v>0</v>
      </c>
      <c r="K140" s="25">
        <f t="shared" si="17"/>
        <v>0</v>
      </c>
      <c r="L140" s="25">
        <f t="shared" si="18"/>
        <v>0</v>
      </c>
      <c r="M140" s="25">
        <f t="shared" si="19"/>
        <v>0</v>
      </c>
      <c r="N140" s="25">
        <f t="shared" si="20"/>
        <v>0</v>
      </c>
      <c r="O140" s="25">
        <f t="shared" si="21"/>
        <v>0</v>
      </c>
      <c r="P140" s="25">
        <f t="shared" si="22"/>
        <v>0</v>
      </c>
      <c r="Q140" s="6"/>
      <c r="R140" s="25">
        <f t="shared" si="23"/>
        <v>0</v>
      </c>
      <c r="S140" s="25">
        <f t="shared" si="24"/>
        <v>0</v>
      </c>
    </row>
    <row r="141" spans="1:19" s="7" customFormat="1" ht="15" customHeight="1">
      <c r="A141" s="22">
        <v>824019</v>
      </c>
      <c r="B141" s="23" t="s">
        <v>135</v>
      </c>
      <c r="C141" s="24" t="s">
        <v>72</v>
      </c>
      <c r="D141" s="24" t="s">
        <v>16</v>
      </c>
      <c r="E141" s="25">
        <v>0</v>
      </c>
      <c r="F141" s="25">
        <v>0</v>
      </c>
      <c r="G141" s="25">
        <f>SUMIF('NL DEPO-DEPO'!$B:$B,'NERACA LAJUR'!A141,'NL DEPO-DEPO'!$H:$H)</f>
        <v>114198</v>
      </c>
      <c r="H141" s="25">
        <f>SUMIF('NL DEPO-DEPO'!$B:$B,'NERACA LAJUR'!A141,'NL DEPO-DEPO'!$I:$I)</f>
        <v>0</v>
      </c>
      <c r="I141" s="25">
        <f>SUMIF('NL DEPO-DEPO'!$B:$B,'NERACA LAJUR'!A141,'NL DEPO-DEPO'!$J:$J)+SUMIF(AJE!$C:$C,A141,AJE!$E:$E)</f>
        <v>74248</v>
      </c>
      <c r="J141" s="25">
        <f>SUMIF('NL DEPO-DEPO'!$B:$B,'NERACA LAJUR'!A141,'NL DEPO-DEPO'!$K:$K)+SUMIF(AJE!$C:$C,A141,AJE!$F:$F)</f>
        <v>0</v>
      </c>
      <c r="K141" s="25">
        <f t="shared" si="17"/>
        <v>188446</v>
      </c>
      <c r="L141" s="25">
        <f t="shared" si="18"/>
        <v>0</v>
      </c>
      <c r="M141" s="25">
        <f t="shared" si="19"/>
        <v>188446</v>
      </c>
      <c r="N141" s="25">
        <f t="shared" si="20"/>
        <v>0</v>
      </c>
      <c r="O141" s="25">
        <f t="shared" si="21"/>
        <v>0</v>
      </c>
      <c r="P141" s="25">
        <f t="shared" si="22"/>
        <v>0</v>
      </c>
      <c r="Q141" s="6"/>
      <c r="R141" s="25">
        <f t="shared" si="23"/>
        <v>0</v>
      </c>
      <c r="S141" s="25">
        <f t="shared" si="24"/>
        <v>0</v>
      </c>
    </row>
    <row r="142" spans="1:19" s="7" customFormat="1" ht="15" customHeight="1">
      <c r="A142" s="22">
        <v>824020</v>
      </c>
      <c r="B142" s="23" t="s">
        <v>136</v>
      </c>
      <c r="C142" s="24" t="s">
        <v>72</v>
      </c>
      <c r="D142" s="24" t="s">
        <v>16</v>
      </c>
      <c r="E142" s="25">
        <v>0</v>
      </c>
      <c r="F142" s="25">
        <v>0</v>
      </c>
      <c r="G142" s="25">
        <f>SUMIF('NL DEPO-DEPO'!$B:$B,'NERACA LAJUR'!A142,'NL DEPO-DEPO'!$H:$H)</f>
        <v>0</v>
      </c>
      <c r="H142" s="25">
        <f>SUMIF('NL DEPO-DEPO'!$B:$B,'NERACA LAJUR'!A142,'NL DEPO-DEPO'!$I:$I)</f>
        <v>0</v>
      </c>
      <c r="I142" s="25">
        <f>SUMIF('NL DEPO-DEPO'!$B:$B,'NERACA LAJUR'!A142,'NL DEPO-DEPO'!$J:$J)+SUMIF(AJE!$C:$C,A142,AJE!$E:$E)</f>
        <v>0</v>
      </c>
      <c r="J142" s="25">
        <f>SUMIF('NL DEPO-DEPO'!$B:$B,'NERACA LAJUR'!A142,'NL DEPO-DEPO'!$K:$K)+SUMIF(AJE!$C:$C,A142,AJE!$F:$F)</f>
        <v>0</v>
      </c>
      <c r="K142" s="25">
        <f t="shared" si="17"/>
        <v>0</v>
      </c>
      <c r="L142" s="25">
        <f t="shared" si="18"/>
        <v>0</v>
      </c>
      <c r="M142" s="25">
        <f t="shared" si="19"/>
        <v>0</v>
      </c>
      <c r="N142" s="25">
        <f t="shared" si="20"/>
        <v>0</v>
      </c>
      <c r="O142" s="25">
        <f t="shared" si="21"/>
        <v>0</v>
      </c>
      <c r="P142" s="25">
        <f t="shared" si="22"/>
        <v>0</v>
      </c>
      <c r="Q142" s="6"/>
      <c r="R142" s="25">
        <f t="shared" si="23"/>
        <v>0</v>
      </c>
      <c r="S142" s="25">
        <f t="shared" si="24"/>
        <v>0</v>
      </c>
    </row>
    <row r="143" spans="1:19" s="7" customFormat="1" ht="15" customHeight="1">
      <c r="A143" s="22">
        <v>824021</v>
      </c>
      <c r="B143" s="23" t="s">
        <v>137</v>
      </c>
      <c r="C143" s="24" t="s">
        <v>72</v>
      </c>
      <c r="D143" s="24" t="s">
        <v>16</v>
      </c>
      <c r="E143" s="25">
        <v>0</v>
      </c>
      <c r="F143" s="25">
        <v>0</v>
      </c>
      <c r="G143" s="25">
        <f>SUMIF('NL DEPO-DEPO'!$B:$B,'NERACA LAJUR'!A143,'NL DEPO-DEPO'!$H:$H)</f>
        <v>249500</v>
      </c>
      <c r="H143" s="25">
        <f>SUMIF('NL DEPO-DEPO'!$B:$B,'NERACA LAJUR'!A143,'NL DEPO-DEPO'!$I:$I)</f>
        <v>0</v>
      </c>
      <c r="I143" s="25">
        <f>SUMIF('NL DEPO-DEPO'!$B:$B,'NERACA LAJUR'!A143,'NL DEPO-DEPO'!$J:$J)+SUMIF(AJE!$C:$C,A143,AJE!$E:$E)</f>
        <v>46227900</v>
      </c>
      <c r="J143" s="25">
        <f>SUMIF('NL DEPO-DEPO'!$B:$B,'NERACA LAJUR'!A143,'NL DEPO-DEPO'!$K:$K)+SUMIF(AJE!$C:$C,A143,AJE!$F:$F)</f>
        <v>0</v>
      </c>
      <c r="K143" s="25">
        <f t="shared" si="17"/>
        <v>46477400</v>
      </c>
      <c r="L143" s="25">
        <f t="shared" si="18"/>
        <v>0</v>
      </c>
      <c r="M143" s="25">
        <f t="shared" si="19"/>
        <v>46477400</v>
      </c>
      <c r="N143" s="25">
        <f t="shared" si="20"/>
        <v>0</v>
      </c>
      <c r="O143" s="25">
        <f t="shared" si="21"/>
        <v>0</v>
      </c>
      <c r="P143" s="25">
        <f t="shared" si="22"/>
        <v>0</v>
      </c>
      <c r="Q143" s="6"/>
      <c r="R143" s="25">
        <f t="shared" si="23"/>
        <v>0</v>
      </c>
      <c r="S143" s="25">
        <f t="shared" si="24"/>
        <v>0</v>
      </c>
    </row>
    <row r="144" spans="1:19" s="7" customFormat="1" ht="15" customHeight="1">
      <c r="A144" s="22">
        <v>824024</v>
      </c>
      <c r="B144" s="23" t="s">
        <v>138</v>
      </c>
      <c r="C144" s="24" t="s">
        <v>72</v>
      </c>
      <c r="D144" s="24" t="s">
        <v>16</v>
      </c>
      <c r="E144" s="25">
        <v>0</v>
      </c>
      <c r="F144" s="25">
        <v>0</v>
      </c>
      <c r="G144" s="25">
        <f>SUMIF('NL DEPO-DEPO'!$B:$B,'NERACA LAJUR'!A144,'NL DEPO-DEPO'!$H:$H)</f>
        <v>0</v>
      </c>
      <c r="H144" s="25">
        <f>SUMIF('NL DEPO-DEPO'!$B:$B,'NERACA LAJUR'!A144,'NL DEPO-DEPO'!$I:$I)</f>
        <v>0</v>
      </c>
      <c r="I144" s="25">
        <f>SUMIF('NL DEPO-DEPO'!$B:$B,'NERACA LAJUR'!A144,'NL DEPO-DEPO'!$J:$J)+SUMIF(AJE!$C:$C,A144,AJE!$E:$E)</f>
        <v>0</v>
      </c>
      <c r="J144" s="25">
        <f>SUMIF('NL DEPO-DEPO'!$B:$B,'NERACA LAJUR'!A144,'NL DEPO-DEPO'!$K:$K)+SUMIF(AJE!$C:$C,A144,AJE!$F:$F)</f>
        <v>0</v>
      </c>
      <c r="K144" s="25">
        <f t="shared" si="17"/>
        <v>0</v>
      </c>
      <c r="L144" s="25">
        <f t="shared" si="18"/>
        <v>0</v>
      </c>
      <c r="M144" s="25">
        <f t="shared" si="19"/>
        <v>0</v>
      </c>
      <c r="N144" s="25">
        <f t="shared" si="20"/>
        <v>0</v>
      </c>
      <c r="O144" s="25">
        <f t="shared" si="21"/>
        <v>0</v>
      </c>
      <c r="P144" s="25">
        <f t="shared" si="22"/>
        <v>0</v>
      </c>
      <c r="Q144" s="6"/>
      <c r="R144" s="25">
        <f t="shared" si="23"/>
        <v>0</v>
      </c>
      <c r="S144" s="25">
        <f t="shared" si="24"/>
        <v>0</v>
      </c>
    </row>
    <row r="145" spans="1:19" s="7" customFormat="1" ht="15" customHeight="1">
      <c r="A145" s="22">
        <v>824032</v>
      </c>
      <c r="B145" s="23" t="s">
        <v>139</v>
      </c>
      <c r="C145" s="24" t="s">
        <v>72</v>
      </c>
      <c r="D145" s="24" t="s">
        <v>16</v>
      </c>
      <c r="E145" s="25">
        <v>0</v>
      </c>
      <c r="F145" s="25">
        <v>0</v>
      </c>
      <c r="G145" s="25">
        <f>SUMIF('NL DEPO-DEPO'!$B:$B,'NERACA LAJUR'!A145,'NL DEPO-DEPO'!$H:$H)</f>
        <v>0</v>
      </c>
      <c r="H145" s="25">
        <f>SUMIF('NL DEPO-DEPO'!$B:$B,'NERACA LAJUR'!A145,'NL DEPO-DEPO'!$I:$I)</f>
        <v>0</v>
      </c>
      <c r="I145" s="25">
        <f>SUMIF('NL DEPO-DEPO'!$B:$B,'NERACA LAJUR'!A145,'NL DEPO-DEPO'!$J:$J)+SUMIF(AJE!$C:$C,A145,AJE!$E:$E)</f>
        <v>0</v>
      </c>
      <c r="J145" s="25">
        <f>SUMIF('NL DEPO-DEPO'!$B:$B,'NERACA LAJUR'!A145,'NL DEPO-DEPO'!$K:$K)+SUMIF(AJE!$C:$C,A145,AJE!$F:$F)</f>
        <v>0</v>
      </c>
      <c r="K145" s="25">
        <f>IF(D145="D",E145+G145+I145-F145-H145-J145,0)</f>
        <v>0</v>
      </c>
      <c r="L145" s="25">
        <f>IF(D145="K",F145+H145+J145-E145-G145-I145,0)</f>
        <v>0</v>
      </c>
      <c r="M145" s="25">
        <f>IF(AND(C145="L",D145="d"),K145,0)</f>
        <v>0</v>
      </c>
      <c r="N145" s="25">
        <f>IF(AND(C145="L",D145="K"),L145,0)</f>
        <v>0</v>
      </c>
      <c r="O145" s="25">
        <f>IF(AND(C145="N",D145="D"),K145,0)</f>
        <v>0</v>
      </c>
      <c r="P145" s="25">
        <f>IF(AND(C145="N",D145="k"),L145,0)</f>
        <v>0</v>
      </c>
      <c r="Q145" s="6"/>
      <c r="R145" s="25">
        <f>IF(C145="N",O145,0)</f>
        <v>0</v>
      </c>
      <c r="S145" s="25">
        <f>IF(C145="N",P145,0)</f>
        <v>0</v>
      </c>
    </row>
    <row r="146" spans="1:19" s="7" customFormat="1" ht="15" customHeight="1">
      <c r="A146" s="22">
        <v>824033</v>
      </c>
      <c r="B146" s="34" t="s">
        <v>140</v>
      </c>
      <c r="C146" s="24" t="s">
        <v>72</v>
      </c>
      <c r="D146" s="24" t="s">
        <v>16</v>
      </c>
      <c r="E146" s="25">
        <v>0</v>
      </c>
      <c r="F146" s="25">
        <v>0</v>
      </c>
      <c r="G146" s="25">
        <f>SUMIF('NL DEPO-DEPO'!$B:$B,'NERACA LAJUR'!A146,'NL DEPO-DEPO'!$H:$H)</f>
        <v>0</v>
      </c>
      <c r="H146" s="25">
        <f>SUMIF('NL DEPO-DEPO'!$B:$B,'NERACA LAJUR'!A146,'NL DEPO-DEPO'!$I:$I)</f>
        <v>0</v>
      </c>
      <c r="I146" s="25">
        <f>SUMIF('NL DEPO-DEPO'!$B:$B,'NERACA LAJUR'!A146,'NL DEPO-DEPO'!$J:$J)+SUMIF(AJE!$C:$C,A146,AJE!$E:$E)</f>
        <v>231273132</v>
      </c>
      <c r="J146" s="25">
        <f>SUMIF('NL DEPO-DEPO'!$B:$B,'NERACA LAJUR'!A146,'NL DEPO-DEPO'!$K:$K)+SUMIF(AJE!$C:$C,A146,AJE!$F:$F)</f>
        <v>0</v>
      </c>
      <c r="K146" s="25">
        <f t="shared" si="17"/>
        <v>231273132</v>
      </c>
      <c r="L146" s="25">
        <f t="shared" si="18"/>
        <v>0</v>
      </c>
      <c r="M146" s="25">
        <f t="shared" si="19"/>
        <v>231273132</v>
      </c>
      <c r="N146" s="25">
        <f t="shared" si="20"/>
        <v>0</v>
      </c>
      <c r="O146" s="25">
        <f t="shared" si="21"/>
        <v>0</v>
      </c>
      <c r="P146" s="25">
        <f t="shared" si="22"/>
        <v>0</v>
      </c>
      <c r="Q146" s="6"/>
      <c r="R146" s="25">
        <f t="shared" si="23"/>
        <v>0</v>
      </c>
      <c r="S146" s="25">
        <f t="shared" si="24"/>
        <v>0</v>
      </c>
    </row>
    <row r="147" spans="1:19" s="7" customFormat="1" ht="15" customHeight="1">
      <c r="A147" s="22">
        <v>824037</v>
      </c>
      <c r="B147" s="23" t="s">
        <v>141</v>
      </c>
      <c r="C147" s="24" t="s">
        <v>72</v>
      </c>
      <c r="D147" s="24" t="s">
        <v>16</v>
      </c>
      <c r="E147" s="25">
        <v>0</v>
      </c>
      <c r="F147" s="25">
        <v>0</v>
      </c>
      <c r="G147" s="25">
        <f>SUMIF('NL DEPO-DEPO'!$B:$B,'NERACA LAJUR'!A147,'NL DEPO-DEPO'!$H:$H)</f>
        <v>423000</v>
      </c>
      <c r="H147" s="25">
        <f>SUMIF('NL DEPO-DEPO'!$B:$B,'NERACA LAJUR'!A147,'NL DEPO-DEPO'!$I:$I)</f>
        <v>0</v>
      </c>
      <c r="I147" s="25">
        <f>SUMIF('NL DEPO-DEPO'!$B:$B,'NERACA LAJUR'!A147,'NL DEPO-DEPO'!$J:$J)+SUMIF(AJE!$C:$C,A147,AJE!$E:$E)</f>
        <v>0</v>
      </c>
      <c r="J147" s="25">
        <f>SUMIF('NL DEPO-DEPO'!$B:$B,'NERACA LAJUR'!A147,'NL DEPO-DEPO'!$K:$K)+SUMIF(AJE!$C:$C,A147,AJE!$F:$F)</f>
        <v>0</v>
      </c>
      <c r="K147" s="25">
        <f t="shared" si="17"/>
        <v>423000</v>
      </c>
      <c r="L147" s="25">
        <f t="shared" si="18"/>
        <v>0</v>
      </c>
      <c r="M147" s="25">
        <f t="shared" si="19"/>
        <v>423000</v>
      </c>
      <c r="N147" s="25">
        <f t="shared" si="20"/>
        <v>0</v>
      </c>
      <c r="O147" s="25">
        <f t="shared" si="21"/>
        <v>0</v>
      </c>
      <c r="P147" s="25">
        <f t="shared" si="22"/>
        <v>0</v>
      </c>
      <c r="Q147" s="6"/>
      <c r="R147" s="25">
        <f t="shared" si="23"/>
        <v>0</v>
      </c>
      <c r="S147" s="25">
        <f t="shared" si="24"/>
        <v>0</v>
      </c>
    </row>
    <row r="148" spans="1:19" s="7" customFormat="1" ht="15" customHeight="1">
      <c r="A148" s="22">
        <v>824039</v>
      </c>
      <c r="B148" s="23" t="s">
        <v>142</v>
      </c>
      <c r="C148" s="24" t="s">
        <v>72</v>
      </c>
      <c r="D148" s="24" t="s">
        <v>16</v>
      </c>
      <c r="E148" s="25">
        <v>0</v>
      </c>
      <c r="F148" s="25">
        <v>0</v>
      </c>
      <c r="G148" s="25">
        <f>SUMIF('NL DEPO-DEPO'!$B:$B,'NERACA LAJUR'!A148,'NL DEPO-DEPO'!$H:$H)</f>
        <v>0</v>
      </c>
      <c r="H148" s="25">
        <f>SUMIF('NL DEPO-DEPO'!$B:$B,'NERACA LAJUR'!A148,'NL DEPO-DEPO'!$I:$I)</f>
        <v>0</v>
      </c>
      <c r="I148" s="25">
        <f>SUMIF('NL DEPO-DEPO'!$B:$B,'NERACA LAJUR'!A148,'NL DEPO-DEPO'!$J:$J)+SUMIF(AJE!$C:$C,A148,AJE!$E:$E)</f>
        <v>0</v>
      </c>
      <c r="J148" s="25">
        <f>SUMIF('NL DEPO-DEPO'!$B:$B,'NERACA LAJUR'!A148,'NL DEPO-DEPO'!$K:$K)+SUMIF(AJE!$C:$C,A148,AJE!$F:$F)</f>
        <v>0</v>
      </c>
      <c r="K148" s="25">
        <f t="shared" si="17"/>
        <v>0</v>
      </c>
      <c r="L148" s="25">
        <f t="shared" si="18"/>
        <v>0</v>
      </c>
      <c r="M148" s="25">
        <f t="shared" si="19"/>
        <v>0</v>
      </c>
      <c r="N148" s="25">
        <f t="shared" si="20"/>
        <v>0</v>
      </c>
      <c r="O148" s="25">
        <f t="shared" si="21"/>
        <v>0</v>
      </c>
      <c r="P148" s="25">
        <f t="shared" si="22"/>
        <v>0</v>
      </c>
      <c r="Q148" s="6"/>
      <c r="R148" s="25">
        <f t="shared" si="23"/>
        <v>0</v>
      </c>
      <c r="S148" s="25">
        <f t="shared" si="24"/>
        <v>0</v>
      </c>
    </row>
    <row r="149" spans="1:19" s="7" customFormat="1" ht="15" customHeight="1">
      <c r="A149" s="22">
        <v>824041</v>
      </c>
      <c r="B149" s="23" t="s">
        <v>143</v>
      </c>
      <c r="C149" s="24" t="s">
        <v>72</v>
      </c>
      <c r="D149" s="24" t="s">
        <v>16</v>
      </c>
      <c r="E149" s="25">
        <v>0</v>
      </c>
      <c r="F149" s="25">
        <v>0</v>
      </c>
      <c r="G149" s="25">
        <f>SUMIF('NL DEPO-DEPO'!$B:$B,'NERACA LAJUR'!A149,'NL DEPO-DEPO'!$H:$H)</f>
        <v>1458550</v>
      </c>
      <c r="H149" s="25">
        <f>SUMIF('NL DEPO-DEPO'!$B:$B,'NERACA LAJUR'!A149,'NL DEPO-DEPO'!$I:$I)</f>
        <v>0</v>
      </c>
      <c r="I149" s="25">
        <f>SUMIF('NL DEPO-DEPO'!$B:$B,'NERACA LAJUR'!A149,'NL DEPO-DEPO'!$J:$J)+SUMIF(AJE!$C:$C,A149,AJE!$E:$E)</f>
        <v>0</v>
      </c>
      <c r="J149" s="25">
        <f>SUMIF('NL DEPO-DEPO'!$B:$B,'NERACA LAJUR'!A149,'NL DEPO-DEPO'!$K:$K)+SUMIF(AJE!$C:$C,A149,AJE!$F:$F)</f>
        <v>0</v>
      </c>
      <c r="K149" s="25">
        <f t="shared" si="17"/>
        <v>1458550</v>
      </c>
      <c r="L149" s="25">
        <f t="shared" si="18"/>
        <v>0</v>
      </c>
      <c r="M149" s="25">
        <f t="shared" si="19"/>
        <v>1458550</v>
      </c>
      <c r="N149" s="25">
        <f t="shared" si="20"/>
        <v>0</v>
      </c>
      <c r="O149" s="25">
        <f t="shared" si="21"/>
        <v>0</v>
      </c>
      <c r="P149" s="25">
        <f t="shared" si="22"/>
        <v>0</v>
      </c>
      <c r="Q149" s="6"/>
      <c r="R149" s="25">
        <f t="shared" si="23"/>
        <v>0</v>
      </c>
      <c r="S149" s="25">
        <f t="shared" si="24"/>
        <v>0</v>
      </c>
    </row>
    <row r="150" spans="1:19" s="7" customFormat="1" ht="15" customHeight="1">
      <c r="A150" s="22">
        <v>824042</v>
      </c>
      <c r="B150" s="23" t="s">
        <v>144</v>
      </c>
      <c r="C150" s="24" t="s">
        <v>72</v>
      </c>
      <c r="D150" s="24" t="s">
        <v>16</v>
      </c>
      <c r="E150" s="25">
        <v>0</v>
      </c>
      <c r="F150" s="25">
        <v>0</v>
      </c>
      <c r="G150" s="25">
        <f>SUMIF('NL DEPO-DEPO'!$B:$B,'NERACA LAJUR'!A150,'NL DEPO-DEPO'!$H:$H)</f>
        <v>5889600</v>
      </c>
      <c r="H150" s="25">
        <f>SUMIF('NL DEPO-DEPO'!$B:$B,'NERACA LAJUR'!A150,'NL DEPO-DEPO'!$I:$I)</f>
        <v>1050</v>
      </c>
      <c r="I150" s="25">
        <f>SUMIF('NL DEPO-DEPO'!$B:$B,'NERACA LAJUR'!A150,'NL DEPO-DEPO'!$J:$J)+SUMIF(AJE!$C:$C,A150,AJE!$E:$E)</f>
        <v>0</v>
      </c>
      <c r="J150" s="25">
        <f>SUMIF('NL DEPO-DEPO'!$B:$B,'NERACA LAJUR'!A150,'NL DEPO-DEPO'!$K:$K)+SUMIF(AJE!$C:$C,A150,AJE!$F:$F)</f>
        <v>0</v>
      </c>
      <c r="K150" s="25">
        <f t="shared" si="17"/>
        <v>5888550</v>
      </c>
      <c r="L150" s="25">
        <f t="shared" si="18"/>
        <v>0</v>
      </c>
      <c r="M150" s="25">
        <f t="shared" si="19"/>
        <v>5888550</v>
      </c>
      <c r="N150" s="25">
        <f t="shared" si="20"/>
        <v>0</v>
      </c>
      <c r="O150" s="25">
        <f t="shared" si="21"/>
        <v>0</v>
      </c>
      <c r="P150" s="25">
        <f t="shared" si="22"/>
        <v>0</v>
      </c>
      <c r="Q150" s="6"/>
      <c r="R150" s="25">
        <f t="shared" si="23"/>
        <v>0</v>
      </c>
      <c r="S150" s="25">
        <f t="shared" si="24"/>
        <v>0</v>
      </c>
    </row>
    <row r="151" spans="1:19" s="7" customFormat="1" ht="15" customHeight="1">
      <c r="A151" s="22">
        <v>824045</v>
      </c>
      <c r="B151" s="23" t="s">
        <v>145</v>
      </c>
      <c r="C151" s="24" t="s">
        <v>72</v>
      </c>
      <c r="D151" s="24" t="s">
        <v>16</v>
      </c>
      <c r="E151" s="25">
        <v>0</v>
      </c>
      <c r="F151" s="25">
        <v>0</v>
      </c>
      <c r="G151" s="25">
        <f>SUMIF('NL DEPO-DEPO'!$B:$B,'NERACA LAJUR'!A151,'NL DEPO-DEPO'!$H:$H)</f>
        <v>0</v>
      </c>
      <c r="H151" s="25">
        <f>SUMIF('NL DEPO-DEPO'!$B:$B,'NERACA LAJUR'!A151,'NL DEPO-DEPO'!$I:$I)</f>
        <v>0</v>
      </c>
      <c r="I151" s="25">
        <f>SUMIF('NL DEPO-DEPO'!$B:$B,'NERACA LAJUR'!A151,'NL DEPO-DEPO'!$J:$J)+SUMIF(AJE!$C:$C,A151,AJE!$E:$E)</f>
        <v>34250400</v>
      </c>
      <c r="J151" s="25">
        <f>SUMIF('NL DEPO-DEPO'!$B:$B,'NERACA LAJUR'!A151,'NL DEPO-DEPO'!$K:$K)+SUMIF(AJE!$C:$C,A151,AJE!$F:$F)</f>
        <v>0</v>
      </c>
      <c r="K151" s="25">
        <f>IF(D151="D",E151+G151+I151-F151-H151-J151,0)</f>
        <v>34250400</v>
      </c>
      <c r="L151" s="25">
        <f>IF(D151="K",F151+H151+J151-E151-G151-I151,0)</f>
        <v>0</v>
      </c>
      <c r="M151" s="25">
        <f>IF(AND(C151="L",D151="d"),K151,0)</f>
        <v>34250400</v>
      </c>
      <c r="N151" s="25">
        <f>IF(AND(C151="L",D151="K"),L151,0)</f>
        <v>0</v>
      </c>
      <c r="O151" s="25">
        <f>IF(AND(C151="N",D151="D"),K151,0)</f>
        <v>0</v>
      </c>
      <c r="P151" s="25">
        <f>IF(AND(C151="N",D151="k"),L151,0)</f>
        <v>0</v>
      </c>
      <c r="Q151" s="6"/>
      <c r="R151" s="25">
        <f>IF(C151="N",O151,0)</f>
        <v>0</v>
      </c>
      <c r="S151" s="25">
        <f>IF(C151="N",P151,0)</f>
        <v>0</v>
      </c>
    </row>
    <row r="152" spans="1:19" s="7" customFormat="1" ht="15" customHeight="1">
      <c r="A152" s="22">
        <v>825002</v>
      </c>
      <c r="B152" s="23" t="s">
        <v>146</v>
      </c>
      <c r="C152" s="24" t="s">
        <v>72</v>
      </c>
      <c r="D152" s="24" t="s">
        <v>16</v>
      </c>
      <c r="E152" s="25">
        <v>0</v>
      </c>
      <c r="F152" s="25">
        <v>0</v>
      </c>
      <c r="G152" s="25">
        <f>SUMIF('NL DEPO-DEPO'!$B:$B,'NERACA LAJUR'!A152,'NL DEPO-DEPO'!$H:$H)</f>
        <v>58.66</v>
      </c>
      <c r="H152" s="25">
        <f>SUMIF('NL DEPO-DEPO'!$B:$B,'NERACA LAJUR'!A152,'NL DEPO-DEPO'!$I:$I)</f>
        <v>293.31</v>
      </c>
      <c r="I152" s="25">
        <f>SUMIF('NL DEPO-DEPO'!$B:$B,'NERACA LAJUR'!A152,'NL DEPO-DEPO'!$J:$J)+SUMIF(AJE!$C:$C,A152,AJE!$E:$E)</f>
        <v>0</v>
      </c>
      <c r="J152" s="25">
        <f>SUMIF('NL DEPO-DEPO'!$B:$B,'NERACA LAJUR'!A152,'NL DEPO-DEPO'!$K:$K)+SUMIF(AJE!$C:$C,A152,AJE!$F:$F)</f>
        <v>0</v>
      </c>
      <c r="K152" s="25">
        <f t="shared" si="17"/>
        <v>-234.65</v>
      </c>
      <c r="L152" s="25">
        <f t="shared" si="18"/>
        <v>0</v>
      </c>
      <c r="M152" s="25">
        <f t="shared" si="19"/>
        <v>-234.65</v>
      </c>
      <c r="N152" s="25">
        <f t="shared" si="20"/>
        <v>0</v>
      </c>
      <c r="O152" s="25">
        <f t="shared" si="21"/>
        <v>0</v>
      </c>
      <c r="P152" s="25">
        <f t="shared" si="22"/>
        <v>0</v>
      </c>
      <c r="Q152" s="6"/>
      <c r="R152" s="25">
        <f t="shared" si="23"/>
        <v>0</v>
      </c>
      <c r="S152" s="25">
        <f t="shared" si="24"/>
        <v>0</v>
      </c>
    </row>
    <row r="153" spans="1:19" s="7" customFormat="1" ht="15" customHeight="1">
      <c r="A153" s="22">
        <v>825010</v>
      </c>
      <c r="B153" s="23" t="s">
        <v>147</v>
      </c>
      <c r="C153" s="24" t="s">
        <v>72</v>
      </c>
      <c r="D153" s="24" t="s">
        <v>16</v>
      </c>
      <c r="E153" s="25">
        <v>0</v>
      </c>
      <c r="F153" s="25">
        <v>0</v>
      </c>
      <c r="G153" s="25">
        <f>SUMIF('NL DEPO-DEPO'!$B:$B,'NERACA LAJUR'!A153,'NL DEPO-DEPO'!$H:$H)</f>
        <v>5572224</v>
      </c>
      <c r="H153" s="25">
        <f>SUMIF('NL DEPO-DEPO'!$B:$B,'NERACA LAJUR'!A153,'NL DEPO-DEPO'!$I:$I)</f>
        <v>0</v>
      </c>
      <c r="I153" s="25">
        <f>SUMIF('NL DEPO-DEPO'!$B:$B,'NERACA LAJUR'!A153,'NL DEPO-DEPO'!$J:$J)+SUMIF(AJE!$C:$C,A153,AJE!$E:$E)</f>
        <v>2281113173</v>
      </c>
      <c r="J153" s="25">
        <f>SUMIF('NL DEPO-DEPO'!$B:$B,'NERACA LAJUR'!A153,'NL DEPO-DEPO'!$K:$K)+SUMIF(AJE!$C:$C,A153,AJE!$F:$F)</f>
        <v>73362856.50000006</v>
      </c>
      <c r="K153" s="25">
        <f t="shared" si="17"/>
        <v>2213322540.5</v>
      </c>
      <c r="L153" s="25">
        <f t="shared" si="18"/>
        <v>0</v>
      </c>
      <c r="M153" s="25">
        <f t="shared" si="19"/>
        <v>2213322540.5</v>
      </c>
      <c r="N153" s="25">
        <f t="shared" si="20"/>
        <v>0</v>
      </c>
      <c r="O153" s="25">
        <f t="shared" si="21"/>
        <v>0</v>
      </c>
      <c r="P153" s="25">
        <f t="shared" si="22"/>
        <v>0</v>
      </c>
      <c r="Q153" s="6"/>
      <c r="R153" s="25">
        <f t="shared" si="23"/>
        <v>0</v>
      </c>
      <c r="S153" s="25">
        <f t="shared" si="24"/>
        <v>0</v>
      </c>
    </row>
    <row r="154" spans="1:19" s="7" customFormat="1" ht="15" customHeight="1">
      <c r="A154" s="22">
        <v>825011</v>
      </c>
      <c r="B154" s="23" t="s">
        <v>148</v>
      </c>
      <c r="C154" s="24" t="s">
        <v>72</v>
      </c>
      <c r="D154" s="24" t="s">
        <v>16</v>
      </c>
      <c r="E154" s="25">
        <v>0</v>
      </c>
      <c r="F154" s="25">
        <v>0</v>
      </c>
      <c r="G154" s="25">
        <f>SUMIF('NL DEPO-DEPO'!$B:$B,'NERACA LAJUR'!A154,'NL DEPO-DEPO'!$H:$H)</f>
        <v>0</v>
      </c>
      <c r="H154" s="25">
        <f>SUMIF('NL DEPO-DEPO'!$B:$B,'NERACA LAJUR'!A154,'NL DEPO-DEPO'!$I:$I)</f>
        <v>0</v>
      </c>
      <c r="I154" s="25">
        <f>SUMIF('NL DEPO-DEPO'!$B:$B,'NERACA LAJUR'!A154,'NL DEPO-DEPO'!$J:$J)+SUMIF(AJE!$C:$C,A154,AJE!$E:$E)</f>
        <v>0</v>
      </c>
      <c r="J154" s="25">
        <f>SUMIF('NL DEPO-DEPO'!$B:$B,'NERACA LAJUR'!A154,'NL DEPO-DEPO'!$K:$K)+SUMIF(AJE!$C:$C,A154,AJE!$F:$F)</f>
        <v>0</v>
      </c>
      <c r="K154" s="25">
        <f t="shared" si="17"/>
        <v>0</v>
      </c>
      <c r="L154" s="25">
        <f t="shared" si="18"/>
        <v>0</v>
      </c>
      <c r="M154" s="25">
        <f t="shared" si="19"/>
        <v>0</v>
      </c>
      <c r="N154" s="25">
        <f t="shared" si="20"/>
        <v>0</v>
      </c>
      <c r="O154" s="25">
        <f t="shared" si="21"/>
        <v>0</v>
      </c>
      <c r="P154" s="25">
        <f t="shared" si="22"/>
        <v>0</v>
      </c>
      <c r="Q154" s="6"/>
      <c r="R154" s="25">
        <f t="shared" si="23"/>
        <v>0</v>
      </c>
      <c r="S154" s="25">
        <f t="shared" si="24"/>
        <v>0</v>
      </c>
    </row>
    <row r="155" spans="1:19" s="7" customFormat="1" ht="15" customHeight="1">
      <c r="A155" s="22">
        <v>825012</v>
      </c>
      <c r="B155" s="23" t="s">
        <v>149</v>
      </c>
      <c r="C155" s="24" t="s">
        <v>72</v>
      </c>
      <c r="D155" s="24" t="s">
        <v>16</v>
      </c>
      <c r="E155" s="25">
        <v>0</v>
      </c>
      <c r="F155" s="25">
        <v>0</v>
      </c>
      <c r="G155" s="25">
        <f>SUMIF('NL DEPO-DEPO'!$B:$B,'NERACA LAJUR'!A155,'NL DEPO-DEPO'!$H:$H)</f>
        <v>1020059</v>
      </c>
      <c r="H155" s="25">
        <f>SUMIF('NL DEPO-DEPO'!$B:$B,'NERACA LAJUR'!A155,'NL DEPO-DEPO'!$I:$I)</f>
        <v>17000</v>
      </c>
      <c r="I155" s="25">
        <f>SUMIF('NL DEPO-DEPO'!$B:$B,'NERACA LAJUR'!A155,'NL DEPO-DEPO'!$J:$J)+SUMIF(AJE!$C:$C,A155,AJE!$E:$E)</f>
        <v>23700</v>
      </c>
      <c r="J155" s="25">
        <f>SUMIF('NL DEPO-DEPO'!$B:$B,'NERACA LAJUR'!A155,'NL DEPO-DEPO'!$K:$K)+SUMIF(AJE!$C:$C,A155,AJE!$F:$F)</f>
        <v>0</v>
      </c>
      <c r="K155" s="25">
        <f t="shared" si="17"/>
        <v>1026759</v>
      </c>
      <c r="L155" s="25">
        <f t="shared" si="18"/>
        <v>0</v>
      </c>
      <c r="M155" s="25">
        <f t="shared" si="19"/>
        <v>1026759</v>
      </c>
      <c r="N155" s="25">
        <f t="shared" si="20"/>
        <v>0</v>
      </c>
      <c r="O155" s="25">
        <f t="shared" si="21"/>
        <v>0</v>
      </c>
      <c r="P155" s="25">
        <f t="shared" si="22"/>
        <v>0</v>
      </c>
      <c r="Q155" s="6"/>
      <c r="R155" s="25">
        <f t="shared" si="23"/>
        <v>0</v>
      </c>
      <c r="S155" s="25">
        <f t="shared" si="24"/>
        <v>0</v>
      </c>
    </row>
    <row r="156" spans="1:19" s="7" customFormat="1">
      <c r="A156" s="22">
        <v>825013</v>
      </c>
      <c r="B156" s="23" t="s">
        <v>150</v>
      </c>
      <c r="C156" s="24" t="s">
        <v>72</v>
      </c>
      <c r="D156" s="24" t="s">
        <v>16</v>
      </c>
      <c r="E156" s="25">
        <v>0</v>
      </c>
      <c r="F156" s="25">
        <v>0</v>
      </c>
      <c r="G156" s="25">
        <f>SUMIF('NL DEPO-DEPO'!$B:$B,'NERACA LAJUR'!A156,'NL DEPO-DEPO'!$H:$H)</f>
        <v>0</v>
      </c>
      <c r="H156" s="25">
        <f>SUMIF('NL DEPO-DEPO'!$B:$B,'NERACA LAJUR'!A156,'NL DEPO-DEPO'!$I:$I)</f>
        <v>0</v>
      </c>
      <c r="I156" s="25">
        <f>SUMIF('NL DEPO-DEPO'!$B:$B,'NERACA LAJUR'!A156,'NL DEPO-DEPO'!$J:$J)+SUMIF(AJE!$C:$C,A156,AJE!$E:$E)</f>
        <v>350000000</v>
      </c>
      <c r="J156" s="25">
        <f>SUMIF('NL DEPO-DEPO'!$B:$B,'NERACA LAJUR'!A156,'NL DEPO-DEPO'!$K:$K)+SUMIF(AJE!$C:$C,A156,AJE!$F:$F)</f>
        <v>0</v>
      </c>
      <c r="K156" s="25">
        <f t="shared" si="17"/>
        <v>350000000</v>
      </c>
      <c r="L156" s="25">
        <f t="shared" si="18"/>
        <v>0</v>
      </c>
      <c r="M156" s="25">
        <f t="shared" si="19"/>
        <v>350000000</v>
      </c>
      <c r="N156" s="25">
        <f t="shared" si="20"/>
        <v>0</v>
      </c>
      <c r="O156" s="25">
        <f t="shared" si="21"/>
        <v>0</v>
      </c>
      <c r="P156" s="25">
        <f t="shared" si="22"/>
        <v>0</v>
      </c>
      <c r="Q156" s="6"/>
      <c r="R156" s="25">
        <f t="shared" si="23"/>
        <v>0</v>
      </c>
      <c r="S156" s="25">
        <f t="shared" si="24"/>
        <v>0</v>
      </c>
    </row>
    <row r="157" spans="1:19" s="7" customFormat="1" ht="15" customHeight="1">
      <c r="A157" s="22">
        <v>825015</v>
      </c>
      <c r="B157" s="23" t="s">
        <v>151</v>
      </c>
      <c r="C157" s="24" t="s">
        <v>72</v>
      </c>
      <c r="D157" s="24" t="s">
        <v>16</v>
      </c>
      <c r="E157" s="25">
        <v>0</v>
      </c>
      <c r="F157" s="25">
        <v>0</v>
      </c>
      <c r="G157" s="25">
        <f>SUMIF('NL DEPO-DEPO'!$B:$B,'NERACA LAJUR'!A157,'NL DEPO-DEPO'!$H:$H)</f>
        <v>0</v>
      </c>
      <c r="H157" s="25">
        <f>SUMIF('NL DEPO-DEPO'!$B:$B,'NERACA LAJUR'!A157,'NL DEPO-DEPO'!$I:$I)</f>
        <v>0</v>
      </c>
      <c r="I157" s="25">
        <f>SUMIF('NL DEPO-DEPO'!$B:$B,'NERACA LAJUR'!A157,'NL DEPO-DEPO'!$J:$J)+SUMIF(AJE!$C:$C,A157,AJE!$E:$E)</f>
        <v>0</v>
      </c>
      <c r="J157" s="25">
        <f>SUMIF('NL DEPO-DEPO'!$B:$B,'NERACA LAJUR'!A157,'NL DEPO-DEPO'!$K:$K)+SUMIF(AJE!$C:$C,A157,AJE!$F:$F)</f>
        <v>0</v>
      </c>
      <c r="K157" s="25">
        <f t="shared" si="17"/>
        <v>0</v>
      </c>
      <c r="L157" s="25">
        <f t="shared" si="18"/>
        <v>0</v>
      </c>
      <c r="M157" s="25">
        <f t="shared" si="19"/>
        <v>0</v>
      </c>
      <c r="N157" s="25">
        <f t="shared" si="20"/>
        <v>0</v>
      </c>
      <c r="O157" s="25">
        <f t="shared" si="21"/>
        <v>0</v>
      </c>
      <c r="P157" s="25">
        <f t="shared" si="22"/>
        <v>0</v>
      </c>
      <c r="Q157" s="6"/>
      <c r="R157" s="25">
        <f t="shared" si="23"/>
        <v>0</v>
      </c>
      <c r="S157" s="25">
        <f t="shared" si="24"/>
        <v>0</v>
      </c>
    </row>
    <row r="158" spans="1:19" s="7" customFormat="1" ht="15" customHeight="1">
      <c r="A158" s="22">
        <v>825016</v>
      </c>
      <c r="B158" s="23" t="s">
        <v>152</v>
      </c>
      <c r="C158" s="24" t="s">
        <v>72</v>
      </c>
      <c r="D158" s="24" t="s">
        <v>16</v>
      </c>
      <c r="E158" s="25">
        <v>0</v>
      </c>
      <c r="F158" s="25">
        <v>0</v>
      </c>
      <c r="G158" s="25">
        <f>SUMIF('NL DEPO-DEPO'!$B:$B,'NERACA LAJUR'!A158,'NL DEPO-DEPO'!$H:$H)</f>
        <v>0</v>
      </c>
      <c r="H158" s="25">
        <f>SUMIF('NL DEPO-DEPO'!$B:$B,'NERACA LAJUR'!A158,'NL DEPO-DEPO'!$I:$I)</f>
        <v>0</v>
      </c>
      <c r="I158" s="25">
        <f>SUMIF('NL DEPO-DEPO'!$B:$B,'NERACA LAJUR'!A158,'NL DEPO-DEPO'!$J:$J)+SUMIF(AJE!$C:$C,A158,AJE!$E:$E)</f>
        <v>9041250</v>
      </c>
      <c r="J158" s="25">
        <f>SUMIF('NL DEPO-DEPO'!$B:$B,'NERACA LAJUR'!A158,'NL DEPO-DEPO'!$K:$K)+SUMIF(AJE!$C:$C,A158,AJE!$F:$F)</f>
        <v>0</v>
      </c>
      <c r="K158" s="25">
        <f>IF(D158="D",E158+G158+I158-F158-H158-J158,0)</f>
        <v>9041250</v>
      </c>
      <c r="L158" s="25">
        <f>IF(D158="K",F158+H158+J158-E158-G158-I158,0)</f>
        <v>0</v>
      </c>
      <c r="M158" s="25">
        <f>IF(AND(C158="L",D158="d"),K158,0)</f>
        <v>9041250</v>
      </c>
      <c r="N158" s="25">
        <f>IF(AND(C158="L",D158="K"),L158,0)</f>
        <v>0</v>
      </c>
      <c r="O158" s="25">
        <f>IF(AND(C158="N",D158="D"),K158,0)</f>
        <v>0</v>
      </c>
      <c r="P158" s="25">
        <f>IF(AND(C158="N",D158="k"),L158,0)</f>
        <v>0</v>
      </c>
      <c r="Q158" s="6"/>
      <c r="R158" s="25">
        <f>IF(C158="N",O158,0)</f>
        <v>0</v>
      </c>
      <c r="S158" s="25">
        <f>IF(C158="N",P158,0)</f>
        <v>0</v>
      </c>
    </row>
    <row r="159" spans="1:19" s="7" customFormat="1" ht="15" customHeight="1">
      <c r="A159" s="22">
        <v>825099</v>
      </c>
      <c r="B159" s="23" t="s">
        <v>153</v>
      </c>
      <c r="C159" s="24" t="s">
        <v>72</v>
      </c>
      <c r="D159" s="24" t="s">
        <v>16</v>
      </c>
      <c r="E159" s="25">
        <v>0</v>
      </c>
      <c r="F159" s="25">
        <v>0</v>
      </c>
      <c r="G159" s="25">
        <f>SUMIF('NL DEPO-DEPO'!$B:$B,'NERACA LAJUR'!A159,'NL DEPO-DEPO'!$H:$H)</f>
        <v>0</v>
      </c>
      <c r="H159" s="25">
        <f>SUMIF('NL DEPO-DEPO'!$B:$B,'NERACA LAJUR'!A159,'NL DEPO-DEPO'!$I:$I)</f>
        <v>0</v>
      </c>
      <c r="I159" s="25">
        <f>SUMIF('NL DEPO-DEPO'!$B:$B,'NERACA LAJUR'!A159,'NL DEPO-DEPO'!$J:$J)+SUMIF(AJE!$C:$C,A159,AJE!$E:$E)</f>
        <v>0</v>
      </c>
      <c r="J159" s="25">
        <f>SUMIF('NL DEPO-DEPO'!$B:$B,'NERACA LAJUR'!A159,'NL DEPO-DEPO'!$K:$K)+SUMIF(AJE!$C:$C,A159,AJE!$F:$F)</f>
        <v>0</v>
      </c>
      <c r="K159" s="25">
        <f t="shared" si="17"/>
        <v>0</v>
      </c>
      <c r="L159" s="25">
        <f t="shared" si="18"/>
        <v>0</v>
      </c>
      <c r="M159" s="25">
        <f t="shared" si="19"/>
        <v>0</v>
      </c>
      <c r="N159" s="25">
        <f t="shared" si="20"/>
        <v>0</v>
      </c>
      <c r="O159" s="25">
        <f t="shared" si="21"/>
        <v>0</v>
      </c>
      <c r="P159" s="25">
        <f t="shared" si="22"/>
        <v>0</v>
      </c>
      <c r="Q159" s="6"/>
      <c r="R159" s="25">
        <f t="shared" si="23"/>
        <v>0</v>
      </c>
      <c r="S159" s="25">
        <f t="shared" si="24"/>
        <v>0</v>
      </c>
    </row>
    <row r="160" spans="1:19" s="7" customFormat="1" ht="15" customHeight="1">
      <c r="A160" s="22">
        <v>827011</v>
      </c>
      <c r="B160" s="23" t="s">
        <v>339</v>
      </c>
      <c r="C160" s="24" t="s">
        <v>72</v>
      </c>
      <c r="D160" s="24" t="s">
        <v>16</v>
      </c>
      <c r="E160" s="25">
        <v>0</v>
      </c>
      <c r="F160" s="25">
        <v>0</v>
      </c>
      <c r="G160" s="25">
        <f>SUMIF('NL DEPO-DEPO'!$B:$B,'NERACA LAJUR'!A160,'NL DEPO-DEPO'!$H:$H)</f>
        <v>0</v>
      </c>
      <c r="H160" s="25">
        <f>SUMIF('NL DEPO-DEPO'!$B:$B,'NERACA LAJUR'!A160,'NL DEPO-DEPO'!$I:$I)</f>
        <v>0</v>
      </c>
      <c r="I160" s="25">
        <f>SUMIF('NL DEPO-DEPO'!$B:$B,'NERACA LAJUR'!A160,'NL DEPO-DEPO'!$J:$J)+SUMIF(AJE!$C:$C,A160,AJE!$E:$E)</f>
        <v>0</v>
      </c>
      <c r="J160" s="25">
        <f>SUMIF('NL DEPO-DEPO'!$B:$B,'NERACA LAJUR'!A160,'NL DEPO-DEPO'!$K:$K)+SUMIF(AJE!$C:$C,A160,AJE!$F:$F)</f>
        <v>0</v>
      </c>
      <c r="K160" s="25">
        <f>IF(D160="D",E160+G160+I160-F160-H160-J160,0)</f>
        <v>0</v>
      </c>
      <c r="L160" s="25">
        <f>IF(D160="K",F160+H160+J160-E160-G160-I160,0)</f>
        <v>0</v>
      </c>
      <c r="M160" s="25">
        <f>IF(AND(C160="L",D160="d"),K160,0)</f>
        <v>0</v>
      </c>
      <c r="N160" s="25">
        <f>IF(AND(C160="L",D160="K"),L160,0)</f>
        <v>0</v>
      </c>
      <c r="O160" s="25">
        <f>IF(AND(C160="N",D160="D"),K160,0)</f>
        <v>0</v>
      </c>
      <c r="P160" s="25">
        <f>IF(AND(C160="N",D160="k"),L160,0)</f>
        <v>0</v>
      </c>
      <c r="Q160" s="6"/>
      <c r="R160" s="25">
        <f>IF(C160="N",O160,0)</f>
        <v>0</v>
      </c>
      <c r="S160" s="25">
        <f>IF(C160="N",P160,0)</f>
        <v>0</v>
      </c>
    </row>
    <row r="161" spans="1:26" s="7" customFormat="1" ht="15" customHeight="1">
      <c r="A161" s="22">
        <v>827012</v>
      </c>
      <c r="B161" s="23" t="s">
        <v>340</v>
      </c>
      <c r="C161" s="24" t="s">
        <v>72</v>
      </c>
      <c r="D161" s="24" t="s">
        <v>16</v>
      </c>
      <c r="E161" s="25">
        <v>0</v>
      </c>
      <c r="F161" s="25">
        <v>0</v>
      </c>
      <c r="G161" s="25">
        <f>SUMIF('NL DEPO-DEPO'!$B:$B,'NERACA LAJUR'!A161,'NL DEPO-DEPO'!$H:$H)</f>
        <v>0</v>
      </c>
      <c r="H161" s="25">
        <f>SUMIF('NL DEPO-DEPO'!$B:$B,'NERACA LAJUR'!A161,'NL DEPO-DEPO'!$I:$I)</f>
        <v>0</v>
      </c>
      <c r="I161" s="25">
        <f>SUMIF('NL DEPO-DEPO'!$B:$B,'NERACA LAJUR'!A161,'NL DEPO-DEPO'!$J:$J)+SUMIF(AJE!$C:$C,A161,AJE!$E:$E)</f>
        <v>0</v>
      </c>
      <c r="J161" s="25">
        <f>SUMIF('NL DEPO-DEPO'!$B:$B,'NERACA LAJUR'!A161,'NL DEPO-DEPO'!$K:$K)+SUMIF(AJE!$C:$C,A161,AJE!$F:$F)</f>
        <v>0</v>
      </c>
      <c r="K161" s="25">
        <f>IF(D161="D",E161+G161+I161-F161-H161-J161,0)</f>
        <v>0</v>
      </c>
      <c r="L161" s="25">
        <f>IF(D161="K",F161+H161+J161-E161-G161-I161,0)</f>
        <v>0</v>
      </c>
      <c r="M161" s="25">
        <f>IF(AND(C161="L",D161="d"),K161,0)</f>
        <v>0</v>
      </c>
      <c r="N161" s="25">
        <f>IF(AND(C161="L",D161="K"),L161,0)</f>
        <v>0</v>
      </c>
      <c r="O161" s="25">
        <f>IF(AND(C161="N",D161="D"),K161,0)</f>
        <v>0</v>
      </c>
      <c r="P161" s="25">
        <f>IF(AND(C161="N",D161="k"),L161,0)</f>
        <v>0</v>
      </c>
      <c r="Q161" s="6"/>
      <c r="R161" s="25">
        <f>IF(C161="N",O161,0)</f>
        <v>0</v>
      </c>
      <c r="S161" s="25">
        <f>IF(C161="N",P161,0)</f>
        <v>0</v>
      </c>
    </row>
    <row r="162" spans="1:26" s="7" customFormat="1" ht="15" customHeight="1">
      <c r="A162" s="22">
        <v>829207</v>
      </c>
      <c r="B162" s="23" t="s">
        <v>154</v>
      </c>
      <c r="C162" s="24" t="s">
        <v>72</v>
      </c>
      <c r="D162" s="24" t="s">
        <v>16</v>
      </c>
      <c r="E162" s="25">
        <v>0</v>
      </c>
      <c r="F162" s="25">
        <v>0</v>
      </c>
      <c r="G162" s="25">
        <f>SUMIF('NL DEPO-DEPO'!$B:$B,'NERACA LAJUR'!A162,'NL DEPO-DEPO'!$H:$H)</f>
        <v>60069123</v>
      </c>
      <c r="H162" s="25">
        <f>SUMIF('NL DEPO-DEPO'!$B:$B,'NERACA LAJUR'!A162,'NL DEPO-DEPO'!$I:$I)</f>
        <v>0</v>
      </c>
      <c r="I162" s="25">
        <f>SUMIF('NL DEPO-DEPO'!$B:$B,'NERACA LAJUR'!A162,'NL DEPO-DEPO'!$J:$J)+SUMIF(AJE!$C:$C,A162,AJE!$E:$E)</f>
        <v>0</v>
      </c>
      <c r="J162" s="25">
        <f>SUMIF('NL DEPO-DEPO'!$B:$B,'NERACA LAJUR'!A162,'NL DEPO-DEPO'!$K:$K)+SUMIF(AJE!$C:$C,A162,AJE!$F:$F)</f>
        <v>60069123</v>
      </c>
      <c r="K162" s="25">
        <f>IF(D162="D",E162+G162+I162-F162-H162-J162,0)</f>
        <v>0</v>
      </c>
      <c r="L162" s="25">
        <f>IF(D162="K",F162+H162+J162-E162-G162-I162,0)</f>
        <v>0</v>
      </c>
      <c r="M162" s="25">
        <f>IF(AND(C162="L",D162="d"),K162,0)</f>
        <v>0</v>
      </c>
      <c r="N162" s="25">
        <f>IF(AND(C162="L",D162="K"),L162,0)</f>
        <v>0</v>
      </c>
      <c r="O162" s="25">
        <f>IF(AND(C162="N",D162="D"),K162,0)</f>
        <v>0</v>
      </c>
      <c r="P162" s="25">
        <f>IF(AND(C162="N",D162="k"),L162,0)</f>
        <v>0</v>
      </c>
      <c r="Q162" s="6"/>
      <c r="R162" s="25">
        <f>IF(C162="N",O162,0)</f>
        <v>0</v>
      </c>
      <c r="S162" s="25">
        <f>IF(C162="N",P162,0)</f>
        <v>0</v>
      </c>
    </row>
    <row r="163" spans="1:26" s="7" customFormat="1" ht="15" customHeight="1">
      <c r="A163" s="22">
        <v>829220</v>
      </c>
      <c r="B163" s="23" t="s">
        <v>560</v>
      </c>
      <c r="C163" s="24" t="s">
        <v>72</v>
      </c>
      <c r="D163" s="24" t="s">
        <v>16</v>
      </c>
      <c r="E163" s="25">
        <v>0</v>
      </c>
      <c r="F163" s="25">
        <v>0</v>
      </c>
      <c r="G163" s="25">
        <f>SUMIF('NL DEPO-DEPO'!$B:$B,'NERACA LAJUR'!A163,'NL DEPO-DEPO'!$H:$H)</f>
        <v>0</v>
      </c>
      <c r="H163" s="25">
        <f>SUMIF('NL DEPO-DEPO'!$B:$B,'NERACA LAJUR'!A163,'NL DEPO-DEPO'!$I:$I)</f>
        <v>0</v>
      </c>
      <c r="I163" s="25">
        <f>SUMIF('NL DEPO-DEPO'!$B:$B,'NERACA LAJUR'!A163,'NL DEPO-DEPO'!$J:$J)+SUMIF(AJE!$C:$C,A163,AJE!$E:$E)</f>
        <v>104681047</v>
      </c>
      <c r="J163" s="25">
        <f>SUMIF('NL DEPO-DEPO'!$B:$B,'NERACA LAJUR'!A163,'NL DEPO-DEPO'!$K:$K)+SUMIF(AJE!$C:$C,A163,AJE!$F:$F)</f>
        <v>0</v>
      </c>
      <c r="K163" s="25">
        <f t="shared" si="17"/>
        <v>104681047</v>
      </c>
      <c r="L163" s="25">
        <f t="shared" si="18"/>
        <v>0</v>
      </c>
      <c r="M163" s="25">
        <f t="shared" si="19"/>
        <v>104681047</v>
      </c>
      <c r="N163" s="25">
        <f t="shared" si="20"/>
        <v>0</v>
      </c>
      <c r="O163" s="25">
        <f t="shared" si="21"/>
        <v>0</v>
      </c>
      <c r="P163" s="25">
        <f t="shared" si="22"/>
        <v>0</v>
      </c>
      <c r="Q163" s="6"/>
      <c r="R163" s="25">
        <f t="shared" si="23"/>
        <v>0</v>
      </c>
      <c r="S163" s="25">
        <f t="shared" si="24"/>
        <v>0</v>
      </c>
    </row>
    <row r="164" spans="1:26" s="7" customFormat="1" ht="15" customHeight="1">
      <c r="A164" s="22">
        <v>910200</v>
      </c>
      <c r="B164" s="23" t="s">
        <v>155</v>
      </c>
      <c r="C164" s="24" t="s">
        <v>72</v>
      </c>
      <c r="D164" s="24" t="s">
        <v>47</v>
      </c>
      <c r="E164" s="25">
        <v>0</v>
      </c>
      <c r="F164" s="25">
        <v>0</v>
      </c>
      <c r="G164" s="25">
        <f>SUMIF('NL DEPO-DEPO'!$B:$B,'NERACA LAJUR'!A164,'NL DEPO-DEPO'!$H:$H)</f>
        <v>0</v>
      </c>
      <c r="H164" s="25">
        <f>SUMIF('NL DEPO-DEPO'!$B:$B,'NERACA LAJUR'!A164,'NL DEPO-DEPO'!$I:$I)</f>
        <v>697</v>
      </c>
      <c r="I164" s="25">
        <f>SUMIF('NL DEPO-DEPO'!$B:$B,'NERACA LAJUR'!A164,'NL DEPO-DEPO'!$J:$J)+SUMIF(AJE!$C:$C,A164,AJE!$E:$E)</f>
        <v>0</v>
      </c>
      <c r="J164" s="25">
        <f>SUMIF('NL DEPO-DEPO'!$B:$B,'NERACA LAJUR'!A164,'NL DEPO-DEPO'!$K:$K)+SUMIF(AJE!$C:$C,A164,AJE!$F:$F)</f>
        <v>0</v>
      </c>
      <c r="K164" s="25">
        <f t="shared" si="17"/>
        <v>0</v>
      </c>
      <c r="L164" s="25">
        <f t="shared" si="18"/>
        <v>697</v>
      </c>
      <c r="M164" s="25">
        <f t="shared" si="19"/>
        <v>0</v>
      </c>
      <c r="N164" s="25">
        <f t="shared" si="20"/>
        <v>697</v>
      </c>
      <c r="O164" s="25">
        <f t="shared" si="21"/>
        <v>0</v>
      </c>
      <c r="P164" s="25">
        <f t="shared" si="22"/>
        <v>0</v>
      </c>
      <c r="Q164" s="6"/>
      <c r="R164" s="25">
        <f t="shared" si="23"/>
        <v>0</v>
      </c>
      <c r="S164" s="25">
        <f t="shared" si="24"/>
        <v>0</v>
      </c>
    </row>
    <row r="165" spans="1:26" s="7" customFormat="1" ht="15" customHeight="1">
      <c r="A165" s="22">
        <v>910300</v>
      </c>
      <c r="B165" s="23" t="s">
        <v>156</v>
      </c>
      <c r="C165" s="24" t="s">
        <v>72</v>
      </c>
      <c r="D165" s="24" t="s">
        <v>47</v>
      </c>
      <c r="E165" s="25">
        <v>0</v>
      </c>
      <c r="F165" s="25">
        <v>0</v>
      </c>
      <c r="G165" s="25">
        <f>SUMIF('NL DEPO-DEPO'!$B:$B,'NERACA LAJUR'!A165,'NL DEPO-DEPO'!$H:$H)</f>
        <v>0</v>
      </c>
      <c r="H165" s="25">
        <f>SUMIF('NL DEPO-DEPO'!$B:$B,'NERACA LAJUR'!A165,'NL DEPO-DEPO'!$I:$I)</f>
        <v>0</v>
      </c>
      <c r="I165" s="25">
        <f>SUMIF('NL DEPO-DEPO'!$B:$B,'NERACA LAJUR'!A165,'NL DEPO-DEPO'!$J:$J)+SUMIF(AJE!$C:$C,A165,AJE!$E:$E)</f>
        <v>0</v>
      </c>
      <c r="J165" s="25">
        <f>SUMIF('NL DEPO-DEPO'!$B:$B,'NERACA LAJUR'!A165,'NL DEPO-DEPO'!$K:$K)+SUMIF(AJE!$C:$C,A165,AJE!$F:$F)</f>
        <v>0</v>
      </c>
      <c r="K165" s="25">
        <f t="shared" si="17"/>
        <v>0</v>
      </c>
      <c r="L165" s="25">
        <f t="shared" si="18"/>
        <v>0</v>
      </c>
      <c r="M165" s="25">
        <f t="shared" si="19"/>
        <v>0</v>
      </c>
      <c r="N165" s="25">
        <f t="shared" si="20"/>
        <v>0</v>
      </c>
      <c r="O165" s="25">
        <f t="shared" si="21"/>
        <v>0</v>
      </c>
      <c r="P165" s="25">
        <f t="shared" si="22"/>
        <v>0</v>
      </c>
      <c r="Q165" s="6"/>
      <c r="R165" s="25">
        <f t="shared" si="23"/>
        <v>0</v>
      </c>
      <c r="S165" s="25">
        <f t="shared" si="24"/>
        <v>0</v>
      </c>
    </row>
    <row r="166" spans="1:26" s="7" customFormat="1" ht="15.75" customHeight="1">
      <c r="A166" s="22">
        <v>910301</v>
      </c>
      <c r="B166" s="23" t="s">
        <v>748</v>
      </c>
      <c r="C166" s="24" t="s">
        <v>72</v>
      </c>
      <c r="D166" s="24" t="s">
        <v>47</v>
      </c>
      <c r="E166" s="25">
        <v>0</v>
      </c>
      <c r="F166" s="25">
        <v>0</v>
      </c>
      <c r="G166" s="25">
        <f>SUMIF('NL DEPO-DEPO'!$B:$B,'NERACA LAJUR'!A166,'NL DEPO-DEPO'!$H:$H)</f>
        <v>0</v>
      </c>
      <c r="H166" s="25">
        <f>SUMIF('NL DEPO-DEPO'!$B:$B,'NERACA LAJUR'!A166,'NL DEPO-DEPO'!$I:$I)</f>
        <v>0</v>
      </c>
      <c r="I166" s="25">
        <f>SUMIF('NL DEPO-DEPO'!$B:$B,'NERACA LAJUR'!A166,'NL DEPO-DEPO'!$J:$J)+SUMIF(AJE!$C:$C,A166,AJE!$E:$E)</f>
        <v>0</v>
      </c>
      <c r="J166" s="25">
        <f>SUMIF('NL DEPO-DEPO'!$B:$B,'NERACA LAJUR'!A166,'NL DEPO-DEPO'!$K:$K)+SUMIF(AJE!$C:$C,A166,AJE!$F:$F)</f>
        <v>0</v>
      </c>
      <c r="K166" s="25">
        <f t="shared" ref="K166" si="25">IF(D166="D",E166+G166+I166-F166-H166-J166,0)</f>
        <v>0</v>
      </c>
      <c r="L166" s="25">
        <f t="shared" ref="L166" si="26">IF(D166="K",F166+H166+J166-E166-G166-I166,0)</f>
        <v>0</v>
      </c>
      <c r="M166" s="25">
        <f t="shared" ref="M166" si="27">IF(AND(C166="L",D166="d"),K166,0)</f>
        <v>0</v>
      </c>
      <c r="N166" s="25">
        <f>IF(AND(C166="L",D166="K"),L166,0)</f>
        <v>0</v>
      </c>
      <c r="O166" s="25">
        <f t="shared" ref="O166" si="28">IF(AND(C166="N",D166="D"),K166,0)</f>
        <v>0</v>
      </c>
      <c r="P166" s="25">
        <f t="shared" ref="P166" si="29">IF(AND(C166="N",D166="k"),L166,0)</f>
        <v>0</v>
      </c>
      <c r="Q166" s="6"/>
      <c r="R166" s="25">
        <f t="shared" ref="R166" si="30">IF(C166="N",O166,0)</f>
        <v>0</v>
      </c>
      <c r="S166" s="25">
        <f t="shared" ref="S166" si="31">IF(C166="N",P166,0)</f>
        <v>0</v>
      </c>
    </row>
    <row r="167" spans="1:26" s="7" customFormat="1" ht="15" customHeight="1">
      <c r="A167" s="22">
        <v>910800</v>
      </c>
      <c r="B167" s="23" t="s">
        <v>157</v>
      </c>
      <c r="C167" s="24" t="s">
        <v>72</v>
      </c>
      <c r="D167" s="24" t="s">
        <v>47</v>
      </c>
      <c r="E167" s="25">
        <v>0</v>
      </c>
      <c r="F167" s="25">
        <v>0</v>
      </c>
      <c r="G167" s="25">
        <f>SUMIF('NL DEPO-DEPO'!$B:$B,'NERACA LAJUR'!A167,'NL DEPO-DEPO'!$H:$H)</f>
        <v>0</v>
      </c>
      <c r="H167" s="25">
        <f>SUMIF('NL DEPO-DEPO'!$B:$B,'NERACA LAJUR'!A167,'NL DEPO-DEPO'!$I:$I)</f>
        <v>0</v>
      </c>
      <c r="I167" s="25">
        <f>SUMIF('NL DEPO-DEPO'!$B:$B,'NERACA LAJUR'!A167,'NL DEPO-DEPO'!$J:$J)+SUMIF(AJE!$C:$C,A167,AJE!$E:$E)</f>
        <v>0</v>
      </c>
      <c r="J167" s="25">
        <f>SUMIF('NL DEPO-DEPO'!$B:$B,'NERACA LAJUR'!A167,'NL DEPO-DEPO'!$K:$K)+SUMIF(AJE!$C:$C,A167,AJE!$F:$F)</f>
        <v>0</v>
      </c>
      <c r="K167" s="25">
        <f t="shared" si="17"/>
        <v>0</v>
      </c>
      <c r="L167" s="25">
        <f t="shared" si="18"/>
        <v>0</v>
      </c>
      <c r="M167" s="25">
        <f t="shared" si="19"/>
        <v>0</v>
      </c>
      <c r="N167" s="25">
        <f t="shared" si="20"/>
        <v>0</v>
      </c>
      <c r="O167" s="25">
        <f t="shared" si="21"/>
        <v>0</v>
      </c>
      <c r="P167" s="25">
        <f t="shared" si="22"/>
        <v>0</v>
      </c>
      <c r="Q167" s="6"/>
      <c r="R167" s="25">
        <f t="shared" si="23"/>
        <v>0</v>
      </c>
      <c r="S167" s="25">
        <f t="shared" si="24"/>
        <v>0</v>
      </c>
    </row>
    <row r="168" spans="1:26" s="7" customFormat="1">
      <c r="A168" s="22">
        <v>910900</v>
      </c>
      <c r="B168" s="23" t="s">
        <v>158</v>
      </c>
      <c r="C168" s="24" t="s">
        <v>72</v>
      </c>
      <c r="D168" s="24" t="s">
        <v>47</v>
      </c>
      <c r="E168" s="25">
        <v>0</v>
      </c>
      <c r="F168" s="25">
        <v>0</v>
      </c>
      <c r="G168" s="25">
        <f>SUMIF('NL DEPO-DEPO'!$B:$B,'NERACA LAJUR'!A168,'NL DEPO-DEPO'!$H:$H)</f>
        <v>0</v>
      </c>
      <c r="H168" s="25">
        <f>SUMIF('NL DEPO-DEPO'!$B:$B,'NERACA LAJUR'!A168,'NL DEPO-DEPO'!$I:$I)</f>
        <v>0</v>
      </c>
      <c r="I168" s="25">
        <f>SUMIF(AJE!$C:$C,A168,AJE!$E:$E)</f>
        <v>0</v>
      </c>
      <c r="J168" s="25">
        <f>SUMIF(AJE!$C:$C,A168,AJE!$F:$F)</f>
        <v>0</v>
      </c>
      <c r="K168" s="25">
        <f t="shared" si="17"/>
        <v>0</v>
      </c>
      <c r="L168" s="25">
        <f t="shared" si="18"/>
        <v>0</v>
      </c>
      <c r="M168" s="25">
        <f t="shared" si="19"/>
        <v>0</v>
      </c>
      <c r="N168" s="25">
        <f t="shared" si="20"/>
        <v>0</v>
      </c>
      <c r="O168" s="25">
        <f t="shared" si="21"/>
        <v>0</v>
      </c>
      <c r="P168" s="25">
        <f t="shared" si="22"/>
        <v>0</v>
      </c>
      <c r="Q168" s="6"/>
      <c r="R168" s="25">
        <f t="shared" si="23"/>
        <v>0</v>
      </c>
      <c r="S168" s="25">
        <f t="shared" si="24"/>
        <v>0</v>
      </c>
    </row>
    <row r="169" spans="1:26" s="7" customFormat="1">
      <c r="A169" s="22">
        <v>919001</v>
      </c>
      <c r="B169" s="23" t="s">
        <v>159</v>
      </c>
      <c r="C169" s="24" t="s">
        <v>72</v>
      </c>
      <c r="D169" s="24" t="s">
        <v>16</v>
      </c>
      <c r="E169" s="25">
        <v>0</v>
      </c>
      <c r="F169" s="25">
        <v>0</v>
      </c>
      <c r="G169" s="25">
        <f>SUMIF('NL DEPO-DEPO'!$B:$B,'NERACA LAJUR'!A169,'NL DEPO-DEPO'!$H:$H)</f>
        <v>0</v>
      </c>
      <c r="H169" s="25">
        <f>SUMIF('NL DEPO-DEPO'!$B:$B,'NERACA LAJUR'!A169,'NL DEPO-DEPO'!$I:$I)</f>
        <v>0</v>
      </c>
      <c r="I169" s="25">
        <f>SUMIF(AJE!$C:$C,A169,AJE!$E:$E)</f>
        <v>-0.15576362609863287</v>
      </c>
      <c r="J169" s="25">
        <f>SUMIF(AJE!$C:$C,A169,AJE!$F:$F)</f>
        <v>4.8000738024711609E-3</v>
      </c>
      <c r="K169" s="25">
        <f>IF(D169="D",E169+G169+I169-F169-H169-J169,0)</f>
        <v>-0.16056369990110403</v>
      </c>
      <c r="L169" s="25">
        <f>IF(D169="K",F169+H169+J169-E169-G169-I169,0)</f>
        <v>0</v>
      </c>
      <c r="M169" s="25">
        <f>IF(AND(C169="L",D169="d"),K169,0)</f>
        <v>-0.16056369990110403</v>
      </c>
      <c r="N169" s="25">
        <f>IF(AND(C169="L",D169="K"),L169,0)</f>
        <v>0</v>
      </c>
      <c r="O169" s="25">
        <f>IF(AND(C169="N",D169="D"),K169,0)</f>
        <v>0</v>
      </c>
      <c r="P169" s="25">
        <f>IF(AND(C169="N",D169="k"),L169,0)</f>
        <v>0</v>
      </c>
      <c r="Q169" s="6"/>
      <c r="R169" s="25">
        <f>IF(C169="N",O169,0)</f>
        <v>0</v>
      </c>
      <c r="S169" s="25">
        <f>IF(C169="N",P169,0)</f>
        <v>0</v>
      </c>
    </row>
    <row r="170" spans="1:26" s="7" customFormat="1" ht="15" customHeight="1">
      <c r="A170" s="22">
        <v>919900</v>
      </c>
      <c r="B170" s="23" t="s">
        <v>160</v>
      </c>
      <c r="C170" s="24" t="s">
        <v>72</v>
      </c>
      <c r="D170" s="24" t="s">
        <v>47</v>
      </c>
      <c r="E170" s="25">
        <v>0</v>
      </c>
      <c r="F170" s="25">
        <v>0</v>
      </c>
      <c r="G170" s="25">
        <f>SUMIF('NL DEPO-DEPO'!$B:$B,'NERACA LAJUR'!A170,'NL DEPO-DEPO'!$H:$H)</f>
        <v>0</v>
      </c>
      <c r="H170" s="25">
        <f>SUMIF('NL DEPO-DEPO'!$B:$B,'NERACA LAJUR'!A170,'NL DEPO-DEPO'!$I:$I)</f>
        <v>4943566.5</v>
      </c>
      <c r="I170" s="25">
        <f>SUMIF('NL DEPO-DEPO'!$B:$B,'NERACA LAJUR'!A170,'NL DEPO-DEPO'!$J:$J)+SUMIF(AJE!$C:$C,A170,AJE!$E:$E)</f>
        <v>780000</v>
      </c>
      <c r="J170" s="25">
        <f>SUMIF('NL DEPO-DEPO'!$B:$B,'NERACA LAJUR'!A170,'NL DEPO-DEPO'!$K:$K)+SUMIF(AJE!$C:$C,A170,AJE!$F:$F)</f>
        <v>162654.5454545455</v>
      </c>
      <c r="K170" s="25">
        <f>IF(D170="D",E170+G170+I170-F170-H170-J170,0)</f>
        <v>0</v>
      </c>
      <c r="L170" s="25">
        <f>IF(D170="K",F170+H170+J170-E170-G170-I170,0)</f>
        <v>4326221.0454545459</v>
      </c>
      <c r="M170" s="25">
        <f>IF(AND(C170="L",D170="d"),K170,0)</f>
        <v>0</v>
      </c>
      <c r="N170" s="25">
        <f>IF(AND(C170="L",D170="K"),L170,0)</f>
        <v>4326221.0454545459</v>
      </c>
      <c r="O170" s="25">
        <f>IF(AND(C170="N",D170="D"),K170,0)</f>
        <v>0</v>
      </c>
      <c r="P170" s="25">
        <f>IF(AND(C170="N",D170="k"),L170,0)</f>
        <v>0</v>
      </c>
      <c r="Q170" s="6"/>
      <c r="R170" s="25">
        <f t="shared" si="23"/>
        <v>0</v>
      </c>
      <c r="S170" s="25">
        <f t="shared" si="24"/>
        <v>0</v>
      </c>
    </row>
    <row r="171" spans="1:26" s="7" customFormat="1" ht="15" customHeight="1">
      <c r="A171" s="22">
        <v>919901</v>
      </c>
      <c r="B171" s="23" t="s">
        <v>161</v>
      </c>
      <c r="C171" s="24" t="s">
        <v>72</v>
      </c>
      <c r="D171" s="24" t="s">
        <v>47</v>
      </c>
      <c r="E171" s="25">
        <v>0</v>
      </c>
      <c r="F171" s="25">
        <v>0</v>
      </c>
      <c r="G171" s="25">
        <f>SUMIF('NL DEPO-DEPO'!$B:$B,'NERACA LAJUR'!A171,'NL DEPO-DEPO'!$H:$H)</f>
        <v>0</v>
      </c>
      <c r="H171" s="25">
        <f>SUMIF('NL DEPO-DEPO'!$B:$B,'NERACA LAJUR'!A171,'NL DEPO-DEPO'!$I:$I)</f>
        <v>0</v>
      </c>
      <c r="I171" s="25">
        <f>SUMIF('NL DEPO-DEPO'!$B:$B,'NERACA LAJUR'!A171,'NL DEPO-DEPO'!$J:$J)+SUMIF(AJE!$C:$C,A171,AJE!$E:$E)</f>
        <v>0</v>
      </c>
      <c r="J171" s="25">
        <f>SUMIF('NL DEPO-DEPO'!$B:$B,'NERACA LAJUR'!A171,'NL DEPO-DEPO'!$K:$K)+SUMIF(AJE!$C:$C,A171,AJE!$F:$F)</f>
        <v>505851113.63636363</v>
      </c>
      <c r="K171" s="25">
        <f t="shared" si="17"/>
        <v>0</v>
      </c>
      <c r="L171" s="25">
        <f t="shared" si="18"/>
        <v>505851113.63636363</v>
      </c>
      <c r="M171" s="25">
        <f t="shared" si="19"/>
        <v>0</v>
      </c>
      <c r="N171" s="25">
        <f t="shared" si="20"/>
        <v>505851113.63636363</v>
      </c>
      <c r="O171" s="25">
        <f t="shared" si="21"/>
        <v>0</v>
      </c>
      <c r="P171" s="25">
        <f t="shared" si="22"/>
        <v>0</v>
      </c>
      <c r="Q171" s="6"/>
      <c r="R171" s="25">
        <f t="shared" si="23"/>
        <v>0</v>
      </c>
      <c r="S171" s="25">
        <f t="shared" si="24"/>
        <v>0</v>
      </c>
    </row>
    <row r="172" spans="1:26" s="7" customFormat="1" ht="15.75" customHeight="1">
      <c r="A172" s="22">
        <v>920100</v>
      </c>
      <c r="B172" s="23" t="s">
        <v>162</v>
      </c>
      <c r="C172" s="24" t="s">
        <v>72</v>
      </c>
      <c r="D172" s="24" t="s">
        <v>16</v>
      </c>
      <c r="E172" s="25">
        <v>0</v>
      </c>
      <c r="F172" s="25">
        <v>0</v>
      </c>
      <c r="G172" s="25">
        <f>SUMIF('NL DEPO-DEPO'!$B:$B,'NERACA LAJUR'!A172,'NL DEPO-DEPO'!$H:$H)</f>
        <v>0</v>
      </c>
      <c r="H172" s="25">
        <f>SUMIF('NL DEPO-DEPO'!$B:$B,'NERACA LAJUR'!A172,'NL DEPO-DEPO'!$I:$I)</f>
        <v>0</v>
      </c>
      <c r="I172" s="25">
        <f>SUMIF('NL DEPO-DEPO'!$B:$B,'NERACA LAJUR'!A172,'NL DEPO-DEPO'!$J:$J)+SUMIF(AJE!$C:$C,A172,AJE!$E:$E)</f>
        <v>1980307.25847496</v>
      </c>
      <c r="J172" s="25">
        <f>SUMIF('NL DEPO-DEPO'!$B:$B,'NERACA LAJUR'!A172,'NL DEPO-DEPO'!$K:$K)+SUMIF(AJE!$C:$C,A172,AJE!$F:$F)</f>
        <v>0</v>
      </c>
      <c r="K172" s="25">
        <f t="shared" si="17"/>
        <v>1980307.25847496</v>
      </c>
      <c r="L172" s="25">
        <f t="shared" si="18"/>
        <v>0</v>
      </c>
      <c r="M172" s="25">
        <f t="shared" si="19"/>
        <v>1980307.25847496</v>
      </c>
      <c r="N172" s="25">
        <f t="shared" si="20"/>
        <v>0</v>
      </c>
      <c r="O172" s="25">
        <f t="shared" si="21"/>
        <v>0</v>
      </c>
      <c r="P172" s="25">
        <f t="shared" si="22"/>
        <v>0</v>
      </c>
      <c r="Q172" s="6"/>
      <c r="R172" s="25">
        <f t="shared" si="23"/>
        <v>0</v>
      </c>
      <c r="S172" s="25">
        <f t="shared" si="24"/>
        <v>0</v>
      </c>
    </row>
    <row r="173" spans="1:26" s="7" customFormat="1">
      <c r="A173" s="22">
        <v>920500</v>
      </c>
      <c r="B173" s="23" t="s">
        <v>163</v>
      </c>
      <c r="C173" s="24" t="s">
        <v>72</v>
      </c>
      <c r="D173" s="24" t="s">
        <v>16</v>
      </c>
      <c r="E173" s="25">
        <v>0</v>
      </c>
      <c r="F173" s="25">
        <v>0</v>
      </c>
      <c r="G173" s="25">
        <f>SUMIF('NL DEPO-DEPO'!$B:$B,'NERACA LAJUR'!A173,'NL DEPO-DEPO'!$H:$H)</f>
        <v>0</v>
      </c>
      <c r="H173" s="25">
        <f>SUMIF('NL DEPO-DEPO'!$B:$B,'NERACA LAJUR'!A173,'NL DEPO-DEPO'!$I:$I)</f>
        <v>0</v>
      </c>
      <c r="I173" s="25">
        <f>SUMIF('NL DEPO-DEPO'!$B:$B,'NERACA LAJUR'!A173,'NL DEPO-DEPO'!$J:$J)+SUMIF(AJE!$C:$C,A173,AJE!$E:$E)</f>
        <v>0</v>
      </c>
      <c r="J173" s="25">
        <f>SUMIF('NL DEPO-DEPO'!$B:$B,'NERACA LAJUR'!A173,'NL DEPO-DEPO'!$K:$K)+SUMIF(AJE!$C:$C,A173,AJE!$F:$F)</f>
        <v>0</v>
      </c>
      <c r="K173" s="25">
        <f t="shared" si="17"/>
        <v>0</v>
      </c>
      <c r="L173" s="25">
        <f t="shared" si="18"/>
        <v>0</v>
      </c>
      <c r="M173" s="25">
        <f t="shared" si="19"/>
        <v>0</v>
      </c>
      <c r="N173" s="25">
        <f t="shared" si="20"/>
        <v>0</v>
      </c>
      <c r="O173" s="25">
        <f t="shared" si="21"/>
        <v>0</v>
      </c>
      <c r="P173" s="25">
        <f t="shared" si="22"/>
        <v>0</v>
      </c>
      <c r="Q173" s="6"/>
      <c r="R173" s="25">
        <f t="shared" si="23"/>
        <v>0</v>
      </c>
      <c r="S173" s="25">
        <f t="shared" si="24"/>
        <v>0</v>
      </c>
    </row>
    <row r="174" spans="1:26">
      <c r="A174" s="22">
        <v>929900</v>
      </c>
      <c r="B174" s="23" t="s">
        <v>164</v>
      </c>
      <c r="C174" s="24" t="s">
        <v>72</v>
      </c>
      <c r="D174" s="24" t="s">
        <v>16</v>
      </c>
      <c r="E174" s="25">
        <v>0</v>
      </c>
      <c r="F174" s="25">
        <v>0</v>
      </c>
      <c r="G174" s="25">
        <f>SUMIF('NL DEPO-DEPO'!$B:$B,'NERACA LAJUR'!A174,'NL DEPO-DEPO'!$H:$H)</f>
        <v>0</v>
      </c>
      <c r="H174" s="25">
        <f>SUMIF('NL DEPO-DEPO'!$B:$B,'NERACA LAJUR'!A174,'NL DEPO-DEPO'!$I:$I)</f>
        <v>0</v>
      </c>
      <c r="I174" s="25">
        <f>SUMIF('NL DEPO-DEPO'!$B:$B,'NERACA LAJUR'!A174,'NL DEPO-DEPO'!$J:$J)+SUMIF(AJE!$C:$C,A174,AJE!$E:$E)</f>
        <v>449590.90909090871</v>
      </c>
      <c r="J174" s="25">
        <f>SUMIF('NL DEPO-DEPO'!$B:$B,'NERACA LAJUR'!A174,'NL DEPO-DEPO'!$K:$K)+SUMIF(AJE!$C:$C,A174,AJE!$F:$F)</f>
        <v>0</v>
      </c>
      <c r="K174" s="25">
        <f>IF(D174="D",E174+G174+I174-F174-H174-J174,0)</f>
        <v>449590.90909090871</v>
      </c>
      <c r="L174" s="25">
        <f>IF(D174="K",F174+H174+J174-E174-G174-I174,0)</f>
        <v>0</v>
      </c>
      <c r="M174" s="25">
        <f>IF(AND(C174="L",D174="d"),K174,0)</f>
        <v>449590.90909090871</v>
      </c>
      <c r="N174" s="25">
        <f>IF(AND(C174="L",D174="K"),L174,0)</f>
        <v>0</v>
      </c>
      <c r="O174" s="25">
        <f>IF(AND(C174="N",D174="D"),K174,0)</f>
        <v>0</v>
      </c>
      <c r="P174" s="25">
        <f>IF(AND(C174="N",D174="k"),L174,0)</f>
        <v>0</v>
      </c>
      <c r="R174" s="25">
        <f>IF(C174="N",O174,0)</f>
        <v>0</v>
      </c>
      <c r="S174" s="25">
        <f>IF(C174="N",P174,0)</f>
        <v>0</v>
      </c>
      <c r="U174" s="7"/>
      <c r="V174" s="7"/>
      <c r="W174" s="7"/>
      <c r="X174" s="7"/>
      <c r="Y174" s="7"/>
      <c r="Z174" s="7"/>
    </row>
    <row r="175" spans="1:26">
      <c r="A175" s="22">
        <v>929901</v>
      </c>
      <c r="B175" s="23" t="s">
        <v>343</v>
      </c>
      <c r="C175" s="24" t="s">
        <v>72</v>
      </c>
      <c r="D175" s="24" t="s">
        <v>16</v>
      </c>
      <c r="E175" s="25">
        <v>0</v>
      </c>
      <c r="F175" s="25">
        <v>0</v>
      </c>
      <c r="G175" s="25">
        <f>SUMIF('NL DEPO-DEPO'!$B:$B,'NERACA LAJUR'!A175,'NL DEPO-DEPO'!$H:$H)</f>
        <v>0</v>
      </c>
      <c r="H175" s="25">
        <f>SUMIF('NL DEPO-DEPO'!$B:$B,'NERACA LAJUR'!A175,'NL DEPO-DEPO'!$I:$I)</f>
        <v>0</v>
      </c>
      <c r="I175" s="25">
        <f>SUMIF('NL DEPO-DEPO'!$B:$B,'NERACA LAJUR'!A175,'NL DEPO-DEPO'!$J:$J)+SUMIF(AJE!$C:$C,A175,AJE!$E:$E)</f>
        <v>0</v>
      </c>
      <c r="J175" s="25">
        <f>SUMIF('NL DEPO-DEPO'!$B:$B,'NERACA LAJUR'!A175,'NL DEPO-DEPO'!$K:$K)+SUMIF(AJE!$C:$C,A175,AJE!$F:$F)</f>
        <v>0</v>
      </c>
      <c r="K175" s="25">
        <f t="shared" si="17"/>
        <v>0</v>
      </c>
      <c r="L175" s="25">
        <f t="shared" si="18"/>
        <v>0</v>
      </c>
      <c r="M175" s="25">
        <f t="shared" si="19"/>
        <v>0</v>
      </c>
      <c r="N175" s="25">
        <f t="shared" si="20"/>
        <v>0</v>
      </c>
      <c r="O175" s="25">
        <f t="shared" si="21"/>
        <v>0</v>
      </c>
      <c r="P175" s="25">
        <f t="shared" si="22"/>
        <v>0</v>
      </c>
      <c r="R175" s="25">
        <f t="shared" si="23"/>
        <v>0</v>
      </c>
      <c r="S175" s="25">
        <f t="shared" si="24"/>
        <v>0</v>
      </c>
      <c r="U175" s="7"/>
      <c r="V175" s="7"/>
      <c r="W175" s="7"/>
      <c r="X175" s="7"/>
      <c r="Y175" s="7"/>
      <c r="Z175" s="7"/>
    </row>
    <row r="176" spans="1:26">
      <c r="A176" s="22">
        <v>99999999</v>
      </c>
      <c r="B176" s="23" t="s">
        <v>165</v>
      </c>
      <c r="C176" s="24" t="s">
        <v>72</v>
      </c>
      <c r="D176" s="24" t="s">
        <v>16</v>
      </c>
      <c r="E176" s="25">
        <v>0</v>
      </c>
      <c r="F176" s="25">
        <v>0</v>
      </c>
      <c r="G176" s="25">
        <f>SUMIF('NL DEPO-DEPO'!$B:$B,'NERACA LAJUR'!A176,'NL DEPO-DEPO'!$H:$H)</f>
        <v>0</v>
      </c>
      <c r="H176" s="25">
        <f>SUMIF('NL DEPO-DEPO'!$B:$B,'NERACA LAJUR'!A176,'NL DEPO-DEPO'!$I:$I)</f>
        <v>0</v>
      </c>
      <c r="I176" s="25">
        <f>SUMIF('NL DEPO-DEPO'!$B:$B,'NERACA LAJUR'!A176,'NL DEPO-DEPO'!$J:$J)+SUMIF(AJE!$C:$C,A176,AJE!$E:$E)</f>
        <v>0</v>
      </c>
      <c r="J176" s="25">
        <f>SUMIF('NL DEPO-DEPO'!$B:$B,'NERACA LAJUR'!A176,'NL DEPO-DEPO'!$K:$K)+SUMIF(AJE!$C:$C,A176,AJE!$F:$F)</f>
        <v>0</v>
      </c>
      <c r="K176" s="25">
        <f>IF(D176="D",E176+G176+I176-F176-H176-J176,0)</f>
        <v>0</v>
      </c>
      <c r="L176" s="25">
        <f>IF(D176="K",F176+H176+J176-E176-G176-I176,0)</f>
        <v>0</v>
      </c>
      <c r="M176" s="25">
        <f>IF(AND(C176="L",D176="d"),K176,0)</f>
        <v>0</v>
      </c>
      <c r="N176" s="25">
        <f>IF(AND(C176="L",D176="K"),L176,0)</f>
        <v>0</v>
      </c>
      <c r="O176" s="25">
        <f>IF(AND(C176="N",D176="D"),K176,0)</f>
        <v>0</v>
      </c>
      <c r="P176" s="25">
        <f>IF(AND(C176="N",D176="k"),L176,0)</f>
        <v>0</v>
      </c>
      <c r="R176" s="25">
        <f>IF(C176="N",O176,0)</f>
        <v>0</v>
      </c>
      <c r="S176" s="25">
        <f>IF(C176="N",P176,0)</f>
        <v>0</v>
      </c>
      <c r="U176" s="7"/>
      <c r="V176" s="7"/>
      <c r="W176" s="7"/>
      <c r="X176" s="7"/>
      <c r="Y176" s="7"/>
      <c r="Z176" s="7"/>
    </row>
    <row r="177" spans="1:27" ht="16.5" customHeight="1">
      <c r="A177" s="22" t="s">
        <v>166</v>
      </c>
      <c r="B177" s="23" t="s">
        <v>26</v>
      </c>
      <c r="C177" s="24" t="s">
        <v>72</v>
      </c>
      <c r="D177" s="24" t="s">
        <v>16</v>
      </c>
      <c r="E177" s="25">
        <v>0</v>
      </c>
      <c r="F177" s="25">
        <v>0</v>
      </c>
      <c r="G177" s="25">
        <f>SUMIF('NL DEPO-DEPO'!$B:$B,'NERACA LAJUR'!A177,'NL DEPO-DEPO'!$H:$H)</f>
        <v>0</v>
      </c>
      <c r="H177" s="25">
        <f>SUMIF('NL DEPO-DEPO'!$B:$B,'NERACA LAJUR'!A177,'NL DEPO-DEPO'!$I:$I)</f>
        <v>0</v>
      </c>
      <c r="I177" s="25">
        <f>SUMIF('NL DEPO-DEPO'!$B:$B,'NERACA LAJUR'!A177,'NL DEPO-DEPO'!$J:$J)+SUMIF(AJE!$C:$C,A177,AJE!$E:$E)</f>
        <v>0</v>
      </c>
      <c r="J177" s="25">
        <f>SUMIF('NL DEPO-DEPO'!$B:$B,'NERACA LAJUR'!A177,'NL DEPO-DEPO'!$K:$K)+SUMIF(AJE!$C:$C,A177,AJE!$F:$F)</f>
        <v>0</v>
      </c>
      <c r="K177" s="25">
        <f t="shared" si="17"/>
        <v>0</v>
      </c>
      <c r="L177" s="25">
        <f t="shared" si="18"/>
        <v>0</v>
      </c>
      <c r="M177" s="25">
        <f t="shared" si="19"/>
        <v>0</v>
      </c>
      <c r="N177" s="25">
        <f t="shared" si="20"/>
        <v>0</v>
      </c>
      <c r="O177" s="25">
        <f t="shared" si="21"/>
        <v>0</v>
      </c>
      <c r="P177" s="25">
        <f t="shared" si="22"/>
        <v>0</v>
      </c>
      <c r="R177" s="25">
        <f t="shared" si="23"/>
        <v>0</v>
      </c>
      <c r="S177" s="25">
        <f t="shared" si="24"/>
        <v>0</v>
      </c>
      <c r="U177" s="7"/>
      <c r="V177" s="7"/>
      <c r="W177" s="7"/>
      <c r="X177" s="7"/>
      <c r="Y177" s="7"/>
      <c r="Z177" s="7"/>
    </row>
    <row r="178" spans="1:27">
      <c r="A178" s="878" t="str">
        <f>IF(M179&gt;0,"Laba Bulan Berjalan","Rugi Bulan Berjalan")</f>
        <v>Laba Bulan Berjalan</v>
      </c>
      <c r="B178" s="879"/>
      <c r="C178" s="181"/>
      <c r="D178" s="181"/>
      <c r="E178" s="49">
        <f t="shared" ref="E178:P178" si="32">SUM(E6:E177)</f>
        <v>34623364217.547585</v>
      </c>
      <c r="F178" s="49">
        <f t="shared" si="32"/>
        <v>34623364218.127571</v>
      </c>
      <c r="G178" s="49">
        <f t="shared" si="32"/>
        <v>141669749248.94</v>
      </c>
      <c r="H178" s="49">
        <f t="shared" si="32"/>
        <v>141669749248.94</v>
      </c>
      <c r="I178" s="49">
        <f t="shared" si="32"/>
        <v>242470908986.30832</v>
      </c>
      <c r="J178" s="49">
        <f t="shared" si="32"/>
        <v>242470908985.72821</v>
      </c>
      <c r="K178" s="49">
        <f t="shared" si="32"/>
        <v>55953448748.604034</v>
      </c>
      <c r="L178" s="49">
        <f t="shared" si="32"/>
        <v>55953448748.604034</v>
      </c>
      <c r="M178" s="49">
        <f t="shared" si="32"/>
        <v>28738717298.974632</v>
      </c>
      <c r="N178" s="49">
        <f t="shared" si="32"/>
        <v>29142286785.31818</v>
      </c>
      <c r="O178" s="49">
        <f t="shared" si="32"/>
        <v>27214731449.629402</v>
      </c>
      <c r="P178" s="49">
        <f t="shared" si="32"/>
        <v>27214731449.629406</v>
      </c>
      <c r="Q178" s="48"/>
      <c r="R178" s="49">
        <f>SUM(R6:R177)</f>
        <v>27214731449.629402</v>
      </c>
      <c r="S178" s="49">
        <f>SUM(S6:S177)</f>
        <v>27214731449.629406</v>
      </c>
      <c r="T178" s="38"/>
      <c r="U178" s="369"/>
      <c r="V178" s="369"/>
      <c r="W178" s="369"/>
      <c r="X178" s="369"/>
      <c r="Y178" s="7"/>
      <c r="Z178" s="7"/>
      <c r="AA178" s="38"/>
    </row>
    <row r="179" spans="1:27">
      <c r="A179" s="880"/>
      <c r="B179" s="881"/>
      <c r="C179" s="50"/>
      <c r="D179" s="50"/>
      <c r="E179" s="49"/>
      <c r="F179" s="49">
        <f>E178-F178</f>
        <v>-0.579986572265625</v>
      </c>
      <c r="G179" s="49">
        <f>H178-G178</f>
        <v>0</v>
      </c>
      <c r="H179" s="49"/>
      <c r="I179" s="49">
        <f>J178-I178</f>
        <v>-0.580108642578125</v>
      </c>
      <c r="J179" s="49"/>
      <c r="K179" s="49"/>
      <c r="L179" s="49"/>
      <c r="M179" s="49">
        <f>N178-M178</f>
        <v>403569486.34354782</v>
      </c>
      <c r="N179" s="49"/>
      <c r="O179" s="49"/>
      <c r="P179" s="49">
        <f>O178-P178</f>
        <v>0</v>
      </c>
      <c r="Q179" s="48"/>
      <c r="R179" s="49"/>
      <c r="S179" s="49">
        <f>R178-S178</f>
        <v>0</v>
      </c>
      <c r="T179" s="38"/>
      <c r="U179" s="38"/>
      <c r="V179" s="370"/>
      <c r="W179" s="38"/>
      <c r="X179" s="38"/>
      <c r="Y179" s="7"/>
      <c r="Z179" s="7"/>
      <c r="AA179" s="38"/>
    </row>
    <row r="180" spans="1:27">
      <c r="A180" s="882"/>
      <c r="B180" s="883"/>
      <c r="C180" s="51"/>
      <c r="D180" s="51"/>
      <c r="E180" s="49">
        <f>+E178</f>
        <v>34623364217.547585</v>
      </c>
      <c r="F180" s="49">
        <f>+F178+F179</f>
        <v>34623364217.547585</v>
      </c>
      <c r="G180" s="49">
        <f t="shared" ref="G180:P180" si="33">SUM(G178:G179)</f>
        <v>141669749248.94</v>
      </c>
      <c r="H180" s="49">
        <f t="shared" si="33"/>
        <v>141669749248.94</v>
      </c>
      <c r="I180" s="49">
        <f t="shared" si="33"/>
        <v>242470908985.72821</v>
      </c>
      <c r="J180" s="49">
        <f t="shared" si="33"/>
        <v>242470908985.72821</v>
      </c>
      <c r="K180" s="49">
        <f t="shared" si="33"/>
        <v>55953448748.604034</v>
      </c>
      <c r="L180" s="49">
        <f t="shared" si="33"/>
        <v>55953448748.604034</v>
      </c>
      <c r="M180" s="49">
        <f t="shared" si="33"/>
        <v>29142286785.31818</v>
      </c>
      <c r="N180" s="49">
        <f t="shared" si="33"/>
        <v>29142286785.31818</v>
      </c>
      <c r="O180" s="49">
        <f t="shared" si="33"/>
        <v>27214731449.629402</v>
      </c>
      <c r="P180" s="49">
        <f t="shared" si="33"/>
        <v>27214731449.629406</v>
      </c>
      <c r="Q180" s="48"/>
      <c r="R180" s="49">
        <f>SUM(R178:R179)</f>
        <v>27214731449.629402</v>
      </c>
      <c r="S180" s="49">
        <f>SUM(S178:S179)</f>
        <v>27214731449.629406</v>
      </c>
      <c r="T180" s="38"/>
      <c r="U180" s="38"/>
      <c r="V180" s="38"/>
      <c r="W180" s="38"/>
      <c r="X180" s="38"/>
      <c r="Y180" s="38"/>
      <c r="Z180" s="38"/>
      <c r="AA180" s="38"/>
    </row>
    <row r="181" spans="1:27">
      <c r="T181" s="38"/>
      <c r="U181" s="370"/>
      <c r="V181" s="370"/>
      <c r="W181" s="38"/>
      <c r="X181" s="38"/>
      <c r="Y181" s="38"/>
      <c r="Z181" s="38"/>
      <c r="AA181" s="38"/>
    </row>
    <row r="182" spans="1:27">
      <c r="A182" s="40"/>
      <c r="B182" s="40"/>
      <c r="C182" s="41"/>
      <c r="D182" s="41"/>
      <c r="U182" s="371"/>
      <c r="V182" s="371"/>
    </row>
    <row r="183" spans="1:27">
      <c r="A183" s="40"/>
      <c r="B183" s="40"/>
      <c r="C183" s="41"/>
      <c r="D183" s="41"/>
      <c r="I183" s="7"/>
    </row>
    <row r="184" spans="1:27">
      <c r="A184" s="40"/>
      <c r="B184" s="40"/>
      <c r="C184" s="41"/>
      <c r="D184" s="41"/>
      <c r="I184" s="182"/>
    </row>
    <row r="185" spans="1:27">
      <c r="A185" s="40"/>
      <c r="B185" s="40"/>
      <c r="C185" s="41"/>
      <c r="D185" s="41"/>
      <c r="H185" s="182"/>
      <c r="J185" s="182"/>
    </row>
    <row r="186" spans="1:27">
      <c r="A186" s="40"/>
      <c r="B186" s="40"/>
      <c r="C186" s="41"/>
      <c r="D186" s="41"/>
    </row>
    <row r="187" spans="1:27">
      <c r="A187" s="40"/>
      <c r="B187" s="40"/>
      <c r="C187" s="41"/>
      <c r="D187" s="41"/>
    </row>
    <row r="188" spans="1:27">
      <c r="A188" s="40"/>
      <c r="B188" s="40"/>
      <c r="C188" s="41"/>
      <c r="D188" s="41"/>
      <c r="E188" s="178"/>
      <c r="F188" s="178"/>
      <c r="G188" s="174"/>
      <c r="H188" s="174"/>
      <c r="I188" s="537"/>
      <c r="J188" s="537"/>
      <c r="K188" s="174"/>
    </row>
    <row r="189" spans="1:27">
      <c r="A189" s="40"/>
      <c r="B189" s="40"/>
      <c r="C189" s="41"/>
      <c r="D189" s="41"/>
      <c r="G189" s="182"/>
    </row>
    <row r="190" spans="1:27">
      <c r="A190" s="40"/>
      <c r="B190" s="40"/>
      <c r="C190" s="41"/>
      <c r="D190" s="41"/>
      <c r="G190" s="182"/>
    </row>
    <row r="191" spans="1:27">
      <c r="A191" s="40"/>
      <c r="B191" s="40"/>
      <c r="C191" s="41"/>
      <c r="D191" s="41"/>
      <c r="G191" s="182"/>
    </row>
    <row r="192" spans="1:27" s="5" customFormat="1">
      <c r="A192" s="40"/>
      <c r="B192" s="40"/>
      <c r="C192" s="41"/>
      <c r="D192" s="41"/>
      <c r="E192" s="174"/>
      <c r="F192" s="174"/>
      <c r="G192" s="182"/>
      <c r="H192" s="174"/>
      <c r="I192" s="174"/>
      <c r="J192" s="174"/>
      <c r="Q192" s="6"/>
      <c r="T192" s="7"/>
      <c r="U192" s="8"/>
      <c r="V192" s="8"/>
      <c r="W192" s="8"/>
      <c r="X192" s="8"/>
      <c r="Y192" s="8"/>
      <c r="Z192" s="8"/>
      <c r="AA192" s="8"/>
    </row>
    <row r="193" spans="1:27" s="5" customFormat="1">
      <c r="A193" s="40"/>
      <c r="B193" s="40"/>
      <c r="C193" s="41"/>
      <c r="D193" s="41"/>
      <c r="G193" s="539"/>
      <c r="I193" s="174"/>
      <c r="J193" s="174"/>
      <c r="Q193" s="6"/>
      <c r="T193" s="7"/>
      <c r="U193" s="8"/>
      <c r="V193" s="8"/>
      <c r="W193" s="8"/>
      <c r="X193" s="8"/>
      <c r="Y193" s="8"/>
      <c r="Z193" s="8"/>
      <c r="AA193" s="8"/>
    </row>
    <row r="194" spans="1:27" s="5" customFormat="1">
      <c r="A194" s="40"/>
      <c r="B194" s="40"/>
      <c r="C194" s="41"/>
      <c r="D194" s="41"/>
      <c r="I194" s="174"/>
      <c r="J194" s="174"/>
      <c r="Q194" s="6"/>
      <c r="T194" s="7"/>
      <c r="U194" s="8"/>
      <c r="V194" s="8"/>
      <c r="W194" s="8"/>
      <c r="X194" s="8"/>
      <c r="Y194" s="8"/>
      <c r="Z194" s="8"/>
      <c r="AA194" s="8"/>
    </row>
    <row r="195" spans="1:27" s="5" customFormat="1">
      <c r="A195" s="40"/>
      <c r="B195" s="40"/>
      <c r="C195" s="41"/>
      <c r="D195" s="41"/>
      <c r="I195" s="174"/>
      <c r="J195" s="174"/>
      <c r="Q195" s="6"/>
      <c r="T195" s="7"/>
      <c r="U195" s="8"/>
      <c r="V195" s="8"/>
      <c r="W195" s="8"/>
      <c r="X195" s="8"/>
      <c r="Y195" s="8"/>
      <c r="Z195" s="8"/>
      <c r="AA195" s="8"/>
    </row>
    <row r="196" spans="1:27" s="5" customFormat="1">
      <c r="A196" s="40"/>
      <c r="B196" s="40"/>
      <c r="C196" s="41"/>
      <c r="D196" s="41"/>
      <c r="I196" s="174"/>
      <c r="J196" s="174"/>
      <c r="Q196" s="6"/>
      <c r="T196" s="7"/>
      <c r="U196" s="8"/>
      <c r="V196" s="8"/>
      <c r="W196" s="8"/>
      <c r="X196" s="8"/>
      <c r="Y196" s="8"/>
      <c r="Z196" s="8"/>
      <c r="AA196" s="8"/>
    </row>
    <row r="197" spans="1:27" s="5" customFormat="1">
      <c r="A197" s="40"/>
      <c r="B197" s="40"/>
      <c r="C197" s="41"/>
      <c r="D197" s="41"/>
      <c r="I197" s="174"/>
      <c r="J197" s="174"/>
      <c r="Q197" s="6"/>
      <c r="T197" s="7"/>
      <c r="U197" s="8"/>
      <c r="V197" s="8"/>
      <c r="W197" s="8"/>
      <c r="X197" s="8"/>
      <c r="Y197" s="8"/>
      <c r="Z197" s="8"/>
      <c r="AA197" s="8"/>
    </row>
    <row r="202" spans="1:27" s="5" customFormat="1">
      <c r="A202" s="2"/>
      <c r="B202" s="1"/>
      <c r="C202" s="2"/>
      <c r="D202" s="2"/>
      <c r="I202" s="178"/>
      <c r="J202" s="178"/>
      <c r="K202" s="42"/>
      <c r="L202" s="42"/>
      <c r="Q202" s="6"/>
      <c r="T202" s="7"/>
      <c r="U202" s="8"/>
      <c r="V202" s="8"/>
      <c r="W202" s="8"/>
      <c r="X202" s="8"/>
      <c r="Y202" s="8"/>
      <c r="Z202" s="8"/>
      <c r="AA202" s="8"/>
    </row>
    <row r="203" spans="1:27" s="5" customFormat="1">
      <c r="A203" s="2"/>
      <c r="B203" s="1"/>
      <c r="C203" s="2"/>
      <c r="D203" s="2"/>
      <c r="I203" s="178"/>
      <c r="J203" s="178"/>
      <c r="K203" s="42"/>
      <c r="L203" s="42"/>
      <c r="Q203" s="6"/>
      <c r="T203" s="7"/>
      <c r="U203" s="8"/>
      <c r="V203" s="8"/>
      <c r="W203" s="8"/>
      <c r="X203" s="8"/>
      <c r="Y203" s="8"/>
      <c r="Z203" s="8"/>
      <c r="AA203" s="8"/>
    </row>
  </sheetData>
  <autoFilter ref="A5:AA180"/>
  <mergeCells count="12">
    <mergeCell ref="U77:V77"/>
    <mergeCell ref="A178:B180"/>
    <mergeCell ref="B4:B5"/>
    <mergeCell ref="C4:C5"/>
    <mergeCell ref="D4:D5"/>
    <mergeCell ref="E4:F4"/>
    <mergeCell ref="K4:L4"/>
    <mergeCell ref="M4:N4"/>
    <mergeCell ref="O4:P4"/>
    <mergeCell ref="R4:S4"/>
    <mergeCell ref="G4:H4"/>
    <mergeCell ref="I4:J4"/>
  </mergeCells>
  <pageMargins left="0.70866141732283472" right="0.70866141732283472" top="0.74803149606299213" bottom="0.74803149606299213" header="0.31496062992125984" footer="0.31496062992125984"/>
  <pageSetup paperSize="5" scale="3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zoomScale="85" zoomScaleNormal="85" workbookViewId="0">
      <pane ySplit="3" topLeftCell="A211" activePane="bottomLeft" state="frozen"/>
      <selection pane="bottomLeft" activeCell="G228" sqref="G228"/>
    </sheetView>
  </sheetViews>
  <sheetFormatPr defaultRowHeight="12"/>
  <cols>
    <col min="1" max="1" width="8.140625" style="456" customWidth="1"/>
    <col min="2" max="2" width="17.5703125" style="455" customWidth="1"/>
    <col min="3" max="3" width="8.5703125" style="456" customWidth="1"/>
    <col min="4" max="4" width="40.42578125" style="374" customWidth="1"/>
    <col min="5" max="6" width="20.85546875" style="513" bestFit="1" customWidth="1"/>
    <col min="7" max="7" width="47" style="373" customWidth="1"/>
    <col min="8" max="8" width="16.28515625" style="374" hidden="1" customWidth="1"/>
    <col min="9" max="9" width="16" style="374" hidden="1" customWidth="1"/>
    <col min="10" max="10" width="20" style="374" bestFit="1" customWidth="1"/>
    <col min="11" max="11" width="15.5703125" style="377" bestFit="1" customWidth="1"/>
    <col min="12" max="12" width="15" style="377" bestFit="1" customWidth="1"/>
    <col min="13" max="16384" width="9.140625" style="374"/>
  </cols>
  <sheetData>
    <row r="1" spans="1:9">
      <c r="A1" s="454" t="s">
        <v>279</v>
      </c>
      <c r="D1" s="374" t="str">
        <f>+Neraca!A3</f>
        <v>PER 30 NOVEMBER 2021</v>
      </c>
    </row>
    <row r="2" spans="1:9">
      <c r="A2" s="457"/>
      <c r="B2" s="458"/>
      <c r="C2" s="457"/>
    </row>
    <row r="3" spans="1:9">
      <c r="A3" s="459" t="s">
        <v>169</v>
      </c>
      <c r="B3" s="460" t="s">
        <v>174</v>
      </c>
      <c r="C3" s="459" t="s">
        <v>175</v>
      </c>
      <c r="D3" s="459" t="s">
        <v>176</v>
      </c>
      <c r="E3" s="514" t="s">
        <v>12</v>
      </c>
      <c r="F3" s="514" t="s">
        <v>13</v>
      </c>
      <c r="G3" s="461" t="s">
        <v>177</v>
      </c>
    </row>
    <row r="4" spans="1:9" ht="12.75">
      <c r="A4" s="462"/>
      <c r="B4" s="463" t="s">
        <v>383</v>
      </c>
      <c r="C4" s="52"/>
      <c r="D4" s="53"/>
      <c r="E4" s="515"/>
      <c r="F4" s="515"/>
      <c r="G4" s="148"/>
    </row>
    <row r="5" spans="1:9" ht="15" customHeight="1">
      <c r="A5" s="462">
        <v>1</v>
      </c>
      <c r="B5" s="464">
        <v>44500</v>
      </c>
      <c r="C5" s="52">
        <v>110212</v>
      </c>
      <c r="D5" s="53" t="s">
        <v>30</v>
      </c>
      <c r="E5" s="515">
        <f>SUM('BANK PUSAT PT'!H6:H7)</f>
        <v>111548163</v>
      </c>
      <c r="F5" s="515"/>
      <c r="G5" s="148" t="s">
        <v>277</v>
      </c>
      <c r="H5" s="523"/>
    </row>
    <row r="6" spans="1:9" ht="15" customHeight="1">
      <c r="A6" s="462"/>
      <c r="B6" s="464"/>
      <c r="C6" s="52">
        <v>311117</v>
      </c>
      <c r="D6" s="53" t="s">
        <v>67</v>
      </c>
      <c r="E6" s="515"/>
      <c r="F6" s="515">
        <f>+E5</f>
        <v>111548163</v>
      </c>
      <c r="G6" s="149" t="s">
        <v>498</v>
      </c>
      <c r="H6" s="523"/>
    </row>
    <row r="7" spans="1:9" ht="15" customHeight="1">
      <c r="A7" s="462"/>
      <c r="B7" s="464"/>
      <c r="C7" s="52"/>
      <c r="D7" s="53"/>
      <c r="E7" s="516"/>
      <c r="F7" s="516"/>
      <c r="G7" s="148"/>
      <c r="H7" s="465"/>
    </row>
    <row r="8" spans="1:9" ht="15" customHeight="1">
      <c r="A8" s="462"/>
      <c r="B8" s="463" t="s">
        <v>271</v>
      </c>
      <c r="C8" s="52"/>
      <c r="D8" s="53"/>
      <c r="E8" s="516"/>
      <c r="F8" s="516"/>
      <c r="G8" s="148"/>
      <c r="H8" s="465"/>
    </row>
    <row r="9" spans="1:9" ht="15" customHeight="1">
      <c r="A9" s="462">
        <f>A5+1</f>
        <v>2</v>
      </c>
      <c r="B9" s="464">
        <f>+$B$5</f>
        <v>44500</v>
      </c>
      <c r="C9" s="52">
        <v>110210</v>
      </c>
      <c r="D9" s="53" t="s">
        <v>29</v>
      </c>
      <c r="E9" s="517">
        <f>'BANK SEJATI 55'!$E$1</f>
        <v>31675002686</v>
      </c>
      <c r="F9" s="516"/>
      <c r="G9" s="148" t="s">
        <v>178</v>
      </c>
      <c r="H9" s="523"/>
    </row>
    <row r="10" spans="1:9" ht="15" customHeight="1">
      <c r="A10" s="462"/>
      <c r="B10" s="464"/>
      <c r="C10" s="52">
        <v>110301</v>
      </c>
      <c r="D10" s="53" t="s">
        <v>31</v>
      </c>
      <c r="E10" s="517"/>
      <c r="F10" s="516">
        <f>E9</f>
        <v>31675002686</v>
      </c>
      <c r="G10" s="149" t="str">
        <f>+G6</f>
        <v>Agustus 2021</v>
      </c>
      <c r="H10" s="523"/>
    </row>
    <row r="11" spans="1:9" ht="15" customHeight="1">
      <c r="A11" s="462"/>
      <c r="B11" s="464"/>
      <c r="C11" s="52"/>
      <c r="D11" s="53"/>
      <c r="E11" s="517"/>
      <c r="F11" s="516"/>
      <c r="G11" s="148"/>
      <c r="H11" s="465"/>
    </row>
    <row r="12" spans="1:9" ht="15" customHeight="1">
      <c r="A12" s="462">
        <f>A9+1</f>
        <v>3</v>
      </c>
      <c r="B12" s="464">
        <f>+$B$5</f>
        <v>44500</v>
      </c>
      <c r="C12" s="52">
        <v>211301</v>
      </c>
      <c r="D12" s="53" t="s">
        <v>54</v>
      </c>
      <c r="E12" s="517"/>
      <c r="F12" s="516"/>
      <c r="G12" s="148" t="s">
        <v>500</v>
      </c>
      <c r="H12" s="465"/>
      <c r="I12" s="465"/>
    </row>
    <row r="13" spans="1:9" ht="15" customHeight="1">
      <c r="A13" s="462"/>
      <c r="B13" s="464"/>
      <c r="C13" s="52">
        <v>110210</v>
      </c>
      <c r="D13" s="53" t="s">
        <v>29</v>
      </c>
      <c r="E13" s="517"/>
      <c r="F13" s="516">
        <f>SUM(E12:E12)</f>
        <v>0</v>
      </c>
      <c r="G13" s="148"/>
      <c r="H13" s="465"/>
    </row>
    <row r="14" spans="1:9" ht="15" customHeight="1">
      <c r="A14" s="367"/>
      <c r="B14" s="464"/>
      <c r="C14" s="52"/>
      <c r="D14" s="53"/>
      <c r="E14" s="517"/>
      <c r="F14" s="516"/>
      <c r="G14" s="148"/>
      <c r="H14" s="465"/>
    </row>
    <row r="15" spans="1:9" ht="15" customHeight="1">
      <c r="A15" s="462">
        <f>A12+1</f>
        <v>4</v>
      </c>
      <c r="B15" s="464">
        <f>+$B$5</f>
        <v>44500</v>
      </c>
      <c r="C15" s="52">
        <v>211103</v>
      </c>
      <c r="D15" s="53" t="s">
        <v>50</v>
      </c>
      <c r="E15" s="517">
        <f>'BANK SEJATI 55'!$E$3</f>
        <v>85449245</v>
      </c>
      <c r="F15" s="516"/>
      <c r="G15" s="148" t="s">
        <v>501</v>
      </c>
      <c r="H15" s="523"/>
      <c r="I15" s="465"/>
    </row>
    <row r="16" spans="1:9" ht="15" customHeight="1">
      <c r="A16" s="462"/>
      <c r="B16" s="464"/>
      <c r="C16" s="52">
        <v>110210</v>
      </c>
      <c r="D16" s="53" t="s">
        <v>29</v>
      </c>
      <c r="E16" s="517"/>
      <c r="F16" s="516">
        <f>SUM(E15:E15)</f>
        <v>85449245</v>
      </c>
      <c r="G16" s="148"/>
      <c r="H16" s="523"/>
    </row>
    <row r="17" spans="1:8" ht="15" customHeight="1">
      <c r="A17" s="367"/>
      <c r="B17" s="464"/>
      <c r="C17" s="52"/>
      <c r="D17" s="53"/>
      <c r="E17" s="517"/>
      <c r="F17" s="516"/>
      <c r="G17" s="148"/>
      <c r="H17" s="465"/>
    </row>
    <row r="18" spans="1:8" ht="15" customHeight="1">
      <c r="A18" s="462">
        <f>+A15+1</f>
        <v>5</v>
      </c>
      <c r="B18" s="464">
        <f>+$B$5</f>
        <v>44500</v>
      </c>
      <c r="C18" s="52">
        <v>211101</v>
      </c>
      <c r="D18" s="53" t="s">
        <v>49</v>
      </c>
      <c r="E18" s="517">
        <f>'BANK SEJATI 55'!$E$2</f>
        <v>1439165832</v>
      </c>
      <c r="F18" s="516"/>
      <c r="G18" s="148" t="s">
        <v>502</v>
      </c>
      <c r="H18" s="523"/>
    </row>
    <row r="19" spans="1:8" ht="15" customHeight="1">
      <c r="A19" s="462"/>
      <c r="B19" s="464"/>
      <c r="C19" s="52">
        <v>110210</v>
      </c>
      <c r="D19" s="53" t="s">
        <v>29</v>
      </c>
      <c r="E19" s="517"/>
      <c r="F19" s="516">
        <f>SUM(E18:E18)</f>
        <v>1439165832</v>
      </c>
      <c r="G19" s="148"/>
      <c r="H19" s="523"/>
    </row>
    <row r="20" spans="1:8" ht="15" customHeight="1">
      <c r="A20" s="462"/>
      <c r="B20" s="464"/>
      <c r="C20" s="52"/>
      <c r="D20" s="53"/>
      <c r="E20" s="517"/>
      <c r="F20" s="516"/>
      <c r="G20" s="148"/>
      <c r="H20" s="465"/>
    </row>
    <row r="21" spans="1:8" ht="15" customHeight="1">
      <c r="A21" s="462">
        <f>+A18+1</f>
        <v>6</v>
      </c>
      <c r="B21" s="464">
        <f>+$B$5</f>
        <v>44500</v>
      </c>
      <c r="C21" s="52">
        <v>311112</v>
      </c>
      <c r="D21" s="53" t="s">
        <v>62</v>
      </c>
      <c r="E21" s="517">
        <f>'BANK SEJATI 55'!G1</f>
        <v>6936402</v>
      </c>
      <c r="F21" s="516"/>
      <c r="G21" s="148" t="s">
        <v>538</v>
      </c>
      <c r="H21" s="523"/>
    </row>
    <row r="22" spans="1:8" ht="15" customHeight="1">
      <c r="A22" s="462"/>
      <c r="B22" s="464"/>
      <c r="C22" s="52">
        <v>311113</v>
      </c>
      <c r="D22" s="53" t="s">
        <v>63</v>
      </c>
      <c r="E22" s="517">
        <f>'BANK SEJATI 55'!G2</f>
        <v>126518504</v>
      </c>
      <c r="F22" s="516"/>
      <c r="G22" s="148" t="s">
        <v>738</v>
      </c>
      <c r="H22" s="524"/>
    </row>
    <row r="23" spans="1:8" ht="15" customHeight="1">
      <c r="A23" s="462"/>
      <c r="B23" s="464"/>
      <c r="C23" s="52">
        <v>311114</v>
      </c>
      <c r="D23" s="53" t="s">
        <v>64</v>
      </c>
      <c r="E23" s="517">
        <f>'BANK SEJATI 55'!G3</f>
        <v>0</v>
      </c>
      <c r="F23" s="516"/>
      <c r="G23" s="148"/>
      <c r="H23" s="523"/>
    </row>
    <row r="24" spans="1:8" ht="15" customHeight="1">
      <c r="A24" s="462"/>
      <c r="B24" s="464"/>
      <c r="C24" s="621">
        <v>311118</v>
      </c>
      <c r="D24" s="53" t="s">
        <v>331</v>
      </c>
      <c r="E24" s="517">
        <f>'BANK SEJATI 55'!G4</f>
        <v>7074238</v>
      </c>
      <c r="F24" s="516"/>
      <c r="G24" s="148" t="s">
        <v>739</v>
      </c>
      <c r="H24" s="523"/>
    </row>
    <row r="25" spans="1:8" ht="15" customHeight="1">
      <c r="A25" s="462"/>
      <c r="B25" s="464"/>
      <c r="C25" s="52">
        <v>311119</v>
      </c>
      <c r="D25" s="53" t="s">
        <v>743</v>
      </c>
      <c r="E25" s="517">
        <f>'BANK SEJATI 55'!G5</f>
        <v>46000</v>
      </c>
      <c r="F25" s="516"/>
      <c r="G25" s="148"/>
      <c r="H25" s="523"/>
    </row>
    <row r="26" spans="1:8" ht="15" customHeight="1">
      <c r="A26" s="462"/>
      <c r="B26" s="464"/>
      <c r="C26" s="52">
        <v>110210</v>
      </c>
      <c r="D26" s="53" t="s">
        <v>29</v>
      </c>
      <c r="E26" s="517"/>
      <c r="F26" s="516">
        <f>SUM(E21:E25)</f>
        <v>140575144</v>
      </c>
      <c r="G26" s="148"/>
      <c r="H26" s="523"/>
    </row>
    <row r="27" spans="1:8" ht="15" customHeight="1">
      <c r="A27" s="462"/>
      <c r="B27" s="464"/>
      <c r="C27" s="52"/>
      <c r="D27" s="53"/>
      <c r="E27" s="517"/>
      <c r="F27" s="516"/>
      <c r="G27" s="148"/>
      <c r="H27" s="465"/>
    </row>
    <row r="28" spans="1:8" ht="15" customHeight="1">
      <c r="A28" s="462">
        <f>+A21+1</f>
        <v>7</v>
      </c>
      <c r="B28" s="464">
        <f>+$B$5</f>
        <v>44500</v>
      </c>
      <c r="C28" s="52">
        <v>211202</v>
      </c>
      <c r="D28" s="53" t="s">
        <v>247</v>
      </c>
      <c r="E28" s="517">
        <f>'BANK SEJATI 55'!$E$4</f>
        <v>180891893.91999996</v>
      </c>
      <c r="F28" s="516"/>
      <c r="G28" s="54" t="s">
        <v>336</v>
      </c>
      <c r="H28" s="523"/>
    </row>
    <row r="29" spans="1:8" ht="15" customHeight="1">
      <c r="A29" s="462"/>
      <c r="B29" s="464"/>
      <c r="C29" s="52">
        <v>110210</v>
      </c>
      <c r="D29" s="53" t="s">
        <v>29</v>
      </c>
      <c r="E29" s="517"/>
      <c r="F29" s="516">
        <f>SUM(E28:E28)</f>
        <v>180891893.91999996</v>
      </c>
      <c r="G29" s="54"/>
      <c r="H29" s="523"/>
    </row>
    <row r="30" spans="1:8" ht="15" customHeight="1">
      <c r="A30" s="462"/>
      <c r="B30" s="464"/>
      <c r="C30" s="52"/>
      <c r="D30" s="53"/>
      <c r="E30" s="517"/>
      <c r="F30" s="516"/>
      <c r="G30" s="148"/>
    </row>
    <row r="31" spans="1:8" ht="15" customHeight="1">
      <c r="A31" s="462">
        <f>+A28+1</f>
        <v>8</v>
      </c>
      <c r="B31" s="464">
        <f>+$B$5</f>
        <v>44500</v>
      </c>
      <c r="C31" s="52">
        <v>211104</v>
      </c>
      <c r="D31" s="53" t="s">
        <v>51</v>
      </c>
      <c r="E31" s="517">
        <f>'BANK SEJATI 55'!E5</f>
        <v>2942470454</v>
      </c>
      <c r="F31" s="516"/>
      <c r="G31" s="148" t="s">
        <v>591</v>
      </c>
      <c r="H31" s="522"/>
    </row>
    <row r="32" spans="1:8" ht="15" customHeight="1">
      <c r="A32" s="462"/>
      <c r="B32" s="464"/>
      <c r="C32" s="52">
        <v>211104</v>
      </c>
      <c r="D32" s="53" t="s">
        <v>51</v>
      </c>
      <c r="E32" s="517">
        <v>0</v>
      </c>
      <c r="F32" s="516"/>
      <c r="G32" s="148" t="s">
        <v>487</v>
      </c>
      <c r="H32" s="522"/>
    </row>
    <row r="33" spans="1:9" ht="15" customHeight="1">
      <c r="A33" s="462"/>
      <c r="B33" s="464"/>
      <c r="C33" s="52">
        <v>211104</v>
      </c>
      <c r="D33" s="53" t="s">
        <v>51</v>
      </c>
      <c r="E33" s="517">
        <f>'BANK SEJATI 55'!$E$6</f>
        <v>1101340</v>
      </c>
      <c r="F33" s="516"/>
      <c r="G33" s="148" t="s">
        <v>488</v>
      </c>
      <c r="H33" s="522"/>
    </row>
    <row r="34" spans="1:9" ht="15" customHeight="1">
      <c r="A34" s="462"/>
      <c r="B34" s="464"/>
      <c r="C34" s="52">
        <v>110210</v>
      </c>
      <c r="D34" s="53" t="s">
        <v>29</v>
      </c>
      <c r="E34" s="517"/>
      <c r="F34" s="516">
        <f>SUM(E31:E33)</f>
        <v>2943571794</v>
      </c>
      <c r="G34" s="148">
        <f>SUM(E31:E33)-F34</f>
        <v>0</v>
      </c>
      <c r="H34" s="522"/>
      <c r="I34" s="465"/>
    </row>
    <row r="35" spans="1:9" ht="15" customHeight="1">
      <c r="A35" s="462"/>
      <c r="B35" s="464"/>
      <c r="C35" s="52"/>
      <c r="D35" s="53"/>
      <c r="E35" s="517"/>
      <c r="F35" s="516"/>
      <c r="G35" s="148"/>
      <c r="H35" s="465"/>
    </row>
    <row r="36" spans="1:9" ht="15" customHeight="1">
      <c r="A36" s="462">
        <f>+A31+1</f>
        <v>9</v>
      </c>
      <c r="B36" s="464">
        <f>+$B$5</f>
        <v>44500</v>
      </c>
      <c r="C36" s="52">
        <v>211001</v>
      </c>
      <c r="D36" s="53" t="s">
        <v>179</v>
      </c>
      <c r="E36" s="517">
        <f>'BANK SEJATI 55'!$M$2</f>
        <v>32328128035</v>
      </c>
      <c r="F36" s="516"/>
      <c r="G36" s="148" t="s">
        <v>337</v>
      </c>
      <c r="H36" s="523"/>
    </row>
    <row r="37" spans="1:9" ht="15" customHeight="1">
      <c r="A37" s="462"/>
      <c r="B37" s="466"/>
      <c r="C37" s="52">
        <v>110210</v>
      </c>
      <c r="D37" s="53" t="s">
        <v>29</v>
      </c>
      <c r="E37" s="517"/>
      <c r="F37" s="516">
        <f>SUM(E36:E36)</f>
        <v>32328128035</v>
      </c>
      <c r="G37" s="148"/>
      <c r="H37" s="523"/>
    </row>
    <row r="38" spans="1:9" ht="15" customHeight="1">
      <c r="A38" s="462"/>
      <c r="B38" s="466"/>
      <c r="C38" s="52"/>
      <c r="D38" s="53"/>
      <c r="E38" s="517"/>
      <c r="F38" s="516"/>
      <c r="G38" s="148"/>
      <c r="H38" s="465"/>
    </row>
    <row r="39" spans="1:9" ht="15" customHeight="1">
      <c r="A39" s="462">
        <f>+A36+1</f>
        <v>10</v>
      </c>
      <c r="B39" s="464">
        <f>+$B$5</f>
        <v>44500</v>
      </c>
      <c r="C39" s="52">
        <v>110210</v>
      </c>
      <c r="D39" s="53" t="s">
        <v>29</v>
      </c>
      <c r="E39" s="517">
        <f>'BANK SEJATI 55'!$O$3</f>
        <v>1779396182</v>
      </c>
      <c r="F39" s="516"/>
      <c r="G39" s="148" t="s">
        <v>322</v>
      </c>
      <c r="H39" s="523"/>
    </row>
    <row r="40" spans="1:9" ht="15" customHeight="1">
      <c r="A40" s="462"/>
      <c r="B40" s="466"/>
      <c r="C40" s="52">
        <v>211002</v>
      </c>
      <c r="D40" s="53" t="s">
        <v>201</v>
      </c>
      <c r="E40" s="517"/>
      <c r="F40" s="516">
        <f>+E39</f>
        <v>1779396182</v>
      </c>
      <c r="G40" s="148"/>
      <c r="H40" s="523"/>
    </row>
    <row r="41" spans="1:9" ht="15" customHeight="1">
      <c r="A41" s="462"/>
      <c r="B41" s="466"/>
      <c r="C41" s="52"/>
      <c r="D41" s="53"/>
      <c r="E41" s="517"/>
      <c r="F41" s="516"/>
      <c r="G41" s="148"/>
      <c r="H41" s="465"/>
    </row>
    <row r="42" spans="1:9" ht="15" customHeight="1">
      <c r="A42" s="462">
        <f>+A39+1</f>
        <v>11</v>
      </c>
      <c r="B42" s="464">
        <f>+$B$5</f>
        <v>44500</v>
      </c>
      <c r="C42" s="52">
        <v>211002</v>
      </c>
      <c r="D42" s="53" t="s">
        <v>201</v>
      </c>
      <c r="E42" s="517">
        <f>'BANK SEJATI 55'!$O$2</f>
        <v>0</v>
      </c>
      <c r="F42" s="516"/>
      <c r="G42" s="148" t="s">
        <v>323</v>
      </c>
      <c r="H42" s="523"/>
    </row>
    <row r="43" spans="1:9" ht="15" customHeight="1">
      <c r="A43" s="462"/>
      <c r="B43" s="466"/>
      <c r="C43" s="52">
        <v>110210</v>
      </c>
      <c r="D43" s="53" t="s">
        <v>29</v>
      </c>
      <c r="E43" s="517"/>
      <c r="F43" s="516">
        <f>+E42</f>
        <v>0</v>
      </c>
      <c r="G43" s="149"/>
      <c r="H43" s="523"/>
    </row>
    <row r="44" spans="1:9" ht="15" customHeight="1">
      <c r="A44" s="462"/>
      <c r="B44" s="466"/>
      <c r="C44" s="52"/>
      <c r="D44" s="53"/>
      <c r="E44" s="517"/>
      <c r="F44" s="516"/>
      <c r="G44" s="148"/>
      <c r="H44" s="465"/>
    </row>
    <row r="45" spans="1:9" ht="15" customHeight="1">
      <c r="A45" s="462">
        <f>+A42+1</f>
        <v>12</v>
      </c>
      <c r="B45" s="464">
        <f>+$B$5</f>
        <v>44500</v>
      </c>
      <c r="C45" s="52">
        <v>211201</v>
      </c>
      <c r="D45" s="53" t="s">
        <v>52</v>
      </c>
      <c r="E45" s="517">
        <f>'BANK SEJATI 55'!$M$3</f>
        <v>1008183652.2</v>
      </c>
      <c r="F45" s="516"/>
      <c r="G45" s="148" t="s">
        <v>504</v>
      </c>
      <c r="H45" s="523" t="s">
        <v>594</v>
      </c>
    </row>
    <row r="46" spans="1:9" ht="15" customHeight="1">
      <c r="A46" s="462"/>
      <c r="B46" s="466"/>
      <c r="C46" s="52">
        <v>110210</v>
      </c>
      <c r="D46" s="53" t="s">
        <v>29</v>
      </c>
      <c r="E46" s="517"/>
      <c r="F46" s="516">
        <f>SUM(E45)</f>
        <v>1008183652.2</v>
      </c>
      <c r="G46" s="148"/>
      <c r="H46" s="523" t="s">
        <v>595</v>
      </c>
    </row>
    <row r="47" spans="1:9" ht="15" customHeight="1">
      <c r="A47" s="462"/>
      <c r="B47" s="466"/>
      <c r="C47" s="52"/>
      <c r="D47" s="53"/>
      <c r="E47" s="517"/>
      <c r="F47" s="516"/>
      <c r="G47" s="467"/>
      <c r="H47" s="465"/>
    </row>
    <row r="48" spans="1:9" ht="15" customHeight="1">
      <c r="A48" s="462">
        <f>+A45+1</f>
        <v>13</v>
      </c>
      <c r="B48" s="464">
        <f>+$B$5</f>
        <v>44500</v>
      </c>
      <c r="C48" s="52">
        <v>212001</v>
      </c>
      <c r="D48" s="53" t="s">
        <v>55</v>
      </c>
      <c r="E48" s="517">
        <f>+'BANK SEJATI 55'!M6</f>
        <v>845289455</v>
      </c>
      <c r="F48" s="516"/>
      <c r="G48" s="468" t="s">
        <v>332</v>
      </c>
      <c r="H48" s="523"/>
    </row>
    <row r="49" spans="1:9" ht="15" customHeight="1">
      <c r="A49" s="462"/>
      <c r="B49" s="466"/>
      <c r="C49" s="52">
        <v>110210</v>
      </c>
      <c r="D49" s="53" t="s">
        <v>29</v>
      </c>
      <c r="E49" s="516"/>
      <c r="F49" s="516">
        <f>SUM(E48:E48)</f>
        <v>845289455</v>
      </c>
      <c r="G49" s="469"/>
      <c r="H49" s="523"/>
    </row>
    <row r="50" spans="1:9" ht="15" customHeight="1">
      <c r="A50" s="462"/>
      <c r="B50" s="466"/>
      <c r="C50" s="52"/>
      <c r="D50" s="53"/>
      <c r="E50" s="516"/>
      <c r="F50" s="516"/>
      <c r="G50" s="470"/>
      <c r="H50" s="465"/>
    </row>
    <row r="51" spans="1:9" ht="15" customHeight="1">
      <c r="A51" s="456">
        <f>+A48+1</f>
        <v>14</v>
      </c>
      <c r="B51" s="464">
        <f>+$B$5</f>
        <v>44500</v>
      </c>
      <c r="C51" s="52">
        <v>821000</v>
      </c>
      <c r="D51" s="53" t="s">
        <v>110</v>
      </c>
      <c r="E51" s="513">
        <f>'BANK SEJATI 55'!$M$5</f>
        <v>667125</v>
      </c>
      <c r="G51" s="373" t="s">
        <v>338</v>
      </c>
      <c r="H51" s="523"/>
    </row>
    <row r="52" spans="1:9" ht="15" customHeight="1">
      <c r="B52" s="466"/>
      <c r="C52" s="52">
        <v>110210</v>
      </c>
      <c r="D52" s="53" t="s">
        <v>29</v>
      </c>
      <c r="F52" s="513">
        <f>SUM(E51:E51)</f>
        <v>667125</v>
      </c>
      <c r="H52" s="523"/>
    </row>
    <row r="53" spans="1:9" ht="15" customHeight="1">
      <c r="B53" s="466"/>
      <c r="C53" s="52"/>
      <c r="D53" s="53"/>
      <c r="E53" s="518"/>
      <c r="F53" s="518"/>
      <c r="G53" s="367"/>
    </row>
    <row r="54" spans="1:9" ht="15" customHeight="1">
      <c r="A54" s="456">
        <f>+A51+1</f>
        <v>15</v>
      </c>
      <c r="B54" s="464">
        <f>+$B$5</f>
        <v>44500</v>
      </c>
      <c r="C54" s="52">
        <v>130130</v>
      </c>
      <c r="D54" s="53" t="s">
        <v>35</v>
      </c>
      <c r="E54" s="518">
        <f>'BANK SEJATI 55'!$M$1</f>
        <v>286374702</v>
      </c>
      <c r="F54" s="518"/>
      <c r="G54" s="367" t="s">
        <v>499</v>
      </c>
      <c r="H54" s="523"/>
    </row>
    <row r="55" spans="1:9" ht="15" customHeight="1">
      <c r="B55" s="466"/>
      <c r="C55" s="52">
        <v>110210</v>
      </c>
      <c r="D55" s="53" t="s">
        <v>29</v>
      </c>
      <c r="E55" s="518"/>
      <c r="F55" s="518">
        <f>SUM(E54:E54)</f>
        <v>286374702</v>
      </c>
      <c r="G55" s="367"/>
      <c r="H55" s="522"/>
    </row>
    <row r="56" spans="1:9" ht="15" customHeight="1">
      <c r="B56" s="466"/>
      <c r="C56" s="52"/>
      <c r="D56" s="53"/>
      <c r="E56" s="518"/>
      <c r="F56" s="518"/>
      <c r="G56" s="367"/>
    </row>
    <row r="57" spans="1:9" ht="15" customHeight="1">
      <c r="A57" s="456">
        <f>+A54+1</f>
        <v>16</v>
      </c>
      <c r="B57" s="464">
        <f>+$B$5</f>
        <v>44500</v>
      </c>
      <c r="C57" s="52">
        <v>825013</v>
      </c>
      <c r="D57" s="53" t="s">
        <v>150</v>
      </c>
      <c r="E57" s="518">
        <v>350000000</v>
      </c>
      <c r="F57" s="518"/>
      <c r="G57" s="367" t="s">
        <v>356</v>
      </c>
      <c r="H57" s="522"/>
    </row>
    <row r="58" spans="1:9" ht="15" customHeight="1">
      <c r="B58" s="466"/>
      <c r="C58" s="52">
        <v>211105</v>
      </c>
      <c r="D58" s="53" t="s">
        <v>345</v>
      </c>
      <c r="E58" s="518"/>
      <c r="F58" s="518">
        <f>+E57</f>
        <v>350000000</v>
      </c>
      <c r="G58" s="367"/>
      <c r="H58" s="522"/>
    </row>
    <row r="59" spans="1:9" ht="15" customHeight="1">
      <c r="B59" s="466"/>
      <c r="C59" s="52"/>
      <c r="D59" s="53"/>
      <c r="E59" s="518"/>
      <c r="F59" s="518"/>
      <c r="G59" s="367"/>
    </row>
    <row r="60" spans="1:9" ht="15" customHeight="1">
      <c r="A60" s="456">
        <f>+A57+1</f>
        <v>17</v>
      </c>
      <c r="B60" s="464">
        <f>+$B$5</f>
        <v>44500</v>
      </c>
      <c r="C60" s="52">
        <v>211105</v>
      </c>
      <c r="D60" s="53" t="s">
        <v>345</v>
      </c>
      <c r="E60" s="518">
        <f>'BANK SEJATI 55'!$O$6</f>
        <v>350000000</v>
      </c>
      <c r="F60" s="518"/>
      <c r="G60" s="367" t="s">
        <v>477</v>
      </c>
      <c r="H60" s="523"/>
    </row>
    <row r="61" spans="1:9" ht="15" customHeight="1">
      <c r="B61" s="466"/>
      <c r="C61" s="52">
        <v>110210</v>
      </c>
      <c r="D61" s="53" t="s">
        <v>29</v>
      </c>
      <c r="E61" s="518"/>
      <c r="F61" s="518">
        <f>+E60</f>
        <v>350000000</v>
      </c>
      <c r="G61" s="471"/>
      <c r="H61" s="522"/>
    </row>
    <row r="62" spans="1:9" ht="15" customHeight="1">
      <c r="B62" s="466"/>
      <c r="C62" s="52"/>
      <c r="D62" s="53"/>
      <c r="E62" s="518"/>
      <c r="F62" s="518"/>
      <c r="G62" s="367"/>
    </row>
    <row r="63" spans="1:9" ht="15" customHeight="1">
      <c r="A63" s="456">
        <f>+A60+1</f>
        <v>18</v>
      </c>
      <c r="B63" s="464">
        <f>+$B$5</f>
        <v>44500</v>
      </c>
      <c r="C63" s="52">
        <v>825012</v>
      </c>
      <c r="D63" s="53" t="s">
        <v>149</v>
      </c>
      <c r="E63" s="518">
        <f>'BANK SEJATI 55'!G6</f>
        <v>23700</v>
      </c>
      <c r="F63" s="518"/>
      <c r="G63" s="367" t="s">
        <v>507</v>
      </c>
      <c r="H63" s="465"/>
    </row>
    <row r="64" spans="1:9" ht="15" customHeight="1">
      <c r="B64" s="466"/>
      <c r="C64" s="52">
        <v>110210</v>
      </c>
      <c r="D64" s="53" t="s">
        <v>29</v>
      </c>
      <c r="E64" s="518"/>
      <c r="F64" s="518">
        <f>+E63</f>
        <v>23700</v>
      </c>
      <c r="G64" s="367"/>
      <c r="I64" s="377"/>
    </row>
    <row r="65" spans="1:10" ht="15" customHeight="1">
      <c r="B65" s="466"/>
      <c r="C65" s="52"/>
      <c r="D65" s="53"/>
      <c r="E65" s="518"/>
      <c r="F65" s="518"/>
      <c r="G65" s="367"/>
      <c r="I65" s="465"/>
      <c r="J65" s="472"/>
    </row>
    <row r="66" spans="1:10" ht="15" customHeight="1">
      <c r="B66" s="473" t="s">
        <v>529</v>
      </c>
      <c r="C66" s="52"/>
      <c r="D66" s="53"/>
      <c r="E66" s="518"/>
      <c r="F66" s="518"/>
      <c r="G66" s="367"/>
      <c r="H66" s="374" t="s">
        <v>598</v>
      </c>
    </row>
    <row r="67" spans="1:10" ht="15" customHeight="1">
      <c r="A67" s="462">
        <v>1</v>
      </c>
      <c r="B67" s="464">
        <f>+$B$5</f>
        <v>44500</v>
      </c>
      <c r="C67" s="52">
        <v>211201</v>
      </c>
      <c r="D67" s="53" t="s">
        <v>52</v>
      </c>
      <c r="E67" s="517">
        <f>'BANK SEJATI 55'!$M$4</f>
        <v>0</v>
      </c>
      <c r="F67" s="516"/>
      <c r="G67" s="148" t="s">
        <v>503</v>
      </c>
      <c r="H67" s="523" t="s">
        <v>596</v>
      </c>
      <c r="I67" s="377"/>
    </row>
    <row r="68" spans="1:10" ht="15" customHeight="1">
      <c r="A68" s="462"/>
      <c r="B68" s="466"/>
      <c r="C68" s="52">
        <v>110210</v>
      </c>
      <c r="D68" s="53" t="s">
        <v>29</v>
      </c>
      <c r="E68" s="517"/>
      <c r="F68" s="516">
        <f>+E67</f>
        <v>0</v>
      </c>
      <c r="G68" s="148"/>
      <c r="H68" s="523" t="s">
        <v>597</v>
      </c>
      <c r="I68" s="377"/>
    </row>
    <row r="69" spans="1:10" ht="15" customHeight="1">
      <c r="B69" s="473"/>
      <c r="C69" s="52"/>
      <c r="D69" s="53"/>
      <c r="E69" s="518"/>
      <c r="F69" s="518"/>
      <c r="G69" s="367"/>
    </row>
    <row r="70" spans="1:10" ht="15" customHeight="1">
      <c r="A70" s="456">
        <f>+A67+1</f>
        <v>2</v>
      </c>
      <c r="B70" s="464">
        <f>+$B$5</f>
        <v>44500</v>
      </c>
      <c r="C70" s="52">
        <v>130130</v>
      </c>
      <c r="D70" s="53" t="s">
        <v>35</v>
      </c>
      <c r="E70" s="518"/>
      <c r="F70" s="518"/>
      <c r="G70" s="367" t="s">
        <v>505</v>
      </c>
    </row>
    <row r="71" spans="1:10" ht="15" customHeight="1">
      <c r="B71" s="466"/>
      <c r="C71" s="52">
        <v>110210</v>
      </c>
      <c r="D71" s="53" t="s">
        <v>29</v>
      </c>
      <c r="E71" s="518"/>
      <c r="F71" s="518">
        <f>+E70</f>
        <v>0</v>
      </c>
      <c r="G71" s="367"/>
    </row>
    <row r="72" spans="1:10" ht="15" customHeight="1">
      <c r="B72" s="473"/>
      <c r="C72" s="52"/>
      <c r="D72" s="53"/>
      <c r="E72" s="518"/>
      <c r="F72" s="518"/>
      <c r="G72" s="367"/>
    </row>
    <row r="73" spans="1:10" ht="15" customHeight="1">
      <c r="A73" s="462">
        <f>+A70+1</f>
        <v>3</v>
      </c>
      <c r="B73" s="464">
        <f>+$B$5</f>
        <v>44500</v>
      </c>
      <c r="C73" s="52">
        <v>311113</v>
      </c>
      <c r="D73" s="53" t="s">
        <v>63</v>
      </c>
      <c r="E73" s="517"/>
      <c r="F73" s="516"/>
      <c r="G73" s="148" t="s">
        <v>482</v>
      </c>
      <c r="H73" s="465"/>
    </row>
    <row r="74" spans="1:10" ht="15" customHeight="1">
      <c r="A74" s="462"/>
      <c r="B74" s="464"/>
      <c r="C74" s="52">
        <v>110210</v>
      </c>
      <c r="D74" s="53" t="s">
        <v>29</v>
      </c>
      <c r="E74" s="517"/>
      <c r="F74" s="516">
        <f>+E73</f>
        <v>0</v>
      </c>
      <c r="G74" s="148"/>
      <c r="H74" s="465"/>
    </row>
    <row r="75" spans="1:10" ht="15" customHeight="1">
      <c r="A75" s="462"/>
      <c r="B75" s="464"/>
      <c r="C75" s="52"/>
      <c r="D75" s="53"/>
      <c r="E75" s="517"/>
      <c r="F75" s="516"/>
      <c r="G75" s="148"/>
      <c r="H75" s="465"/>
    </row>
    <row r="76" spans="1:10" ht="15" customHeight="1">
      <c r="A76" s="456">
        <f>+A73+1</f>
        <v>4</v>
      </c>
      <c r="B76" s="464">
        <f>+$B$5</f>
        <v>44500</v>
      </c>
      <c r="C76" s="621">
        <v>821000</v>
      </c>
      <c r="D76" s="542" t="str">
        <f>VLOOKUP(C76,'NERACA LAJUR'!A:B,2,FALSE)</f>
        <v>PERLENGKAPAN KANTOR</v>
      </c>
      <c r="E76" s="518">
        <f>'BANK SEJATI 55'!$Q$1</f>
        <v>10000000</v>
      </c>
      <c r="F76" s="518"/>
      <c r="G76" s="373" t="s">
        <v>742</v>
      </c>
      <c r="H76" s="377"/>
    </row>
    <row r="77" spans="1:10" ht="15" customHeight="1">
      <c r="B77" s="464"/>
      <c r="C77" s="621">
        <v>824004</v>
      </c>
      <c r="D77" s="542" t="str">
        <f>VLOOKUP(C77,'NERACA LAJUR'!A:B,2,FALSE)</f>
        <v>SUMBANGAN/IURAN &amp; MAJALAH</v>
      </c>
      <c r="E77" s="518">
        <f>'BANK SEJATI 55'!Q2</f>
        <v>1700000</v>
      </c>
      <c r="F77" s="518"/>
      <c r="G77" s="367"/>
      <c r="H77" s="377"/>
    </row>
    <row r="78" spans="1:10" ht="15" customHeight="1">
      <c r="B78" s="464"/>
      <c r="C78" s="621">
        <v>824005</v>
      </c>
      <c r="D78" s="542" t="str">
        <f>VLOOKUP(C78,'NERACA LAJUR'!A:B,2,FALSE)</f>
        <v>PERJALANAN DINAS</v>
      </c>
      <c r="E78" s="518">
        <f>'BANK SEJATI 55'!Q3</f>
        <v>2000000</v>
      </c>
      <c r="F78" s="518"/>
      <c r="G78" s="367"/>
      <c r="H78" s="377"/>
    </row>
    <row r="79" spans="1:10" ht="15" customHeight="1">
      <c r="B79" s="466"/>
      <c r="C79" s="52">
        <v>824007</v>
      </c>
      <c r="D79" s="542" t="str">
        <f>VLOOKUP(C79,'NERACA LAJUR'!A:B,2,FALSE)</f>
        <v>BIAYA RUMAH TANGGA</v>
      </c>
      <c r="E79" s="518">
        <f>'BANK SEJATI 55'!Q4</f>
        <v>388125</v>
      </c>
      <c r="F79" s="518"/>
      <c r="G79" s="373" t="s">
        <v>741</v>
      </c>
      <c r="H79" s="377"/>
    </row>
    <row r="80" spans="1:10" ht="15" customHeight="1">
      <c r="B80" s="466"/>
      <c r="C80" s="52">
        <v>110210</v>
      </c>
      <c r="D80" s="53" t="s">
        <v>29</v>
      </c>
      <c r="E80" s="518"/>
      <c r="F80" s="519">
        <f>SUM(E76:E79)</f>
        <v>14088125</v>
      </c>
      <c r="G80" s="375"/>
      <c r="H80" s="377"/>
    </row>
    <row r="81" spans="1:9" ht="15" customHeight="1">
      <c r="B81" s="466"/>
      <c r="C81" s="52"/>
      <c r="D81" s="53"/>
      <c r="E81" s="518"/>
      <c r="F81" s="518"/>
      <c r="G81" s="375"/>
      <c r="H81" s="472"/>
    </row>
    <row r="82" spans="1:9" ht="15" customHeight="1">
      <c r="A82" s="456">
        <f>+A76+1</f>
        <v>5</v>
      </c>
      <c r="B82" s="464">
        <f>+$B$5</f>
        <v>44500</v>
      </c>
      <c r="C82" s="52">
        <v>824004</v>
      </c>
      <c r="D82" s="53" t="s">
        <v>126</v>
      </c>
      <c r="E82" s="518"/>
      <c r="F82" s="518"/>
      <c r="G82" s="367" t="s">
        <v>482</v>
      </c>
      <c r="H82" s="522"/>
      <c r="I82" s="377"/>
    </row>
    <row r="83" spans="1:9" ht="15" customHeight="1">
      <c r="B83" s="464"/>
      <c r="C83" s="52">
        <v>824007</v>
      </c>
      <c r="D83" s="53" t="s">
        <v>129</v>
      </c>
      <c r="E83" s="518"/>
      <c r="F83" s="518"/>
      <c r="G83" s="367"/>
      <c r="H83" s="522"/>
      <c r="I83" s="377"/>
    </row>
    <row r="84" spans="1:9" ht="15" customHeight="1">
      <c r="B84" s="466"/>
      <c r="C84" s="52">
        <v>824009</v>
      </c>
      <c r="D84" s="53" t="s">
        <v>142</v>
      </c>
      <c r="E84" s="518"/>
      <c r="F84" s="518"/>
      <c r="G84" s="367"/>
    </row>
    <row r="85" spans="1:9" ht="15" customHeight="1">
      <c r="B85" s="466"/>
      <c r="C85" s="52">
        <v>825002</v>
      </c>
      <c r="D85" s="53" t="s">
        <v>146</v>
      </c>
      <c r="E85" s="518"/>
      <c r="F85" s="518"/>
      <c r="G85" s="367"/>
      <c r="H85" s="465"/>
    </row>
    <row r="86" spans="1:9" ht="15" customHeight="1">
      <c r="B86" s="466"/>
      <c r="C86" s="52">
        <v>825012</v>
      </c>
      <c r="D86" s="53" t="s">
        <v>149</v>
      </c>
      <c r="E86" s="518"/>
      <c r="F86" s="518"/>
      <c r="G86" s="375"/>
      <c r="H86" s="522"/>
      <c r="I86" s="465"/>
    </row>
    <row r="87" spans="1:9" ht="15" customHeight="1">
      <c r="B87" s="466"/>
      <c r="C87" s="52">
        <v>824007</v>
      </c>
      <c r="D87" s="53" t="s">
        <v>129</v>
      </c>
      <c r="E87" s="518"/>
      <c r="F87" s="518"/>
      <c r="G87" s="367" t="s">
        <v>483</v>
      </c>
      <c r="H87" s="377"/>
      <c r="I87" s="377"/>
    </row>
    <row r="88" spans="1:9" ht="15" customHeight="1">
      <c r="A88" s="462"/>
      <c r="B88" s="464"/>
      <c r="C88" s="52">
        <v>825010</v>
      </c>
      <c r="D88" s="53" t="s">
        <v>147</v>
      </c>
      <c r="E88" s="517"/>
      <c r="F88" s="516"/>
      <c r="G88" s="367" t="s">
        <v>493</v>
      </c>
      <c r="H88" s="523"/>
      <c r="I88" s="465"/>
    </row>
    <row r="89" spans="1:9" ht="15" customHeight="1">
      <c r="B89" s="466"/>
      <c r="C89" s="52">
        <v>110210</v>
      </c>
      <c r="D89" s="53" t="s">
        <v>29</v>
      </c>
      <c r="E89" s="518"/>
      <c r="F89" s="518">
        <f>SUM(E82:E88)</f>
        <v>0</v>
      </c>
      <c r="G89" s="367"/>
    </row>
    <row r="90" spans="1:9" ht="15" customHeight="1">
      <c r="B90" s="466"/>
      <c r="C90" s="52"/>
      <c r="D90" s="53"/>
      <c r="E90" s="518"/>
      <c r="F90" s="518"/>
      <c r="G90" s="367"/>
    </row>
    <row r="91" spans="1:9" ht="15" customHeight="1">
      <c r="A91" s="456">
        <f>+A82+1</f>
        <v>6</v>
      </c>
      <c r="B91" s="464">
        <f>+$B$5</f>
        <v>44500</v>
      </c>
      <c r="C91" s="52">
        <v>829220</v>
      </c>
      <c r="D91" s="53" t="s">
        <v>560</v>
      </c>
      <c r="E91" s="518">
        <f>'BANK SEJATI 55'!$I$5</f>
        <v>44611924</v>
      </c>
      <c r="F91" s="518"/>
      <c r="G91" s="367" t="s">
        <v>735</v>
      </c>
      <c r="H91" s="522"/>
    </row>
    <row r="92" spans="1:9" ht="15" customHeight="1">
      <c r="B92" s="466"/>
      <c r="C92" s="52">
        <v>110210</v>
      </c>
      <c r="D92" s="53" t="s">
        <v>29</v>
      </c>
      <c r="E92" s="518"/>
      <c r="F92" s="518">
        <f>+E91</f>
        <v>44611924</v>
      </c>
      <c r="G92" s="367"/>
      <c r="H92" s="522"/>
    </row>
    <row r="93" spans="1:9" ht="15" customHeight="1">
      <c r="B93" s="466"/>
      <c r="C93" s="52"/>
      <c r="D93" s="53"/>
      <c r="E93" s="518"/>
      <c r="F93" s="518"/>
      <c r="G93" s="367"/>
    </row>
    <row r="94" spans="1:9" ht="15" customHeight="1">
      <c r="A94" s="456">
        <f>+A91+1</f>
        <v>7</v>
      </c>
      <c r="B94" s="464">
        <f>+$B$5</f>
        <v>44500</v>
      </c>
      <c r="C94" s="52">
        <v>211011</v>
      </c>
      <c r="D94" s="53" t="s">
        <v>342</v>
      </c>
      <c r="E94" s="518">
        <f>'BANK SEJATI 55'!I2</f>
        <v>322453582.56999999</v>
      </c>
      <c r="F94" s="518"/>
      <c r="G94" s="367" t="s">
        <v>577</v>
      </c>
      <c r="H94" s="522"/>
    </row>
    <row r="95" spans="1:9" ht="15" customHeight="1">
      <c r="B95" s="464"/>
      <c r="C95" s="52">
        <v>211011</v>
      </c>
      <c r="D95" s="53" t="s">
        <v>342</v>
      </c>
      <c r="E95" s="518">
        <f>'BANK SEJATI 55'!$I$1</f>
        <v>0</v>
      </c>
      <c r="F95" s="518"/>
      <c r="G95" s="367" t="s">
        <v>578</v>
      </c>
      <c r="H95" s="522"/>
    </row>
    <row r="96" spans="1:9" ht="15" customHeight="1">
      <c r="B96" s="466"/>
      <c r="C96" s="52">
        <v>211011</v>
      </c>
      <c r="D96" s="53" t="s">
        <v>342</v>
      </c>
      <c r="E96" s="518"/>
      <c r="F96" s="518"/>
      <c r="G96" s="367" t="s">
        <v>579</v>
      </c>
      <c r="H96" s="522"/>
    </row>
    <row r="97" spans="1:11" ht="15" customHeight="1">
      <c r="B97" s="466"/>
      <c r="C97" s="52">
        <v>214002</v>
      </c>
      <c r="D97" s="53" t="s">
        <v>352</v>
      </c>
      <c r="E97" s="518">
        <f>'BANK SEJATI 55'!I3</f>
        <v>324517.93999999994</v>
      </c>
      <c r="F97" s="518"/>
      <c r="G97" s="367"/>
      <c r="H97" s="522"/>
    </row>
    <row r="98" spans="1:11" ht="15" customHeight="1">
      <c r="B98" s="466"/>
      <c r="C98" s="52">
        <v>110210</v>
      </c>
      <c r="D98" s="53" t="s">
        <v>29</v>
      </c>
      <c r="E98" s="518"/>
      <c r="F98" s="518">
        <f>SUM(E94:E97)</f>
        <v>322778100.50999999</v>
      </c>
      <c r="G98" s="367"/>
      <c r="H98" s="522"/>
    </row>
    <row r="99" spans="1:11" ht="15" customHeight="1">
      <c r="B99" s="466"/>
      <c r="C99" s="52"/>
      <c r="D99" s="53"/>
      <c r="E99" s="518"/>
      <c r="F99" s="518"/>
      <c r="G99" s="367"/>
    </row>
    <row r="100" spans="1:11" ht="15" customHeight="1">
      <c r="A100" s="456">
        <f>+A94+1</f>
        <v>8</v>
      </c>
      <c r="B100" s="464">
        <f>+$B$5</f>
        <v>44500</v>
      </c>
      <c r="C100" s="52">
        <v>211012</v>
      </c>
      <c r="D100" s="53" t="s">
        <v>305</v>
      </c>
      <c r="E100" s="518"/>
      <c r="F100" s="518"/>
      <c r="G100" s="367" t="s">
        <v>510</v>
      </c>
      <c r="H100" s="522"/>
    </row>
    <row r="101" spans="1:11" ht="15" customHeight="1">
      <c r="B101" s="466"/>
      <c r="C101" s="52">
        <v>211012</v>
      </c>
      <c r="D101" s="53" t="s">
        <v>305</v>
      </c>
      <c r="E101" s="518"/>
      <c r="F101" s="518"/>
      <c r="G101" s="367" t="s">
        <v>511</v>
      </c>
      <c r="H101" s="525"/>
    </row>
    <row r="102" spans="1:11" ht="15" customHeight="1">
      <c r="B102" s="466"/>
      <c r="C102" s="52">
        <v>211012</v>
      </c>
      <c r="D102" s="53" t="s">
        <v>305</v>
      </c>
      <c r="E102" s="518">
        <f>'BANK SEJATI 55'!$I$4</f>
        <v>152687336</v>
      </c>
      <c r="F102" s="518"/>
      <c r="G102" s="367" t="s">
        <v>580</v>
      </c>
      <c r="H102" s="525"/>
    </row>
    <row r="103" spans="1:11" ht="15" customHeight="1">
      <c r="B103" s="466"/>
      <c r="C103" s="52">
        <v>110210</v>
      </c>
      <c r="D103" s="53" t="s">
        <v>29</v>
      </c>
      <c r="E103" s="518"/>
      <c r="F103" s="518">
        <f>SUM(E100:E102)</f>
        <v>152687336</v>
      </c>
      <c r="G103" s="367"/>
      <c r="H103" s="525"/>
    </row>
    <row r="104" spans="1:11" ht="15" customHeight="1">
      <c r="B104" s="466"/>
      <c r="C104" s="52"/>
      <c r="D104" s="53"/>
      <c r="E104" s="518"/>
      <c r="F104" s="518"/>
      <c r="G104" s="367"/>
      <c r="I104" s="472">
        <f>SUM(I105:I110)</f>
        <v>65559701.5</v>
      </c>
    </row>
    <row r="105" spans="1:11" ht="15" customHeight="1">
      <c r="A105" s="456">
        <f>+A100+1</f>
        <v>9</v>
      </c>
      <c r="B105" s="464">
        <f>+$B$5</f>
        <v>44500</v>
      </c>
      <c r="C105" s="52">
        <v>211013</v>
      </c>
      <c r="D105" s="53" t="s">
        <v>306</v>
      </c>
      <c r="E105" s="518">
        <v>0</v>
      </c>
      <c r="F105" s="518"/>
      <c r="G105" s="367" t="s">
        <v>508</v>
      </c>
      <c r="H105" s="522"/>
      <c r="I105" s="526">
        <v>51998122</v>
      </c>
    </row>
    <row r="106" spans="1:11" ht="15" customHeight="1">
      <c r="B106" s="466"/>
      <c r="C106" s="52">
        <v>211013</v>
      </c>
      <c r="D106" s="53" t="s">
        <v>306</v>
      </c>
      <c r="E106" s="518"/>
      <c r="F106" s="518"/>
      <c r="G106" s="367" t="s">
        <v>509</v>
      </c>
      <c r="H106" s="526"/>
      <c r="I106" s="527">
        <v>57679</v>
      </c>
    </row>
    <row r="107" spans="1:11" ht="15" customHeight="1">
      <c r="B107" s="466"/>
      <c r="C107" s="52">
        <v>211013</v>
      </c>
      <c r="D107" s="53" t="s">
        <v>306</v>
      </c>
      <c r="E107" s="518">
        <f>'BANK SEJATI 55'!$K$1</f>
        <v>63354816</v>
      </c>
      <c r="F107" s="518"/>
      <c r="G107" s="367" t="s">
        <v>584</v>
      </c>
      <c r="H107" s="526"/>
      <c r="I107" s="526">
        <v>8515208</v>
      </c>
      <c r="J107" s="377"/>
    </row>
    <row r="108" spans="1:11" ht="15" customHeight="1">
      <c r="B108" s="466"/>
      <c r="C108" s="52">
        <v>130507</v>
      </c>
      <c r="D108" s="53" t="s">
        <v>481</v>
      </c>
      <c r="E108" s="518">
        <f>'BANK SEJATI 55'!K2</f>
        <v>25763555</v>
      </c>
      <c r="F108" s="518"/>
      <c r="G108" s="367" t="s">
        <v>489</v>
      </c>
      <c r="H108" s="526"/>
      <c r="I108" s="527">
        <v>20961.669999999998</v>
      </c>
      <c r="J108" s="474"/>
      <c r="K108" s="474"/>
    </row>
    <row r="109" spans="1:11" ht="15" customHeight="1">
      <c r="B109" s="466"/>
      <c r="C109" s="52">
        <v>110210</v>
      </c>
      <c r="D109" s="53" t="s">
        <v>29</v>
      </c>
      <c r="E109" s="518"/>
      <c r="F109" s="518">
        <f>SUM(E105:E108)</f>
        <v>89118371</v>
      </c>
      <c r="G109" s="367"/>
      <c r="H109" s="522"/>
      <c r="I109" s="527">
        <v>4979506.83</v>
      </c>
      <c r="J109" s="474"/>
      <c r="K109" s="474"/>
    </row>
    <row r="110" spans="1:11" ht="15" customHeight="1">
      <c r="B110" s="466"/>
      <c r="C110" s="52"/>
      <c r="D110" s="53"/>
      <c r="E110" s="518"/>
      <c r="F110" s="518"/>
      <c r="G110" s="378"/>
      <c r="I110" s="529">
        <v>-11776</v>
      </c>
      <c r="J110" s="474"/>
    </row>
    <row r="111" spans="1:11" ht="15" customHeight="1">
      <c r="A111" s="456">
        <f>+A105+1</f>
        <v>10</v>
      </c>
      <c r="B111" s="464">
        <f>+$B$5</f>
        <v>44500</v>
      </c>
      <c r="C111" s="52">
        <v>110210</v>
      </c>
      <c r="D111" s="53" t="s">
        <v>29</v>
      </c>
      <c r="E111" s="518">
        <f>+'BANK SEJATI 55'!K2</f>
        <v>25763555</v>
      </c>
      <c r="F111" s="518"/>
      <c r="G111" s="367" t="s">
        <v>491</v>
      </c>
      <c r="H111" s="526"/>
      <c r="I111" s="377"/>
      <c r="J111" s="465"/>
    </row>
    <row r="112" spans="1:11" ht="15" customHeight="1">
      <c r="B112" s="466"/>
      <c r="C112" s="52">
        <v>130507</v>
      </c>
      <c r="D112" s="53" t="s">
        <v>481</v>
      </c>
      <c r="E112" s="518"/>
      <c r="F112" s="518">
        <f>+E111</f>
        <v>25763555</v>
      </c>
      <c r="G112" s="376" t="s">
        <v>492</v>
      </c>
      <c r="H112" s="526"/>
      <c r="I112" s="377"/>
    </row>
    <row r="113" spans="1:9" ht="15" customHeight="1">
      <c r="B113" s="466"/>
      <c r="C113" s="52"/>
      <c r="D113" s="53"/>
      <c r="E113" s="518"/>
      <c r="F113" s="518"/>
      <c r="G113" s="375">
        <f>+E108-E111</f>
        <v>0</v>
      </c>
      <c r="I113" s="472"/>
    </row>
    <row r="114" spans="1:9" ht="15" customHeight="1">
      <c r="A114" s="456">
        <f>+A111+1</f>
        <v>11</v>
      </c>
      <c r="B114" s="464">
        <f>+$B$5</f>
        <v>44500</v>
      </c>
      <c r="C114" s="52">
        <v>211014</v>
      </c>
      <c r="D114" s="53" t="s">
        <v>307</v>
      </c>
      <c r="E114" s="518">
        <v>0</v>
      </c>
      <c r="F114" s="518"/>
      <c r="G114" s="367" t="s">
        <v>585</v>
      </c>
      <c r="H114" s="523"/>
      <c r="I114" s="528">
        <v>13056354</v>
      </c>
    </row>
    <row r="115" spans="1:9" ht="15" customHeight="1">
      <c r="B115" s="466"/>
      <c r="C115" s="52">
        <v>211014</v>
      </c>
      <c r="D115" s="53" t="s">
        <v>307</v>
      </c>
      <c r="E115" s="518"/>
      <c r="F115" s="518"/>
      <c r="G115" s="367" t="s">
        <v>586</v>
      </c>
      <c r="H115" s="523"/>
      <c r="I115" s="528">
        <v>109117638</v>
      </c>
    </row>
    <row r="116" spans="1:9" ht="15" customHeight="1">
      <c r="B116" s="466"/>
      <c r="C116" s="52">
        <v>211014</v>
      </c>
      <c r="D116" s="53" t="s">
        <v>307</v>
      </c>
      <c r="E116" s="518">
        <f>'BANK SEJATI 55'!$K$3</f>
        <v>122187046</v>
      </c>
      <c r="F116" s="518"/>
      <c r="G116" s="367" t="s">
        <v>588</v>
      </c>
      <c r="H116" s="522"/>
      <c r="I116" s="523">
        <v>29002</v>
      </c>
    </row>
    <row r="117" spans="1:9" ht="15" customHeight="1">
      <c r="B117" s="466"/>
      <c r="C117" s="52">
        <v>130507</v>
      </c>
      <c r="D117" s="53" t="s">
        <v>481</v>
      </c>
      <c r="E117" s="518">
        <f>'BANK SEJATI 55'!$K$4</f>
        <v>29766065</v>
      </c>
      <c r="F117" s="518"/>
      <c r="G117" s="367" t="s">
        <v>489</v>
      </c>
    </row>
    <row r="118" spans="1:9" ht="15" customHeight="1">
      <c r="B118" s="466"/>
      <c r="C118" s="52">
        <v>110210</v>
      </c>
      <c r="D118" s="53" t="s">
        <v>29</v>
      </c>
      <c r="E118" s="518"/>
      <c r="F118" s="518">
        <f>SUM(E114:E117)</f>
        <v>151953111</v>
      </c>
      <c r="G118" s="376"/>
    </row>
    <row r="119" spans="1:9" ht="15" customHeight="1">
      <c r="B119" s="466"/>
      <c r="C119" s="52"/>
      <c r="D119" s="53"/>
      <c r="E119" s="518"/>
      <c r="F119" s="518"/>
      <c r="G119" s="376"/>
    </row>
    <row r="120" spans="1:9" ht="15" customHeight="1">
      <c r="A120" s="456">
        <f>+A114+1</f>
        <v>12</v>
      </c>
      <c r="B120" s="464">
        <f>+$B$5</f>
        <v>44500</v>
      </c>
      <c r="C120" s="52">
        <v>110210</v>
      </c>
      <c r="D120" s="53" t="s">
        <v>29</v>
      </c>
      <c r="E120" s="518">
        <f>'BANK SEJATI 55'!$K$4</f>
        <v>29766065</v>
      </c>
      <c r="F120" s="518"/>
      <c r="G120" s="367" t="s">
        <v>490</v>
      </c>
      <c r="H120" s="522"/>
    </row>
    <row r="121" spans="1:9" ht="15" customHeight="1">
      <c r="B121" s="466"/>
      <c r="C121" s="52">
        <v>130507</v>
      </c>
      <c r="D121" s="53" t="s">
        <v>481</v>
      </c>
      <c r="E121" s="518"/>
      <c r="F121" s="518">
        <f>+E120</f>
        <v>29766065</v>
      </c>
      <c r="G121" s="376" t="s">
        <v>512</v>
      </c>
      <c r="H121" s="522"/>
    </row>
    <row r="122" spans="1:9" ht="15" customHeight="1">
      <c r="B122" s="466"/>
      <c r="C122" s="52"/>
      <c r="D122" s="53"/>
      <c r="E122" s="518"/>
      <c r="F122" s="518"/>
      <c r="G122" s="367"/>
    </row>
    <row r="123" spans="1:9" ht="15" customHeight="1">
      <c r="A123" s="456">
        <f>A120+1</f>
        <v>13</v>
      </c>
      <c r="B123" s="464">
        <f>+$B$5</f>
        <v>44500</v>
      </c>
      <c r="C123" s="621">
        <v>211016</v>
      </c>
      <c r="D123" s="53" t="s">
        <v>475</v>
      </c>
      <c r="E123" s="518">
        <f>'BANK SEJATI 55'!$K$5</f>
        <v>33810330</v>
      </c>
      <c r="F123" s="518"/>
      <c r="G123" s="367" t="s">
        <v>734</v>
      </c>
    </row>
    <row r="124" spans="1:9" ht="15" customHeight="1">
      <c r="B124" s="466"/>
      <c r="C124" s="621">
        <v>110210</v>
      </c>
      <c r="D124" s="53" t="s">
        <v>29</v>
      </c>
      <c r="E124" s="518"/>
      <c r="F124" s="518">
        <f>E123</f>
        <v>33810330</v>
      </c>
      <c r="G124" s="367"/>
    </row>
    <row r="125" spans="1:9" ht="15" customHeight="1">
      <c r="B125" s="466"/>
      <c r="C125" s="621"/>
      <c r="D125" s="53"/>
      <c r="E125" s="518"/>
      <c r="F125" s="518"/>
      <c r="G125" s="367"/>
    </row>
    <row r="126" spans="1:9" ht="15" customHeight="1">
      <c r="A126" s="456">
        <f>A123+1</f>
        <v>14</v>
      </c>
      <c r="B126" s="464">
        <f>+$B$5</f>
        <v>44500</v>
      </c>
      <c r="C126" s="52">
        <v>211017</v>
      </c>
      <c r="D126" s="53" t="s">
        <v>309</v>
      </c>
      <c r="E126" s="518"/>
      <c r="F126" s="518"/>
      <c r="G126" s="367" t="s">
        <v>590</v>
      </c>
      <c r="H126" s="522"/>
    </row>
    <row r="127" spans="1:9" ht="15" customHeight="1">
      <c r="B127" s="466"/>
      <c r="C127" s="52">
        <v>110210</v>
      </c>
      <c r="D127" s="53" t="s">
        <v>29</v>
      </c>
      <c r="E127" s="518"/>
      <c r="F127" s="518">
        <f>+E126</f>
        <v>0</v>
      </c>
      <c r="G127" s="367"/>
      <c r="H127" s="522"/>
    </row>
    <row r="128" spans="1:9" ht="15" customHeight="1">
      <c r="B128" s="466"/>
      <c r="C128" s="52"/>
      <c r="D128" s="53"/>
      <c r="E128" s="518"/>
      <c r="F128" s="518"/>
      <c r="G128" s="367"/>
      <c r="H128" s="522"/>
    </row>
    <row r="129" spans="1:11" ht="15" customHeight="1">
      <c r="B129" s="473" t="s">
        <v>474</v>
      </c>
      <c r="C129" s="52"/>
      <c r="D129" s="53"/>
      <c r="E129" s="518"/>
      <c r="F129" s="518"/>
      <c r="G129" s="367"/>
    </row>
    <row r="130" spans="1:11" ht="15" customHeight="1">
      <c r="A130" s="456">
        <v>1</v>
      </c>
      <c r="B130" s="464">
        <f>+$B$5</f>
        <v>44500</v>
      </c>
      <c r="C130" s="621">
        <v>821004</v>
      </c>
      <c r="D130" s="542" t="str">
        <f>VLOOKUP(C130,'NERACA LAJUR'!A:B,2,FALSE)</f>
        <v>KONSUMSI</v>
      </c>
      <c r="E130" s="518">
        <v>2210000</v>
      </c>
      <c r="F130" s="518"/>
      <c r="G130" s="373" t="s">
        <v>740</v>
      </c>
      <c r="H130" s="526"/>
      <c r="I130" s="377"/>
      <c r="J130" s="377"/>
      <c r="K130" s="620"/>
    </row>
    <row r="131" spans="1:11" ht="15" customHeight="1">
      <c r="B131" s="464"/>
      <c r="C131" s="621">
        <v>822005</v>
      </c>
      <c r="D131" s="542" t="str">
        <f>VLOOKUP(C131,'NERACA LAJUR'!A:B,2,FALSE)</f>
        <v>PEMELIHARAAN INVENTARIS KANTOR</v>
      </c>
      <c r="E131" s="518">
        <v>1700045</v>
      </c>
      <c r="F131" s="518"/>
      <c r="G131" s="543" t="s">
        <v>737</v>
      </c>
      <c r="H131" s="526"/>
      <c r="I131" s="377"/>
      <c r="J131" s="377"/>
      <c r="K131" s="620"/>
    </row>
    <row r="132" spans="1:11" ht="15" customHeight="1">
      <c r="B132" s="466"/>
      <c r="C132" s="621">
        <v>824002</v>
      </c>
      <c r="D132" s="542" t="str">
        <f>VLOOKUP(C132,'NERACA LAJUR'!A:B,2,FALSE)</f>
        <v>ALAT TULIS &amp; CETAKAN</v>
      </c>
      <c r="E132" s="518">
        <v>982260</v>
      </c>
      <c r="F132" s="518"/>
      <c r="G132" s="543"/>
      <c r="H132" s="526"/>
      <c r="I132" s="377"/>
      <c r="J132" s="377"/>
      <c r="K132" s="620"/>
    </row>
    <row r="133" spans="1:11" ht="15" customHeight="1">
      <c r="B133" s="466"/>
      <c r="C133" s="621">
        <v>824003</v>
      </c>
      <c r="D133" s="542" t="str">
        <f>VLOOKUP(C133,'NERACA LAJUR'!A:B,2,FALSE)</f>
        <v>TELEPHONE/FAX/SPEEDY</v>
      </c>
      <c r="E133" s="518">
        <v>3080000</v>
      </c>
      <c r="F133" s="518"/>
      <c r="G133" s="543"/>
      <c r="H133" s="526"/>
      <c r="I133" s="377"/>
      <c r="J133" s="377"/>
      <c r="K133" s="620"/>
    </row>
    <row r="134" spans="1:11" ht="15" customHeight="1">
      <c r="B134" s="466"/>
      <c r="C134" s="621">
        <v>824004</v>
      </c>
      <c r="D134" s="542" t="str">
        <f>VLOOKUP(C134,'NERACA LAJUR'!A:B,2,FALSE)</f>
        <v>SUMBANGAN/IURAN &amp; MAJALAH</v>
      </c>
      <c r="E134" s="518">
        <v>45000</v>
      </c>
      <c r="F134" s="518"/>
      <c r="G134" s="543"/>
      <c r="H134" s="526"/>
      <c r="I134" s="377"/>
      <c r="J134" s="377"/>
      <c r="K134" s="620"/>
    </row>
    <row r="135" spans="1:11" ht="15" customHeight="1">
      <c r="B135" s="466"/>
      <c r="C135" s="621">
        <v>824007</v>
      </c>
      <c r="D135" s="542" t="str">
        <f>VLOOKUP(C135,'NERACA LAJUR'!A:B,2,FALSE)</f>
        <v>BIAYA RUMAH TANGGA</v>
      </c>
      <c r="E135" s="518">
        <v>2444490</v>
      </c>
      <c r="F135" s="518"/>
      <c r="G135" s="543"/>
      <c r="H135" s="526"/>
      <c r="J135" s="377"/>
      <c r="K135" s="620"/>
    </row>
    <row r="136" spans="1:11" ht="15" customHeight="1">
      <c r="B136" s="466"/>
      <c r="C136" s="621">
        <v>824008</v>
      </c>
      <c r="D136" s="542" t="str">
        <f>VLOOKUP(C136,'NERACA LAJUR'!A:B,2,FALSE)</f>
        <v>SEWA KENDARAAN</v>
      </c>
      <c r="E136" s="518">
        <v>6901293.8499999996</v>
      </c>
      <c r="F136" s="518"/>
      <c r="G136" s="543" t="s">
        <v>736</v>
      </c>
      <c r="H136" s="526"/>
      <c r="K136" s="620"/>
    </row>
    <row r="137" spans="1:11" ht="15" customHeight="1">
      <c r="B137" s="466"/>
      <c r="C137" s="621">
        <v>824009</v>
      </c>
      <c r="D137" s="542" t="str">
        <f>VLOOKUP(C137,'NERACA LAJUR'!A:B,2,FALSE)</f>
        <v>SEWA KANTOR</v>
      </c>
      <c r="E137" s="518">
        <v>24764207</v>
      </c>
      <c r="F137" s="518"/>
      <c r="G137" s="367"/>
      <c r="H137" s="526"/>
      <c r="K137" s="620"/>
    </row>
    <row r="138" spans="1:11" ht="15" customHeight="1">
      <c r="B138" s="466"/>
      <c r="C138" s="621">
        <v>824010</v>
      </c>
      <c r="D138" s="542" t="str">
        <f>VLOOKUP(C138,'NERACA LAJUR'!A:B,2,FALSE)</f>
        <v>SEWA INVENTARIS</v>
      </c>
      <c r="E138" s="518">
        <v>14723155.400000006</v>
      </c>
      <c r="F138" s="518"/>
      <c r="G138" s="367"/>
      <c r="H138" s="526"/>
      <c r="K138" s="620"/>
    </row>
    <row r="139" spans="1:11" ht="15" customHeight="1">
      <c r="B139" s="466"/>
      <c r="C139" s="621">
        <v>811004</v>
      </c>
      <c r="D139" s="542" t="str">
        <f>VLOOKUP(C139,'NERACA LAJUR'!A:B,2,FALSE)</f>
        <v>PEMELIHARAAN KENDARAAN</v>
      </c>
      <c r="E139" s="518">
        <v>5823555</v>
      </c>
      <c r="F139" s="518"/>
      <c r="G139" s="367" t="s">
        <v>1128</v>
      </c>
      <c r="H139" s="526"/>
      <c r="K139" s="620"/>
    </row>
    <row r="140" spans="1:11" ht="15" customHeight="1">
      <c r="B140" s="466"/>
      <c r="C140" s="621">
        <v>822005</v>
      </c>
      <c r="D140" s="542" t="str">
        <f>VLOOKUP(C140,'NERACA LAJUR'!A:B,2,FALSE)</f>
        <v>PEMELIHARAAN INVENTARIS KANTOR</v>
      </c>
      <c r="E140" s="518">
        <v>44000</v>
      </c>
      <c r="F140" s="518"/>
      <c r="G140" s="374" t="s">
        <v>1129</v>
      </c>
      <c r="H140" s="526"/>
      <c r="K140" s="620"/>
    </row>
    <row r="141" spans="1:11" ht="15" customHeight="1">
      <c r="B141" s="466"/>
      <c r="C141" s="52">
        <v>211201</v>
      </c>
      <c r="D141" s="53" t="s">
        <v>52</v>
      </c>
      <c r="E141" s="518"/>
      <c r="F141" s="518">
        <f>SUM(E130:E140)</f>
        <v>62718006.250000007</v>
      </c>
      <c r="G141" s="367"/>
      <c r="H141" s="526"/>
    </row>
    <row r="142" spans="1:11" ht="15" customHeight="1">
      <c r="B142" s="466"/>
      <c r="C142" s="52"/>
      <c r="D142" s="53"/>
      <c r="E142" s="518"/>
      <c r="F142" s="518"/>
      <c r="G142" s="367"/>
      <c r="H142" s="377"/>
    </row>
    <row r="143" spans="1:11" ht="15" customHeight="1">
      <c r="A143" s="540">
        <f>+A130+1</f>
        <v>2</v>
      </c>
      <c r="B143" s="464">
        <f>+$B$5</f>
        <v>44500</v>
      </c>
      <c r="C143" s="621">
        <v>811004</v>
      </c>
      <c r="D143" s="542" t="str">
        <f>VLOOKUP(C143,'NERACA LAJUR'!A:B,2,FALSE)</f>
        <v>PEMELIHARAAN KENDARAAN</v>
      </c>
      <c r="E143" s="518">
        <v>1550900</v>
      </c>
      <c r="F143" s="518"/>
      <c r="G143" s="543" t="s">
        <v>599</v>
      </c>
      <c r="H143" s="377"/>
    </row>
    <row r="144" spans="1:11" ht="15" customHeight="1">
      <c r="A144" s="540"/>
      <c r="B144" s="541"/>
      <c r="C144" s="621">
        <v>822005</v>
      </c>
      <c r="D144" s="542" t="str">
        <f>VLOOKUP(C144,'NERACA LAJUR'!A:B,2,FALSE)</f>
        <v>PEMELIHARAAN INVENTARIS KANTOR</v>
      </c>
      <c r="E144" s="518">
        <v>25000</v>
      </c>
      <c r="F144" s="518"/>
      <c r="G144" s="543"/>
      <c r="H144" s="377"/>
    </row>
    <row r="145" spans="1:10" ht="15" customHeight="1">
      <c r="A145" s="540"/>
      <c r="B145" s="541"/>
      <c r="C145" s="621">
        <v>824008</v>
      </c>
      <c r="D145" s="542" t="str">
        <f>VLOOKUP(C145,'NERACA LAJUR'!A:B,2,FALSE)</f>
        <v>SEWA KENDARAAN</v>
      </c>
      <c r="E145" s="518">
        <v>15421459</v>
      </c>
      <c r="F145" s="518"/>
      <c r="G145" s="543"/>
      <c r="H145" s="377"/>
    </row>
    <row r="146" spans="1:10" ht="15" customHeight="1">
      <c r="A146" s="540"/>
      <c r="B146" s="541"/>
      <c r="C146" s="621">
        <v>824009</v>
      </c>
      <c r="D146" s="542" t="str">
        <f>VLOOKUP(C146,'NERACA LAJUR'!A:B,2,FALSE)</f>
        <v>SEWA KANTOR</v>
      </c>
      <c r="E146" s="518">
        <v>3440000</v>
      </c>
      <c r="F146" s="518"/>
      <c r="G146" s="543"/>
      <c r="H146" s="377"/>
    </row>
    <row r="147" spans="1:10" ht="15" customHeight="1">
      <c r="A147" s="540"/>
      <c r="B147" s="541"/>
      <c r="C147" s="621">
        <v>824010</v>
      </c>
      <c r="D147" s="542" t="str">
        <f>VLOOKUP(C147,'NERACA LAJUR'!A:B,2,FALSE)</f>
        <v>SEWA INVENTARIS</v>
      </c>
      <c r="E147" s="518">
        <v>2491998</v>
      </c>
      <c r="F147" s="518"/>
      <c r="G147" s="543"/>
      <c r="H147" s="377"/>
    </row>
    <row r="148" spans="1:10" ht="15" customHeight="1">
      <c r="A148" s="540"/>
      <c r="B148" s="541"/>
      <c r="C148" s="621">
        <v>824021</v>
      </c>
      <c r="D148" s="542" t="str">
        <f>VLOOKUP(C148,'NERACA LAJUR'!A:B,2,FALSE)</f>
        <v>BIAYA STNK/KEUR/DISPENSASI</v>
      </c>
      <c r="E148" s="518">
        <v>1461900</v>
      </c>
      <c r="F148" s="518"/>
      <c r="G148" s="543"/>
      <c r="H148" s="377"/>
    </row>
    <row r="149" spans="1:10" ht="15" customHeight="1">
      <c r="A149" s="540"/>
      <c r="B149" s="541"/>
      <c r="C149" s="52">
        <v>211201</v>
      </c>
      <c r="D149" s="53" t="s">
        <v>52</v>
      </c>
      <c r="E149" s="518"/>
      <c r="F149" s="518">
        <f>SUM(E143:E148)</f>
        <v>24391257</v>
      </c>
      <c r="G149" s="543"/>
      <c r="H149" s="377"/>
    </row>
    <row r="150" spans="1:10" ht="15" customHeight="1">
      <c r="B150" s="466"/>
      <c r="C150" s="52"/>
      <c r="D150" s="53"/>
      <c r="E150" s="518"/>
      <c r="F150" s="518"/>
      <c r="G150" s="367"/>
      <c r="H150" s="377"/>
    </row>
    <row r="151" spans="1:10" ht="15" customHeight="1">
      <c r="A151" s="456">
        <f>+A143+1</f>
        <v>3</v>
      </c>
      <c r="B151" s="464">
        <f>+$B$5</f>
        <v>44500</v>
      </c>
      <c r="C151" s="52">
        <v>311101</v>
      </c>
      <c r="D151" s="53" t="s">
        <v>59</v>
      </c>
      <c r="E151" s="518">
        <f>SUM(F152:F153)</f>
        <v>0</v>
      </c>
      <c r="F151" s="518"/>
      <c r="G151" s="367" t="s">
        <v>494</v>
      </c>
      <c r="H151" s="472"/>
    </row>
    <row r="152" spans="1:10" ht="15" customHeight="1">
      <c r="B152" s="466"/>
      <c r="C152" s="52">
        <v>824001</v>
      </c>
      <c r="D152" s="53" t="s">
        <v>123</v>
      </c>
      <c r="E152" s="518"/>
      <c r="F152" s="518"/>
      <c r="G152" s="367"/>
      <c r="H152" s="472"/>
    </row>
    <row r="153" spans="1:10" ht="15" customHeight="1">
      <c r="B153" s="466"/>
      <c r="C153" s="52">
        <v>824003</v>
      </c>
      <c r="D153" s="53" t="s">
        <v>125</v>
      </c>
      <c r="E153" s="518"/>
      <c r="F153" s="518"/>
      <c r="G153" s="367"/>
      <c r="H153" s="472"/>
    </row>
    <row r="154" spans="1:10" ht="15" customHeight="1">
      <c r="B154" s="466"/>
      <c r="C154" s="52"/>
      <c r="D154" s="53"/>
      <c r="E154" s="518"/>
      <c r="F154" s="518"/>
      <c r="G154" s="367"/>
    </row>
    <row r="155" spans="1:10" ht="15" customHeight="1">
      <c r="A155" s="456">
        <f>+A151+1</f>
        <v>4</v>
      </c>
      <c r="B155" s="464">
        <f>+$B$5</f>
        <v>44500</v>
      </c>
      <c r="C155" s="52">
        <v>824001</v>
      </c>
      <c r="D155" s="542" t="str">
        <f>VLOOKUP(C155,'NERACA LAJUR'!A:B,2,FALSE)</f>
        <v>LISTRIK</v>
      </c>
      <c r="E155" s="518">
        <v>1288632.5999999999</v>
      </c>
      <c r="F155" s="518"/>
      <c r="G155" s="367" t="s">
        <v>677</v>
      </c>
      <c r="H155" s="475" t="s">
        <v>495</v>
      </c>
      <c r="I155" s="476" t="s">
        <v>496</v>
      </c>
      <c r="J155" s="377"/>
    </row>
    <row r="156" spans="1:10" ht="15" customHeight="1">
      <c r="B156" s="466"/>
      <c r="C156" s="52">
        <v>824003</v>
      </c>
      <c r="D156" s="542" t="str">
        <f>VLOOKUP(C156,'NERACA LAJUR'!A:B,2,FALSE)</f>
        <v>TELEPHONE/FAX/SPEEDY</v>
      </c>
      <c r="E156" s="518">
        <v>1982852.9</v>
      </c>
      <c r="F156" s="518"/>
      <c r="G156" s="367" t="s">
        <v>677</v>
      </c>
      <c r="H156" s="377"/>
      <c r="I156" s="374" t="s">
        <v>497</v>
      </c>
      <c r="J156" s="377"/>
    </row>
    <row r="157" spans="1:10" ht="15" customHeight="1">
      <c r="B157" s="466"/>
      <c r="C157" s="52">
        <v>824003</v>
      </c>
      <c r="D157" s="542" t="str">
        <f>VLOOKUP(C157,'NERACA LAJUR'!A:B,2,FALSE)</f>
        <v>TELEPHONE/FAX/SPEEDY</v>
      </c>
      <c r="E157" s="518">
        <v>1027301</v>
      </c>
      <c r="F157" s="518"/>
      <c r="G157" s="367" t="s">
        <v>676</v>
      </c>
      <c r="H157" s="377"/>
      <c r="I157" s="374" t="s">
        <v>497</v>
      </c>
      <c r="J157" s="377"/>
    </row>
    <row r="158" spans="1:10" ht="15" customHeight="1">
      <c r="B158" s="466"/>
      <c r="C158" s="621">
        <v>824003</v>
      </c>
      <c r="D158" s="542" t="str">
        <f>VLOOKUP(C158,'NERACA LAJUR'!A:B,2,FALSE)</f>
        <v>TELEPHONE/FAX/SPEEDY</v>
      </c>
      <c r="E158" s="518">
        <v>618095</v>
      </c>
      <c r="F158" s="518"/>
      <c r="G158" s="367" t="s">
        <v>1131</v>
      </c>
      <c r="H158" s="377"/>
      <c r="J158" s="377"/>
    </row>
    <row r="159" spans="1:10" ht="15" customHeight="1">
      <c r="B159" s="466"/>
      <c r="C159" s="621">
        <v>824003</v>
      </c>
      <c r="D159" s="542" t="str">
        <f>VLOOKUP(C159,'NERACA LAJUR'!A:B,2,FALSE)</f>
        <v>TELEPHONE/FAX/SPEEDY</v>
      </c>
      <c r="E159" s="518">
        <v>73656.25</v>
      </c>
      <c r="F159" s="518"/>
      <c r="G159" s="367" t="s">
        <v>1134</v>
      </c>
      <c r="H159" s="377"/>
      <c r="J159" s="377"/>
    </row>
    <row r="160" spans="1:10" ht="15" customHeight="1">
      <c r="B160" s="466"/>
      <c r="C160" s="52">
        <v>211201</v>
      </c>
      <c r="D160" s="53" t="s">
        <v>52</v>
      </c>
      <c r="E160" s="518"/>
      <c r="F160" s="518">
        <f>SUM(E155:E159)</f>
        <v>4990537.75</v>
      </c>
      <c r="G160" s="367" t="s">
        <v>1130</v>
      </c>
      <c r="H160" s="377"/>
    </row>
    <row r="161" spans="1:9" ht="15" customHeight="1">
      <c r="B161" s="466"/>
      <c r="C161" s="52"/>
      <c r="D161" s="53"/>
      <c r="E161" s="518"/>
      <c r="F161" s="518"/>
      <c r="G161" s="367"/>
      <c r="H161" s="377"/>
    </row>
    <row r="162" spans="1:9" ht="15" customHeight="1">
      <c r="A162" s="456">
        <f>+A155+1</f>
        <v>5</v>
      </c>
      <c r="B162" s="464">
        <f>+$B$5</f>
        <v>44500</v>
      </c>
      <c r="C162" s="52">
        <v>821001</v>
      </c>
      <c r="D162" s="53" t="s">
        <v>111</v>
      </c>
      <c r="E162" s="518">
        <f>SUM(F163:F169)</f>
        <v>149794731.84</v>
      </c>
      <c r="F162" s="518"/>
      <c r="G162" s="367" t="s">
        <v>472</v>
      </c>
      <c r="H162" s="531">
        <f>+E162+E171+E175+E179+E182</f>
        <v>228791502.4716</v>
      </c>
    </row>
    <row r="163" spans="1:9" ht="15" customHeight="1">
      <c r="B163" s="464"/>
      <c r="C163" s="621">
        <v>311111</v>
      </c>
      <c r="D163" s="53" t="s">
        <v>61</v>
      </c>
      <c r="E163" s="518"/>
      <c r="F163" s="518">
        <v>2822</v>
      </c>
      <c r="G163" s="367"/>
      <c r="H163" s="531"/>
    </row>
    <row r="164" spans="1:9" ht="15" customHeight="1">
      <c r="B164" s="464"/>
      <c r="C164" s="621">
        <v>311112</v>
      </c>
      <c r="D164" s="53" t="s">
        <v>62</v>
      </c>
      <c r="E164" s="518"/>
      <c r="F164" s="518">
        <v>0</v>
      </c>
      <c r="G164" s="367"/>
      <c r="H164" s="531"/>
    </row>
    <row r="165" spans="1:9" ht="15" customHeight="1">
      <c r="B165" s="466"/>
      <c r="C165" s="52">
        <v>311113</v>
      </c>
      <c r="D165" s="53" t="s">
        <v>63</v>
      </c>
      <c r="E165" s="518"/>
      <c r="F165" s="518">
        <v>16884644</v>
      </c>
      <c r="G165" s="477" t="s">
        <v>478</v>
      </c>
      <c r="H165" s="530" t="s">
        <v>479</v>
      </c>
    </row>
    <row r="166" spans="1:9" ht="15" customHeight="1">
      <c r="B166" s="466"/>
      <c r="C166" s="52">
        <v>311114</v>
      </c>
      <c r="D166" s="53" t="s">
        <v>64</v>
      </c>
      <c r="E166" s="518"/>
      <c r="F166" s="518">
        <v>3967523.84</v>
      </c>
      <c r="G166" s="367"/>
      <c r="H166" s="522"/>
    </row>
    <row r="167" spans="1:9" ht="15" customHeight="1">
      <c r="B167" s="466"/>
      <c r="C167" s="52">
        <v>311118</v>
      </c>
      <c r="D167" s="53" t="s">
        <v>331</v>
      </c>
      <c r="E167" s="518"/>
      <c r="F167" s="518">
        <v>5012842</v>
      </c>
      <c r="G167" s="367"/>
      <c r="H167" s="522"/>
    </row>
    <row r="168" spans="1:9" ht="15" customHeight="1">
      <c r="B168" s="466"/>
      <c r="C168" s="621">
        <v>311119</v>
      </c>
      <c r="D168" s="53" t="s">
        <v>733</v>
      </c>
      <c r="E168" s="518"/>
      <c r="F168" s="518">
        <v>0</v>
      </c>
      <c r="G168" s="367"/>
      <c r="H168" s="522"/>
    </row>
    <row r="169" spans="1:9" ht="15" customHeight="1">
      <c r="B169" s="466"/>
      <c r="C169" s="52">
        <v>211101</v>
      </c>
      <c r="D169" s="53" t="s">
        <v>244</v>
      </c>
      <c r="E169" s="518"/>
      <c r="F169" s="518">
        <v>123926900</v>
      </c>
      <c r="G169" s="367"/>
    </row>
    <row r="170" spans="1:9" ht="15" customHeight="1">
      <c r="B170" s="466"/>
      <c r="C170" s="52"/>
      <c r="D170" s="53"/>
      <c r="E170" s="518"/>
      <c r="F170" s="518"/>
      <c r="G170" s="367"/>
    </row>
    <row r="171" spans="1:9" ht="15" customHeight="1">
      <c r="A171" s="456">
        <f>+A162+1</f>
        <v>6</v>
      </c>
      <c r="B171" s="464">
        <f>+$B$5</f>
        <v>44500</v>
      </c>
      <c r="C171" s="52">
        <v>821002</v>
      </c>
      <c r="D171" s="53" t="s">
        <v>112</v>
      </c>
      <c r="E171" s="518">
        <v>10082301.5616</v>
      </c>
      <c r="F171" s="518"/>
      <c r="G171" s="367" t="s">
        <v>354</v>
      </c>
      <c r="H171" s="530" t="s">
        <v>479</v>
      </c>
    </row>
    <row r="172" spans="1:9" ht="15" customHeight="1">
      <c r="B172" s="464"/>
      <c r="C172" s="52">
        <v>311114</v>
      </c>
      <c r="D172" s="53" t="s">
        <v>64</v>
      </c>
      <c r="E172" s="518">
        <f>F166</f>
        <v>3967523.84</v>
      </c>
      <c r="F172" s="518"/>
      <c r="G172" s="367"/>
      <c r="H172" s="522"/>
    </row>
    <row r="173" spans="1:9" ht="15" customHeight="1">
      <c r="B173" s="466"/>
      <c r="C173" s="52">
        <v>211202</v>
      </c>
      <c r="D173" s="53" t="s">
        <v>247</v>
      </c>
      <c r="E173" s="518"/>
      <c r="F173" s="518">
        <f>SUM(E171:E172)</f>
        <v>14049825.4016</v>
      </c>
      <c r="G173" s="367" t="s">
        <v>355</v>
      </c>
      <c r="H173" s="522"/>
    </row>
    <row r="174" spans="1:9" ht="15" customHeight="1">
      <c r="B174" s="466"/>
      <c r="C174" s="52"/>
      <c r="D174" s="53"/>
      <c r="E174" s="518"/>
      <c r="F174" s="518"/>
      <c r="G174" s="367"/>
    </row>
    <row r="175" spans="1:9" ht="15" customHeight="1">
      <c r="A175" s="456">
        <f>+A171+1</f>
        <v>7</v>
      </c>
      <c r="B175" s="464">
        <f>+$B$5</f>
        <v>44500</v>
      </c>
      <c r="C175" s="52">
        <v>821001</v>
      </c>
      <c r="D175" s="53" t="s">
        <v>111</v>
      </c>
      <c r="E175" s="518">
        <f>SUM(F176:F177)</f>
        <v>40361407.07</v>
      </c>
      <c r="F175" s="518"/>
      <c r="G175" s="367" t="s">
        <v>486</v>
      </c>
      <c r="H175" s="530" t="s">
        <v>479</v>
      </c>
    </row>
    <row r="176" spans="1:9" ht="15" customHeight="1">
      <c r="B176" s="466"/>
      <c r="C176" s="52">
        <v>214002</v>
      </c>
      <c r="D176" s="53" t="s">
        <v>352</v>
      </c>
      <c r="E176" s="518"/>
      <c r="F176" s="518">
        <v>93053.466000000015</v>
      </c>
      <c r="G176" s="367" t="s">
        <v>480</v>
      </c>
      <c r="H176" s="526"/>
      <c r="I176" s="377"/>
    </row>
    <row r="177" spans="1:10" ht="15" customHeight="1">
      <c r="B177" s="466"/>
      <c r="C177" s="52">
        <v>211011</v>
      </c>
      <c r="D177" s="53" t="s">
        <v>304</v>
      </c>
      <c r="E177" s="518"/>
      <c r="F177" s="518">
        <v>40268353.604000002</v>
      </c>
      <c r="G177" s="367"/>
      <c r="H177" s="523"/>
      <c r="I177" s="377"/>
    </row>
    <row r="178" spans="1:10" ht="15" customHeight="1">
      <c r="B178" s="466"/>
      <c r="C178" s="52"/>
      <c r="D178" s="53"/>
      <c r="E178" s="518"/>
      <c r="F178" s="518"/>
      <c r="G178" s="367"/>
      <c r="H178" s="465"/>
      <c r="I178" s="377"/>
    </row>
    <row r="179" spans="1:10" ht="15" customHeight="1">
      <c r="A179" s="456">
        <f>+A175+1</f>
        <v>8</v>
      </c>
      <c r="B179" s="464">
        <f>+$B$5</f>
        <v>44500</v>
      </c>
      <c r="C179" s="52">
        <v>821001</v>
      </c>
      <c r="D179" s="53" t="s">
        <v>111</v>
      </c>
      <c r="E179" s="518">
        <v>6651347</v>
      </c>
      <c r="F179" s="518"/>
      <c r="G179" s="367" t="s">
        <v>486</v>
      </c>
    </row>
    <row r="180" spans="1:10" ht="15" customHeight="1">
      <c r="B180" s="466"/>
      <c r="C180" s="52">
        <v>211012</v>
      </c>
      <c r="D180" s="53" t="s">
        <v>305</v>
      </c>
      <c r="E180" s="518"/>
      <c r="F180" s="518">
        <f>E179</f>
        <v>6651347</v>
      </c>
      <c r="G180" s="367" t="s">
        <v>485</v>
      </c>
    </row>
    <row r="181" spans="1:10" ht="15" customHeight="1">
      <c r="B181" s="466"/>
      <c r="C181" s="52"/>
      <c r="D181" s="53"/>
      <c r="E181" s="518"/>
      <c r="F181" s="518"/>
      <c r="G181" s="367"/>
    </row>
    <row r="182" spans="1:10" ht="15" customHeight="1">
      <c r="A182" s="456">
        <f>+A179+1</f>
        <v>9</v>
      </c>
      <c r="B182" s="464">
        <f>+$B$5</f>
        <v>44500</v>
      </c>
      <c r="C182" s="52">
        <v>824033</v>
      </c>
      <c r="D182" s="53" t="s">
        <v>140</v>
      </c>
      <c r="E182" s="518">
        <f>SUM(F183:F184)</f>
        <v>21901715</v>
      </c>
      <c r="F182" s="518"/>
      <c r="G182" s="367" t="s">
        <v>486</v>
      </c>
      <c r="H182" s="530" t="s">
        <v>479</v>
      </c>
    </row>
    <row r="183" spans="1:10" ht="15" customHeight="1">
      <c r="B183" s="466"/>
      <c r="C183" s="52">
        <v>211013</v>
      </c>
      <c r="D183" s="53" t="s">
        <v>306</v>
      </c>
      <c r="E183" s="518"/>
      <c r="F183" s="518">
        <v>8832311</v>
      </c>
      <c r="G183" s="367"/>
      <c r="H183" s="522"/>
    </row>
    <row r="184" spans="1:10" ht="15" customHeight="1">
      <c r="B184" s="466"/>
      <c r="C184" s="52">
        <v>211014</v>
      </c>
      <c r="D184" s="53" t="s">
        <v>307</v>
      </c>
      <c r="E184" s="518"/>
      <c r="F184" s="518">
        <v>13069404</v>
      </c>
      <c r="G184" s="367"/>
      <c r="H184" s="522"/>
    </row>
    <row r="185" spans="1:10" ht="15" customHeight="1">
      <c r="B185" s="466"/>
      <c r="C185" s="52"/>
      <c r="D185" s="53"/>
      <c r="E185" s="518"/>
      <c r="F185" s="518"/>
      <c r="G185" s="367"/>
    </row>
    <row r="186" spans="1:10" ht="15" customHeight="1">
      <c r="A186" s="456">
        <f>+A182+1</f>
        <v>10</v>
      </c>
      <c r="B186" s="464">
        <f>+$B$5</f>
        <v>44500</v>
      </c>
      <c r="C186" s="52">
        <v>920100</v>
      </c>
      <c r="D186" s="53" t="s">
        <v>535</v>
      </c>
      <c r="E186" s="518">
        <v>1980307.25847496</v>
      </c>
      <c r="F186" s="518"/>
      <c r="G186" s="374" t="s">
        <v>357</v>
      </c>
      <c r="H186" s="478"/>
      <c r="J186" s="377">
        <f>+('NERACA PT'!D17/12)*13%</f>
        <v>-1980307.2584749605</v>
      </c>
    </row>
    <row r="187" spans="1:10" ht="15" customHeight="1">
      <c r="B187" s="466"/>
      <c r="C187" s="52">
        <v>211003</v>
      </c>
      <c r="D187" s="53" t="s">
        <v>344</v>
      </c>
      <c r="E187" s="518"/>
      <c r="F187" s="518">
        <f>+E186</f>
        <v>1980307.25847496</v>
      </c>
      <c r="G187" s="374" t="s">
        <v>355</v>
      </c>
      <c r="H187" s="478"/>
    </row>
    <row r="188" spans="1:10" ht="15" customHeight="1">
      <c r="B188" s="466"/>
      <c r="C188" s="52"/>
      <c r="D188" s="53"/>
      <c r="E188" s="518"/>
      <c r="F188" s="518"/>
      <c r="G188" s="374"/>
      <c r="H188" s="478"/>
    </row>
    <row r="189" spans="1:10" ht="15" customHeight="1">
      <c r="B189" s="473" t="s">
        <v>506</v>
      </c>
      <c r="C189" s="52"/>
      <c r="D189" s="53"/>
      <c r="E189" s="518"/>
      <c r="F189" s="518"/>
      <c r="G189" s="367"/>
    </row>
    <row r="190" spans="1:10" ht="15" customHeight="1">
      <c r="A190" s="456">
        <v>1</v>
      </c>
      <c r="B190" s="464">
        <f>+$B$5</f>
        <v>44500</v>
      </c>
      <c r="C190" s="52">
        <v>211101</v>
      </c>
      <c r="D190" s="53" t="s">
        <v>49</v>
      </c>
      <c r="E190" s="518"/>
      <c r="F190" s="518"/>
      <c r="G190" s="367"/>
      <c r="H190" s="377"/>
    </row>
    <row r="191" spans="1:10" ht="15" customHeight="1">
      <c r="B191" s="466"/>
      <c r="C191" s="52">
        <v>211201</v>
      </c>
      <c r="D191" s="53" t="s">
        <v>52</v>
      </c>
      <c r="E191" s="518"/>
      <c r="F191" s="518">
        <f>+E190</f>
        <v>0</v>
      </c>
      <c r="G191" s="367"/>
      <c r="H191" s="377"/>
    </row>
    <row r="192" spans="1:10" ht="15" customHeight="1">
      <c r="B192" s="466"/>
      <c r="C192" s="52"/>
      <c r="D192" s="53"/>
      <c r="E192" s="518"/>
      <c r="F192" s="518"/>
      <c r="G192" s="367"/>
      <c r="H192" s="377"/>
    </row>
    <row r="193" spans="1:12" ht="15" customHeight="1">
      <c r="A193" s="456">
        <f>A190+1</f>
        <v>2</v>
      </c>
      <c r="B193" s="464">
        <f>+$B$5</f>
        <v>44500</v>
      </c>
      <c r="C193" s="52">
        <v>212001</v>
      </c>
      <c r="D193" s="53" t="s">
        <v>55</v>
      </c>
      <c r="E193" s="518"/>
      <c r="F193" s="518"/>
      <c r="G193" s="367"/>
    </row>
    <row r="194" spans="1:12" ht="15" customHeight="1">
      <c r="B194" s="466"/>
      <c r="C194" s="52">
        <v>150101</v>
      </c>
      <c r="D194" s="53" t="s">
        <v>42</v>
      </c>
      <c r="E194" s="518"/>
      <c r="F194" s="518">
        <f>+E193</f>
        <v>0</v>
      </c>
      <c r="G194" s="367"/>
    </row>
    <row r="195" spans="1:12" ht="15" customHeight="1">
      <c r="B195" s="466"/>
      <c r="C195" s="52"/>
      <c r="D195" s="53"/>
      <c r="E195" s="518"/>
      <c r="F195" s="518"/>
      <c r="G195" s="367"/>
    </row>
    <row r="196" spans="1:12" ht="15" customHeight="1">
      <c r="A196" s="456">
        <f>+A193+1</f>
        <v>3</v>
      </c>
      <c r="B196" s="464">
        <f>+$B$5</f>
        <v>44500</v>
      </c>
      <c r="C196" s="52">
        <v>311101</v>
      </c>
      <c r="D196" s="53" t="s">
        <v>59</v>
      </c>
      <c r="E196" s="518">
        <f>SUM(F197:F199)</f>
        <v>0</v>
      </c>
      <c r="F196" s="518"/>
      <c r="G196" s="367" t="s">
        <v>537</v>
      </c>
    </row>
    <row r="197" spans="1:12" ht="15" customHeight="1">
      <c r="B197" s="466"/>
      <c r="C197" s="52">
        <v>821001</v>
      </c>
      <c r="D197" s="53" t="s">
        <v>111</v>
      </c>
      <c r="E197" s="518"/>
      <c r="F197" s="518"/>
      <c r="G197" s="367"/>
    </row>
    <row r="198" spans="1:12" ht="15" customHeight="1">
      <c r="B198" s="466"/>
      <c r="C198" s="52">
        <v>824033</v>
      </c>
      <c r="D198" s="53" t="s">
        <v>140</v>
      </c>
      <c r="E198" s="518"/>
      <c r="F198" s="518"/>
      <c r="G198" s="367"/>
    </row>
    <row r="199" spans="1:12" ht="15" customHeight="1">
      <c r="B199" s="466"/>
      <c r="C199" s="52">
        <v>824033</v>
      </c>
      <c r="D199" s="53" t="s">
        <v>140</v>
      </c>
      <c r="E199" s="518"/>
      <c r="F199" s="518"/>
      <c r="G199" s="367"/>
    </row>
    <row r="200" spans="1:12" ht="15" customHeight="1">
      <c r="B200" s="466"/>
      <c r="C200" s="52"/>
      <c r="D200" s="53"/>
      <c r="E200" s="518"/>
      <c r="F200" s="518"/>
      <c r="G200" s="367"/>
    </row>
    <row r="201" spans="1:12" s="479" customFormat="1" ht="15" customHeight="1">
      <c r="A201" s="456">
        <f>+A196+1</f>
        <v>4</v>
      </c>
      <c r="B201" s="464">
        <f>+$B$5</f>
        <v>44500</v>
      </c>
      <c r="C201" s="52">
        <v>211002</v>
      </c>
      <c r="D201" s="53" t="s">
        <v>201</v>
      </c>
      <c r="E201" s="518">
        <v>-1132030904.3636351</v>
      </c>
      <c r="F201" s="518"/>
      <c r="G201" s="367"/>
      <c r="H201" s="374"/>
      <c r="I201" s="374"/>
      <c r="J201" s="374"/>
      <c r="K201" s="696"/>
      <c r="L201" s="696"/>
    </row>
    <row r="202" spans="1:12" s="479" customFormat="1" ht="15" customHeight="1">
      <c r="A202" s="456"/>
      <c r="B202" s="466"/>
      <c r="C202" s="52">
        <v>161201</v>
      </c>
      <c r="D202" s="53" t="s">
        <v>540</v>
      </c>
      <c r="E202" s="518"/>
      <c r="F202" s="518">
        <f>+E201</f>
        <v>-1132030904.3636351</v>
      </c>
      <c r="G202" s="367"/>
      <c r="H202" s="374"/>
      <c r="I202" s="374"/>
      <c r="J202" s="374"/>
      <c r="K202" s="696"/>
      <c r="L202" s="696"/>
    </row>
    <row r="203" spans="1:12" s="479" customFormat="1" ht="15" customHeight="1">
      <c r="A203" s="456"/>
      <c r="B203" s="466"/>
      <c r="C203" s="52"/>
      <c r="D203" s="53"/>
      <c r="E203" s="518"/>
      <c r="F203" s="518"/>
      <c r="G203" s="367"/>
      <c r="H203" s="374"/>
      <c r="I203" s="374"/>
      <c r="J203" s="374"/>
      <c r="K203" s="696"/>
      <c r="L203" s="696"/>
    </row>
    <row r="204" spans="1:12" s="479" customFormat="1" ht="15" customHeight="1">
      <c r="A204" s="456"/>
      <c r="B204" s="466"/>
      <c r="C204" s="52">
        <v>161201</v>
      </c>
      <c r="D204" s="53" t="s">
        <v>540</v>
      </c>
      <c r="E204" s="518">
        <f>F205</f>
        <v>0</v>
      </c>
      <c r="F204" s="518"/>
      <c r="G204" s="367"/>
      <c r="H204" s="374"/>
      <c r="I204" s="374"/>
      <c r="J204" s="374"/>
      <c r="K204" s="696"/>
      <c r="L204" s="696"/>
    </row>
    <row r="205" spans="1:12" s="479" customFormat="1" ht="15" customHeight="1">
      <c r="A205" s="456"/>
      <c r="B205" s="466"/>
      <c r="C205" s="52">
        <v>211002</v>
      </c>
      <c r="D205" s="53" t="s">
        <v>201</v>
      </c>
      <c r="E205" s="518"/>
      <c r="F205" s="518"/>
      <c r="G205" s="375"/>
      <c r="H205" s="374"/>
      <c r="I205" s="374"/>
      <c r="J205" s="374"/>
      <c r="K205" s="696"/>
      <c r="L205" s="696"/>
    </row>
    <row r="206" spans="1:12" s="479" customFormat="1" ht="15" customHeight="1">
      <c r="A206" s="456"/>
      <c r="B206" s="466"/>
      <c r="C206" s="52"/>
      <c r="D206" s="53"/>
      <c r="E206" s="518"/>
      <c r="F206" s="518"/>
      <c r="G206" s="367"/>
      <c r="H206" s="374"/>
      <c r="I206" s="374"/>
      <c r="J206" s="374"/>
      <c r="K206" s="696"/>
      <c r="L206" s="696"/>
    </row>
    <row r="207" spans="1:12" s="479" customFormat="1" ht="15" customHeight="1">
      <c r="A207" s="456">
        <f>+A201+1</f>
        <v>5</v>
      </c>
      <c r="B207" s="464">
        <f>+$B$5</f>
        <v>44500</v>
      </c>
      <c r="C207" s="52">
        <v>211001</v>
      </c>
      <c r="D207" s="53" t="s">
        <v>179</v>
      </c>
      <c r="E207" s="518">
        <v>126662712.91999817</v>
      </c>
      <c r="F207" s="518"/>
      <c r="G207" s="367"/>
      <c r="H207" s="374"/>
      <c r="I207" s="374"/>
      <c r="J207" s="374"/>
      <c r="K207" s="696"/>
      <c r="L207" s="696"/>
    </row>
    <row r="208" spans="1:12" s="479" customFormat="1" ht="15" customHeight="1">
      <c r="A208" s="456"/>
      <c r="B208" s="466"/>
      <c r="C208" s="52">
        <v>130130</v>
      </c>
      <c r="D208" s="53" t="s">
        <v>35</v>
      </c>
      <c r="E208" s="518"/>
      <c r="F208" s="518">
        <f>+E207</f>
        <v>126662712.91999817</v>
      </c>
      <c r="G208" s="367"/>
      <c r="H208" s="374"/>
      <c r="I208" s="374"/>
      <c r="J208" s="374"/>
      <c r="K208" s="696"/>
      <c r="L208" s="696"/>
    </row>
    <row r="209" spans="1:12" s="479" customFormat="1" ht="15" customHeight="1">
      <c r="A209" s="456"/>
      <c r="B209" s="466"/>
      <c r="C209" s="52"/>
      <c r="D209" s="53"/>
      <c r="E209" s="518"/>
      <c r="F209" s="518"/>
      <c r="G209" s="367"/>
      <c r="H209" s="374"/>
      <c r="I209" s="374"/>
      <c r="J209" s="374"/>
      <c r="K209" s="696"/>
      <c r="L209" s="696"/>
    </row>
    <row r="210" spans="1:12" s="479" customFormat="1" ht="15" customHeight="1">
      <c r="A210" s="456">
        <f>+A207+1</f>
        <v>6</v>
      </c>
      <c r="B210" s="464">
        <f>+$B$5</f>
        <v>44500</v>
      </c>
      <c r="C210" s="621">
        <v>211001</v>
      </c>
      <c r="D210" s="53" t="s">
        <v>46</v>
      </c>
      <c r="E210" s="518"/>
      <c r="F210" s="518"/>
      <c r="G210" s="367"/>
      <c r="H210" s="374"/>
      <c r="I210" s="374"/>
      <c r="J210" s="374"/>
      <c r="K210" s="696"/>
      <c r="L210" s="696"/>
    </row>
    <row r="211" spans="1:12" s="479" customFormat="1" ht="15" customHeight="1">
      <c r="A211" s="456"/>
      <c r="B211" s="466"/>
      <c r="C211" s="621">
        <v>910301</v>
      </c>
      <c r="D211" s="53" t="s">
        <v>748</v>
      </c>
      <c r="E211" s="518"/>
      <c r="F211" s="518">
        <f>+E210</f>
        <v>0</v>
      </c>
      <c r="G211" s="367"/>
      <c r="H211" s="374"/>
      <c r="I211" s="374"/>
      <c r="J211" s="374"/>
      <c r="K211" s="696"/>
      <c r="L211" s="696"/>
    </row>
    <row r="212" spans="1:12" s="479" customFormat="1" ht="15" customHeight="1">
      <c r="A212" s="456"/>
      <c r="B212" s="466"/>
      <c r="C212" s="621"/>
      <c r="D212" s="53"/>
      <c r="E212" s="518"/>
      <c r="F212" s="518"/>
      <c r="G212" s="367"/>
      <c r="H212" s="374"/>
      <c r="I212" s="374"/>
      <c r="J212" s="374"/>
      <c r="K212" s="696"/>
      <c r="L212" s="696"/>
    </row>
    <row r="213" spans="1:12" s="479" customFormat="1" ht="15" customHeight="1">
      <c r="A213" s="456">
        <f>+A210+1</f>
        <v>7</v>
      </c>
      <c r="B213" s="464">
        <f>+$B$5</f>
        <v>44500</v>
      </c>
      <c r="C213" s="52">
        <v>919001</v>
      </c>
      <c r="D213" s="53" t="s">
        <v>159</v>
      </c>
      <c r="E213" s="518">
        <f>SUM(F214:F218)</f>
        <v>-0.15576362609863287</v>
      </c>
      <c r="F213" s="518"/>
      <c r="G213" s="367" t="s">
        <v>358</v>
      </c>
      <c r="H213" s="374"/>
      <c r="I213" s="374"/>
      <c r="J213" s="374"/>
      <c r="K213" s="696"/>
      <c r="L213" s="696"/>
    </row>
    <row r="214" spans="1:12" s="479" customFormat="1" ht="15" customHeight="1">
      <c r="A214" s="456"/>
      <c r="B214" s="466"/>
      <c r="C214" s="52">
        <v>211104</v>
      </c>
      <c r="D214" s="53" t="s">
        <v>243</v>
      </c>
      <c r="E214" s="518"/>
      <c r="F214" s="518"/>
      <c r="G214" s="367"/>
      <c r="H214" s="374"/>
      <c r="I214" s="374"/>
      <c r="J214" s="374"/>
      <c r="K214" s="696"/>
      <c r="L214" s="696"/>
    </row>
    <row r="215" spans="1:12" s="479" customFormat="1" ht="15" customHeight="1">
      <c r="A215" s="456"/>
      <c r="B215" s="466"/>
      <c r="C215" s="52">
        <v>110210</v>
      </c>
      <c r="D215" s="53" t="s">
        <v>29</v>
      </c>
      <c r="E215" s="518"/>
      <c r="F215" s="518"/>
      <c r="G215" s="367"/>
      <c r="H215" s="374"/>
      <c r="I215" s="374"/>
      <c r="J215" s="374"/>
      <c r="K215" s="696"/>
      <c r="L215" s="696"/>
    </row>
    <row r="216" spans="1:12" s="479" customFormat="1" ht="15" customHeight="1">
      <c r="A216" s="456"/>
      <c r="B216" s="466"/>
      <c r="C216" s="621">
        <v>211001</v>
      </c>
      <c r="D216" s="53" t="s">
        <v>179</v>
      </c>
      <c r="E216" s="518"/>
      <c r="F216" s="518">
        <v>2.6054382324218701E-2</v>
      </c>
      <c r="G216" s="367"/>
      <c r="H216" s="377"/>
      <c r="I216" s="374"/>
      <c r="J216" s="374"/>
      <c r="K216" s="696"/>
      <c r="L216" s="696"/>
    </row>
    <row r="217" spans="1:12" s="479" customFormat="1" ht="15" customHeight="1">
      <c r="A217" s="456"/>
      <c r="B217" s="466"/>
      <c r="C217" s="621">
        <v>110201</v>
      </c>
      <c r="D217" s="53" t="s">
        <v>185</v>
      </c>
      <c r="E217" s="518"/>
      <c r="F217" s="518"/>
      <c r="G217" s="367"/>
      <c r="H217" s="377"/>
      <c r="I217" s="374"/>
      <c r="J217" s="374"/>
      <c r="K217" s="696"/>
      <c r="L217" s="696"/>
    </row>
    <row r="218" spans="1:12" s="479" customFormat="1" ht="15" customHeight="1">
      <c r="A218" s="456"/>
      <c r="B218" s="466"/>
      <c r="C218" s="52">
        <v>161201</v>
      </c>
      <c r="D218" s="53" t="s">
        <v>540</v>
      </c>
      <c r="E218" s="518"/>
      <c r="F218" s="518">
        <v>-0.18181800842285156</v>
      </c>
      <c r="G218" s="367"/>
      <c r="H218" s="377"/>
      <c r="I218" s="374"/>
      <c r="J218" s="374"/>
      <c r="K218" s="696"/>
      <c r="L218" s="696"/>
    </row>
    <row r="219" spans="1:12" s="479" customFormat="1" ht="15" customHeight="1">
      <c r="A219" s="456"/>
      <c r="B219" s="464"/>
      <c r="C219" s="621"/>
      <c r="D219" s="53"/>
      <c r="E219" s="518"/>
      <c r="F219" s="518"/>
      <c r="G219" s="367"/>
      <c r="H219" s="472"/>
      <c r="I219" s="374"/>
      <c r="J219" s="374"/>
      <c r="K219" s="696"/>
      <c r="L219" s="696"/>
    </row>
    <row r="220" spans="1:12" s="479" customFormat="1" ht="15" customHeight="1">
      <c r="A220" s="456">
        <f>+A213+1</f>
        <v>8</v>
      </c>
      <c r="B220" s="464">
        <f>+$B$5</f>
        <v>44500</v>
      </c>
      <c r="C220" s="621">
        <v>110210</v>
      </c>
      <c r="D220" s="53" t="s">
        <v>29</v>
      </c>
      <c r="E220" s="805"/>
      <c r="F220" s="518"/>
      <c r="G220" s="367" t="s">
        <v>358</v>
      </c>
      <c r="H220" s="472"/>
      <c r="I220" s="374"/>
      <c r="J220" s="374"/>
      <c r="K220" s="696"/>
      <c r="L220" s="696"/>
    </row>
    <row r="221" spans="1:12" s="479" customFormat="1" ht="15" customHeight="1">
      <c r="A221" s="456"/>
      <c r="B221" s="464"/>
      <c r="C221" s="621">
        <v>211011</v>
      </c>
      <c r="D221" s="53" t="s">
        <v>304</v>
      </c>
      <c r="E221" s="518"/>
      <c r="F221" s="518"/>
      <c r="G221" s="367"/>
      <c r="H221" s="472"/>
      <c r="I221" s="374"/>
      <c r="J221" s="374"/>
      <c r="K221" s="696"/>
      <c r="L221" s="696"/>
    </row>
    <row r="222" spans="1:12" s="479" customFormat="1" ht="15" customHeight="1">
      <c r="A222" s="456"/>
      <c r="B222" s="466"/>
      <c r="C222" s="621">
        <v>211013</v>
      </c>
      <c r="D222" s="53" t="s">
        <v>306</v>
      </c>
      <c r="E222" s="518"/>
      <c r="F222" s="518"/>
      <c r="G222" s="518"/>
      <c r="H222" s="472"/>
      <c r="I222" s="374"/>
      <c r="J222" s="374"/>
      <c r="K222" s="696"/>
      <c r="L222" s="696"/>
    </row>
    <row r="223" spans="1:12" s="479" customFormat="1" ht="15" customHeight="1">
      <c r="A223" s="456"/>
      <c r="B223" s="466"/>
      <c r="C223" s="621">
        <v>211101</v>
      </c>
      <c r="D223" s="53" t="s">
        <v>244</v>
      </c>
      <c r="E223" s="518"/>
      <c r="F223" s="518"/>
      <c r="G223" s="518"/>
      <c r="H223" s="472"/>
      <c r="I223" s="374"/>
      <c r="J223" s="374"/>
      <c r="K223" s="696"/>
      <c r="L223" s="696"/>
    </row>
    <row r="224" spans="1:12" s="479" customFormat="1" ht="15" customHeight="1">
      <c r="A224" s="456"/>
      <c r="B224" s="466"/>
      <c r="C224" s="621">
        <v>211001</v>
      </c>
      <c r="D224" s="53" t="s">
        <v>179</v>
      </c>
      <c r="E224" s="518"/>
      <c r="F224" s="518"/>
      <c r="G224" s="367"/>
      <c r="H224" s="472"/>
      <c r="I224" s="374"/>
      <c r="J224" s="374"/>
      <c r="K224" s="696"/>
      <c r="L224" s="696"/>
    </row>
    <row r="225" spans="1:12" s="479" customFormat="1" ht="15" customHeight="1">
      <c r="A225" s="456"/>
      <c r="B225" s="466"/>
      <c r="C225" s="621">
        <v>211202</v>
      </c>
      <c r="D225" s="53" t="s">
        <v>202</v>
      </c>
      <c r="E225" s="518">
        <v>4.8000738024711609E-3</v>
      </c>
      <c r="F225" s="518"/>
      <c r="G225" s="367"/>
      <c r="H225" s="472"/>
      <c r="I225" s="374"/>
      <c r="J225" s="374"/>
      <c r="K225" s="696"/>
      <c r="L225" s="696"/>
    </row>
    <row r="226" spans="1:12" s="479" customFormat="1" ht="15" customHeight="1">
      <c r="A226" s="456"/>
      <c r="B226" s="466"/>
      <c r="C226" s="52">
        <v>919001</v>
      </c>
      <c r="D226" s="53" t="s">
        <v>159</v>
      </c>
      <c r="E226" s="518"/>
      <c r="F226" s="518">
        <f>SUM(E220:E225)</f>
        <v>4.8000738024711609E-3</v>
      </c>
      <c r="G226" s="367"/>
      <c r="H226" s="472"/>
      <c r="I226" s="374"/>
      <c r="J226" s="374"/>
      <c r="K226" s="696"/>
      <c r="L226" s="696"/>
    </row>
    <row r="227" spans="1:12" s="479" customFormat="1" ht="15" customHeight="1">
      <c r="A227" s="456"/>
      <c r="B227" s="466"/>
      <c r="C227" s="52"/>
      <c r="D227" s="53"/>
      <c r="E227" s="518"/>
      <c r="F227" s="518"/>
      <c r="G227" s="367"/>
      <c r="H227" s="472"/>
      <c r="I227" s="374"/>
      <c r="J227" s="374"/>
      <c r="K227" s="696"/>
      <c r="L227" s="696"/>
    </row>
    <row r="228" spans="1:12" s="479" customFormat="1" ht="15" customHeight="1">
      <c r="A228" s="456">
        <f>+A220+1</f>
        <v>9</v>
      </c>
      <c r="B228" s="464">
        <f>+$B$5</f>
        <v>44500</v>
      </c>
      <c r="C228" s="52">
        <v>211002</v>
      </c>
      <c r="D228" s="53" t="s">
        <v>201</v>
      </c>
      <c r="E228" s="518"/>
      <c r="F228" s="518"/>
      <c r="G228" s="367"/>
      <c r="H228" s="472"/>
      <c r="I228" s="374"/>
      <c r="J228" s="374"/>
      <c r="K228" s="696"/>
      <c r="L228" s="696"/>
    </row>
    <row r="229" spans="1:12" s="479" customFormat="1" ht="15" customHeight="1">
      <c r="A229" s="456"/>
      <c r="B229" s="466"/>
      <c r="C229" s="52">
        <v>110210</v>
      </c>
      <c r="D229" s="53" t="s">
        <v>29</v>
      </c>
      <c r="E229" s="518"/>
      <c r="F229" s="518">
        <f>+E228</f>
        <v>0</v>
      </c>
      <c r="G229" s="367"/>
      <c r="H229" s="472"/>
      <c r="I229" s="374"/>
      <c r="J229" s="374"/>
      <c r="K229" s="696"/>
      <c r="L229" s="696"/>
    </row>
    <row r="230" spans="1:12" s="479" customFormat="1" ht="15" customHeight="1">
      <c r="A230" s="456"/>
      <c r="B230" s="466"/>
      <c r="C230" s="52"/>
      <c r="D230" s="53"/>
      <c r="E230" s="518"/>
      <c r="F230" s="518"/>
      <c r="G230" s="367"/>
      <c r="H230" s="472"/>
      <c r="I230" s="374"/>
      <c r="J230" s="374"/>
      <c r="K230" s="696"/>
      <c r="L230" s="696"/>
    </row>
    <row r="231" spans="1:12" s="479" customFormat="1" ht="15" customHeight="1">
      <c r="A231" s="456">
        <f>+A228+1</f>
        <v>10</v>
      </c>
      <c r="B231" s="464">
        <f>+$B$5</f>
        <v>44500</v>
      </c>
      <c r="C231" s="52">
        <v>312002</v>
      </c>
      <c r="D231" s="53" t="s">
        <v>69</v>
      </c>
      <c r="E231" s="518">
        <v>1415762215.1094513</v>
      </c>
      <c r="F231" s="518"/>
      <c r="G231" s="367"/>
      <c r="H231" s="472"/>
      <c r="I231" s="374"/>
      <c r="J231" s="374"/>
      <c r="K231" s="696"/>
      <c r="L231" s="696"/>
    </row>
    <row r="232" spans="1:12" s="479" customFormat="1" ht="15" customHeight="1">
      <c r="A232" s="456"/>
      <c r="B232" s="466"/>
      <c r="C232" s="52">
        <v>311101</v>
      </c>
      <c r="D232" s="53" t="s">
        <v>59</v>
      </c>
      <c r="E232" s="518"/>
      <c r="F232" s="518">
        <f>+E231</f>
        <v>1415762215.1094513</v>
      </c>
      <c r="G232" s="367"/>
      <c r="H232" s="472"/>
      <c r="I232" s="374"/>
      <c r="J232" s="374"/>
      <c r="K232" s="696"/>
      <c r="L232" s="696"/>
    </row>
    <row r="233" spans="1:12" ht="15" customHeight="1">
      <c r="B233" s="466"/>
      <c r="C233" s="52"/>
      <c r="D233" s="53"/>
      <c r="E233" s="518"/>
      <c r="F233" s="518"/>
      <c r="G233" s="367"/>
      <c r="H233" s="472"/>
    </row>
    <row r="234" spans="1:12" ht="15" customHeight="1">
      <c r="A234" s="367"/>
      <c r="B234" s="466"/>
      <c r="C234" s="52"/>
      <c r="D234" s="480" t="s">
        <v>471</v>
      </c>
      <c r="E234" s="520">
        <f>SUM(E4:E233)</f>
        <v>75126077684.714935</v>
      </c>
      <c r="F234" s="520">
        <f>SUM(F4:F233)</f>
        <v>75126077684.714905</v>
      </c>
      <c r="G234" s="367"/>
    </row>
    <row r="235" spans="1:12" ht="15" customHeight="1">
      <c r="A235" s="367"/>
      <c r="B235" s="466"/>
      <c r="C235" s="52"/>
      <c r="D235" s="53"/>
      <c r="F235" s="513">
        <f>+E234-F234</f>
        <v>0</v>
      </c>
      <c r="G235" s="367"/>
    </row>
    <row r="236" spans="1:12" ht="15" customHeight="1">
      <c r="A236" s="367"/>
      <c r="B236" s="466"/>
      <c r="C236" s="52"/>
      <c r="D236" s="53"/>
      <c r="E236" s="518"/>
      <c r="G236" s="367"/>
    </row>
    <row r="237" spans="1:12" ht="15" customHeight="1">
      <c r="A237" s="367"/>
      <c r="B237" s="466"/>
      <c r="C237" s="52"/>
      <c r="D237" s="53" t="s">
        <v>468</v>
      </c>
      <c r="E237" s="518">
        <f>'RL PERDEPO'!AC110</f>
        <v>403569486.18778169</v>
      </c>
      <c r="F237" s="518"/>
      <c r="G237" s="367"/>
    </row>
    <row r="238" spans="1:12" ht="15" customHeight="1">
      <c r="A238" s="367"/>
      <c r="B238" s="466"/>
      <c r="C238" s="52"/>
      <c r="D238" s="53" t="s">
        <v>469</v>
      </c>
      <c r="E238" s="518">
        <f>+F141-E151+F160+E162+E175+E179+E182-E196+E171+E90+F80+E63+E51+E57+F149</f>
        <v>685670253.47159994</v>
      </c>
      <c r="F238" s="521">
        <f>E238-'RL PERDEPO'!AA92-'RL PERDEPO'!AA34</f>
        <v>-5.9604644775390625E-7</v>
      </c>
      <c r="G238" s="367"/>
    </row>
    <row r="239" spans="1:12" ht="15" customHeight="1">
      <c r="B239" s="466"/>
      <c r="C239" s="52"/>
      <c r="D239" s="53" t="s">
        <v>470</v>
      </c>
      <c r="E239" s="518">
        <f>E237-E238</f>
        <v>-282100767.28381824</v>
      </c>
      <c r="F239" s="518"/>
      <c r="G239" s="660"/>
    </row>
    <row r="240" spans="1:12" ht="15" customHeight="1">
      <c r="B240" s="466"/>
      <c r="C240" s="52"/>
      <c r="D240" s="53"/>
      <c r="E240" s="518"/>
      <c r="G240" s="660"/>
    </row>
    <row r="241" spans="2:10" ht="15" customHeight="1">
      <c r="B241" s="466"/>
      <c r="C241" s="52"/>
      <c r="D241" s="53"/>
      <c r="E241" s="518"/>
      <c r="F241" s="518"/>
      <c r="G241" s="367"/>
      <c r="H241" s="479"/>
      <c r="I241" s="479"/>
      <c r="J241" s="479"/>
    </row>
    <row r="242" spans="2:10" ht="12.75">
      <c r="B242" s="466"/>
      <c r="C242" s="52"/>
      <c r="D242" s="53"/>
      <c r="E242" s="518"/>
      <c r="F242" s="518"/>
      <c r="G242" s="367"/>
    </row>
    <row r="243" spans="2:10" ht="12.75">
      <c r="B243" s="466"/>
      <c r="C243" s="52"/>
      <c r="D243" s="53"/>
      <c r="E243" s="518"/>
      <c r="F243" s="518"/>
      <c r="G243" s="367"/>
    </row>
    <row r="244" spans="2:10" ht="12.75">
      <c r="B244" s="466"/>
      <c r="C244" s="52"/>
      <c r="D244" s="53"/>
      <c r="E244" s="518"/>
      <c r="F244" s="518"/>
      <c r="G244" s="367"/>
    </row>
    <row r="245" spans="2:10" ht="12.75">
      <c r="B245" s="466"/>
      <c r="C245" s="52"/>
      <c r="D245" s="53"/>
      <c r="E245" s="518"/>
      <c r="F245" s="518"/>
      <c r="G245" s="367"/>
    </row>
    <row r="246" spans="2:10" ht="12.75">
      <c r="B246" s="466"/>
      <c r="C246" s="52"/>
      <c r="D246" s="53"/>
      <c r="E246" s="518"/>
      <c r="F246" s="518"/>
      <c r="G246" s="367"/>
    </row>
    <row r="247" spans="2:10">
      <c r="C247" s="52"/>
      <c r="D247" s="53"/>
    </row>
    <row r="248" spans="2:10">
      <c r="C248" s="52"/>
      <c r="D248" s="53"/>
    </row>
    <row r="249" spans="2:10">
      <c r="C249" s="52"/>
      <c r="D249" s="53"/>
    </row>
    <row r="250" spans="2:10">
      <c r="C250" s="52"/>
      <c r="D250" s="53"/>
    </row>
    <row r="251" spans="2:10">
      <c r="C251" s="52"/>
      <c r="D251" s="53"/>
    </row>
    <row r="252" spans="2:10">
      <c r="C252" s="52"/>
      <c r="D252" s="53"/>
    </row>
    <row r="253" spans="2:10">
      <c r="C253" s="52"/>
      <c r="D253" s="53"/>
    </row>
    <row r="254" spans="2:10">
      <c r="C254" s="52"/>
      <c r="D254" s="53"/>
    </row>
    <row r="255" spans="2:10">
      <c r="C255" s="52"/>
      <c r="D255" s="53"/>
    </row>
    <row r="256" spans="2:10">
      <c r="C256" s="52"/>
      <c r="D256" s="53"/>
    </row>
    <row r="257" spans="3:4">
      <c r="C257" s="52"/>
      <c r="D257" s="53"/>
    </row>
  </sheetData>
  <autoFilter ref="A3:H266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zoomScale="85" zoomScaleNormal="85" workbookViewId="0">
      <pane ySplit="6" topLeftCell="A76" activePane="bottomLeft" state="frozen"/>
      <selection activeCell="D73" sqref="D73"/>
      <selection pane="bottomLeft" activeCell="H93" sqref="H93"/>
    </sheetView>
  </sheetViews>
  <sheetFormatPr defaultRowHeight="12.75"/>
  <cols>
    <col min="1" max="1" width="2.28515625" style="55" customWidth="1"/>
    <col min="2" max="2" width="10.7109375" style="55" customWidth="1"/>
    <col min="3" max="3" width="55.28515625" style="55" customWidth="1"/>
    <col min="4" max="4" width="18.85546875" style="633" bestFit="1" customWidth="1"/>
    <col min="5" max="5" width="18" style="651" bestFit="1" customWidth="1"/>
    <col min="6" max="6" width="18" style="701" bestFit="1" customWidth="1"/>
    <col min="7" max="7" width="16.85546875" style="804" bestFit="1" customWidth="1"/>
    <col min="8" max="9" width="18" style="695" bestFit="1" customWidth="1"/>
    <col min="10" max="10" width="16.140625" style="55" bestFit="1" customWidth="1"/>
    <col min="11" max="11" width="11.140625" style="55" bestFit="1" customWidth="1"/>
    <col min="12" max="16384" width="9.140625" style="55"/>
  </cols>
  <sheetData>
    <row r="1" spans="1:9" ht="18" customHeight="1">
      <c r="B1" s="56" t="s">
        <v>181</v>
      </c>
      <c r="E1" s="174"/>
      <c r="F1" s="174"/>
    </row>
    <row r="2" spans="1:9" s="57" customFormat="1" ht="15" customHeight="1">
      <c r="A2" s="55"/>
      <c r="B2" s="886" t="s">
        <v>280</v>
      </c>
      <c r="C2" s="886"/>
      <c r="D2" s="886"/>
      <c r="E2" s="634"/>
      <c r="F2" s="699"/>
      <c r="G2" s="366"/>
      <c r="H2" s="695"/>
      <c r="I2" s="695"/>
    </row>
    <row r="3" spans="1:9" s="57" customFormat="1" ht="15" customHeight="1" thickBot="1">
      <c r="A3" s="55"/>
      <c r="B3" s="887" t="str">
        <f>'NL DEPO-DEPO'!A2</f>
        <v>PER 30 NOVEMBER 2021</v>
      </c>
      <c r="C3" s="887"/>
      <c r="D3" s="887"/>
      <c r="E3" s="635"/>
      <c r="F3" s="700"/>
      <c r="G3" s="366"/>
      <c r="H3" s="695"/>
      <c r="I3" s="695"/>
    </row>
    <row r="4" spans="1:9" s="57" customFormat="1" ht="12.75" customHeight="1">
      <c r="A4" s="55"/>
      <c r="B4" s="58"/>
      <c r="C4" s="58"/>
      <c r="D4" s="636"/>
      <c r="E4" s="634"/>
      <c r="F4" s="700"/>
      <c r="G4" s="366"/>
      <c r="H4" s="695"/>
      <c r="I4" s="695"/>
    </row>
    <row r="5" spans="1:9" s="57" customFormat="1" ht="15" customHeight="1">
      <c r="A5" s="55"/>
      <c r="B5" s="58" t="s">
        <v>182</v>
      </c>
      <c r="C5" s="58"/>
      <c r="D5" s="637"/>
      <c r="E5" s="634"/>
      <c r="F5" s="700"/>
      <c r="G5" s="366"/>
      <c r="H5" s="695"/>
      <c r="I5" s="695"/>
    </row>
    <row r="6" spans="1:9" s="57" customFormat="1" ht="15" customHeight="1">
      <c r="A6" s="55"/>
      <c r="B6" s="56" t="s">
        <v>183</v>
      </c>
      <c r="C6" s="56"/>
      <c r="D6" s="638" t="s">
        <v>184</v>
      </c>
      <c r="E6" s="634"/>
      <c r="F6" s="700"/>
      <c r="G6" s="366"/>
      <c r="H6" s="695"/>
      <c r="I6" s="695"/>
    </row>
    <row r="7" spans="1:9" s="57" customFormat="1" ht="15" customHeight="1">
      <c r="A7" s="55"/>
      <c r="B7" s="59">
        <v>110101</v>
      </c>
      <c r="C7" s="55" t="s">
        <v>14</v>
      </c>
      <c r="D7" s="639">
        <f>SUMIF('NERACA LAJUR'!$A:$A,'NERACA PT'!B7,'NERACA LAJUR'!$O:$O)</f>
        <v>869230897</v>
      </c>
      <c r="E7" s="634"/>
      <c r="F7" s="700"/>
      <c r="G7" s="366"/>
      <c r="H7" s="695"/>
      <c r="I7" s="695"/>
    </row>
    <row r="8" spans="1:9" s="57" customFormat="1" ht="15" customHeight="1">
      <c r="A8" s="55"/>
      <c r="B8" s="59">
        <v>110102</v>
      </c>
      <c r="C8" s="55" t="s">
        <v>17</v>
      </c>
      <c r="D8" s="639">
        <f>SUMIF('NERACA LAJUR'!$A:$A,'NERACA PT'!B8,'NERACA LAJUR'!$O:$O)</f>
        <v>11000000</v>
      </c>
      <c r="E8" s="754"/>
      <c r="F8" s="700"/>
      <c r="G8" s="366"/>
      <c r="H8" s="695"/>
      <c r="I8" s="695"/>
    </row>
    <row r="9" spans="1:9" s="57" customFormat="1" ht="15" customHeight="1">
      <c r="A9" s="55"/>
      <c r="B9" s="59">
        <v>110201</v>
      </c>
      <c r="C9" s="55" t="s">
        <v>185</v>
      </c>
      <c r="D9" s="639">
        <f>SUMIF('NERACA LAJUR'!$A:$A,'NERACA PT'!B9,'NERACA LAJUR'!$O:$O)</f>
        <v>20427281.979999989</v>
      </c>
      <c r="E9" s="634"/>
      <c r="F9" s="700"/>
      <c r="G9" s="366"/>
      <c r="H9" s="695"/>
      <c r="I9" s="695"/>
    </row>
    <row r="10" spans="1:9" s="57" customFormat="1" ht="15" customHeight="1">
      <c r="A10" s="55"/>
      <c r="B10" s="59" t="s">
        <v>20</v>
      </c>
      <c r="C10" s="55" t="s">
        <v>21</v>
      </c>
      <c r="D10" s="639">
        <f>SUMIF('NERACA LAJUR'!$A:$A,'NERACA PT'!B10,'NERACA LAJUR'!$O:$O)</f>
        <v>0</v>
      </c>
      <c r="E10" s="634"/>
      <c r="F10" s="700"/>
      <c r="G10" s="366"/>
      <c r="H10" s="695"/>
      <c r="I10" s="695"/>
    </row>
    <row r="11" spans="1:9" s="57" customFormat="1" ht="15" customHeight="1">
      <c r="A11" s="55"/>
      <c r="B11" s="59">
        <v>110202</v>
      </c>
      <c r="C11" s="55" t="s">
        <v>22</v>
      </c>
      <c r="D11" s="639">
        <f>SUMIF('NERACA LAJUR'!$A:$A,'NERACA PT'!B11,'NERACA LAJUR'!$O:$O)</f>
        <v>0</v>
      </c>
      <c r="E11" s="634"/>
      <c r="F11" s="700"/>
      <c r="G11" s="366"/>
      <c r="H11" s="695"/>
      <c r="I11" s="695"/>
    </row>
    <row r="12" spans="1:9" s="57" customFormat="1" ht="15" customHeight="1">
      <c r="A12" s="55"/>
      <c r="B12" s="59">
        <v>110203</v>
      </c>
      <c r="C12" s="55" t="s">
        <v>23</v>
      </c>
      <c r="D12" s="639">
        <f>SUMIF('NERACA LAJUR'!$A:$A,'NERACA PT'!B12,'NERACA LAJUR'!$O:$O)</f>
        <v>0</v>
      </c>
      <c r="E12" s="634"/>
      <c r="F12" s="700"/>
      <c r="G12" s="366"/>
      <c r="H12" s="695"/>
      <c r="I12" s="695"/>
    </row>
    <row r="13" spans="1:9" s="57" customFormat="1" ht="15" customHeight="1">
      <c r="A13" s="55"/>
      <c r="B13" s="59">
        <v>110204</v>
      </c>
      <c r="C13" s="55" t="s">
        <v>24</v>
      </c>
      <c r="D13" s="639">
        <f>SUMIF('NERACA LAJUR'!$A:$A,'NERACA PT'!B13,'NERACA LAJUR'!$O:$O)</f>
        <v>0</v>
      </c>
      <c r="E13" s="634"/>
      <c r="F13" s="700"/>
      <c r="G13" s="366"/>
      <c r="H13" s="695"/>
      <c r="I13" s="695"/>
    </row>
    <row r="14" spans="1:9" s="57" customFormat="1" ht="15" customHeight="1">
      <c r="A14" s="55"/>
      <c r="B14" s="59">
        <v>110205</v>
      </c>
      <c r="C14" s="55" t="s">
        <v>25</v>
      </c>
      <c r="D14" s="639">
        <f>SUMIF('NERACA LAJUR'!$A:$A,'NERACA PT'!B14,'NERACA LAJUR'!$O:$O)</f>
        <v>0</v>
      </c>
      <c r="E14" s="634"/>
      <c r="F14" s="700"/>
      <c r="G14" s="366"/>
      <c r="H14" s="695"/>
      <c r="I14" s="695"/>
    </row>
    <row r="15" spans="1:9" s="57" customFormat="1" ht="15" customHeight="1">
      <c r="A15" s="55"/>
      <c r="B15" s="59">
        <v>110207</v>
      </c>
      <c r="C15" s="55" t="s">
        <v>27</v>
      </c>
      <c r="D15" s="639">
        <f>SUMIF('NERACA LAJUR'!$A:$A,'NERACA PT'!B15,'NERACA LAJUR'!$O:$O)</f>
        <v>0</v>
      </c>
      <c r="E15" s="634"/>
      <c r="F15" s="700"/>
      <c r="G15" s="366"/>
      <c r="H15" s="695"/>
      <c r="I15" s="695"/>
    </row>
    <row r="16" spans="1:9" s="57" customFormat="1" ht="15" customHeight="1">
      <c r="A16" s="55"/>
      <c r="B16" s="59">
        <v>110208</v>
      </c>
      <c r="C16" s="55" t="s">
        <v>28</v>
      </c>
      <c r="D16" s="639">
        <f>SUMIF('NERACA LAJUR'!$A:$A,'NERACA PT'!B16,'NERACA LAJUR'!$O:$O)</f>
        <v>0</v>
      </c>
      <c r="E16" s="634"/>
      <c r="F16" s="700"/>
      <c r="G16" s="366"/>
      <c r="H16" s="695"/>
      <c r="I16" s="695"/>
    </row>
    <row r="17" spans="1:9" s="57" customFormat="1" ht="15" customHeight="1">
      <c r="A17" s="55"/>
      <c r="B17" s="59">
        <v>110210</v>
      </c>
      <c r="C17" s="55" t="s">
        <v>29</v>
      </c>
      <c r="D17" s="639">
        <f>SUMIF('NERACA LAJUR'!$A:$A,'NERACA PT'!B17,'NERACA LAJUR'!$O:$O)</f>
        <v>-182797593.08999634</v>
      </c>
      <c r="E17" s="640">
        <f>'BANK SEJATI 55'!F227</f>
        <v>-182797593.09000015</v>
      </c>
      <c r="F17" s="806">
        <f>D17-E17</f>
        <v>3.814697265625E-6</v>
      </c>
      <c r="G17" s="366"/>
      <c r="H17" s="695"/>
      <c r="I17" s="695"/>
    </row>
    <row r="18" spans="1:9" s="57" customFormat="1" ht="15" customHeight="1">
      <c r="A18" s="55"/>
      <c r="B18" s="59">
        <v>110212</v>
      </c>
      <c r="C18" s="55" t="s">
        <v>30</v>
      </c>
      <c r="D18" s="639">
        <f>SUMIF('NERACA LAJUR'!$A:$A,'NERACA PT'!B18,'NERACA LAJUR'!$O:$O)</f>
        <v>357080838.27000141</v>
      </c>
      <c r="E18" s="640">
        <f>D18-'BANK PUSAT PT'!$G$9</f>
        <v>0</v>
      </c>
      <c r="F18" s="700"/>
      <c r="G18" s="366"/>
      <c r="H18" s="695"/>
      <c r="I18" s="695"/>
    </row>
    <row r="19" spans="1:9" s="57" customFormat="1" ht="15" customHeight="1">
      <c r="A19" s="55"/>
      <c r="B19" s="59">
        <v>110301</v>
      </c>
      <c r="C19" s="55" t="s">
        <v>31</v>
      </c>
      <c r="D19" s="639">
        <f>SUMIF('NERACA LAJUR'!$A:$A,'NERACA PT'!B19,'NERACA LAJUR'!$O:$O)</f>
        <v>0</v>
      </c>
      <c r="E19" s="634"/>
      <c r="F19" s="700"/>
      <c r="G19" s="366"/>
      <c r="H19" s="695"/>
      <c r="I19" s="695"/>
    </row>
    <row r="20" spans="1:9" s="57" customFormat="1" ht="15" customHeight="1">
      <c r="A20" s="55"/>
      <c r="B20" s="59">
        <v>110902</v>
      </c>
      <c r="C20" s="55" t="s">
        <v>32</v>
      </c>
      <c r="D20" s="639">
        <f>SUMIF('NERACA LAJUR'!$A:$A,'NERACA PT'!B20,'NERACA LAJUR'!$O:$O)</f>
        <v>0</v>
      </c>
      <c r="E20" s="634"/>
      <c r="F20" s="700"/>
      <c r="G20" s="366"/>
      <c r="H20" s="695"/>
      <c r="I20" s="695"/>
    </row>
    <row r="21" spans="1:9" s="57" customFormat="1" ht="15" customHeight="1">
      <c r="A21" s="55"/>
      <c r="B21" s="59">
        <v>130120</v>
      </c>
      <c r="C21" s="55" t="s">
        <v>33</v>
      </c>
      <c r="D21" s="639">
        <f>SUMIF('NERACA LAJUR'!$A:$A,'NERACA PT'!B21,'NERACA LAJUR'!$O:$O)</f>
        <v>6777740925.7800083</v>
      </c>
      <c r="E21" s="634"/>
      <c r="F21" s="700"/>
      <c r="G21" s="366"/>
      <c r="H21" s="695"/>
      <c r="I21" s="695"/>
    </row>
    <row r="22" spans="1:9" s="57" customFormat="1" ht="15" customHeight="1">
      <c r="A22" s="55"/>
      <c r="B22" s="59">
        <v>130121</v>
      </c>
      <c r="C22" s="55" t="s">
        <v>34</v>
      </c>
      <c r="D22" s="639">
        <f>SUMIF('NERACA LAJUR'!$A:$A,'NERACA PT'!B22,'NERACA LAJUR'!$O:$O)</f>
        <v>0</v>
      </c>
      <c r="E22" s="634"/>
      <c r="F22" s="700"/>
      <c r="G22" s="366"/>
      <c r="H22" s="695"/>
      <c r="I22" s="695"/>
    </row>
    <row r="23" spans="1:9" s="57" customFormat="1" ht="15" customHeight="1">
      <c r="A23" s="55"/>
      <c r="B23" s="60">
        <v>130130</v>
      </c>
      <c r="C23" s="61" t="s">
        <v>35</v>
      </c>
      <c r="D23" s="639">
        <f>SUMIF('NERACA LAJUR'!$A:$A,'NERACA PT'!B23,'NERACA LAJUR'!$O:$O)</f>
        <v>1811360213</v>
      </c>
      <c r="E23" s="634"/>
      <c r="F23" s="700"/>
      <c r="G23" s="366"/>
      <c r="H23" s="695"/>
      <c r="I23" s="695"/>
    </row>
    <row r="24" spans="1:9" s="57" customFormat="1" ht="15" customHeight="1">
      <c r="A24" s="55"/>
      <c r="B24" s="59">
        <v>130131</v>
      </c>
      <c r="C24" s="55" t="s">
        <v>36</v>
      </c>
      <c r="D24" s="639">
        <f>SUMIF('NERACA LAJUR'!$A:$A,'NERACA PT'!B24,'NERACA LAJUR'!$O:$O)</f>
        <v>1300000</v>
      </c>
      <c r="E24" s="634"/>
      <c r="F24" s="700"/>
      <c r="G24" s="366"/>
      <c r="H24" s="695"/>
      <c r="I24" s="695"/>
    </row>
    <row r="25" spans="1:9" s="57" customFormat="1" ht="15" customHeight="1">
      <c r="A25" s="55"/>
      <c r="B25" s="59">
        <v>130301</v>
      </c>
      <c r="C25" s="55" t="s">
        <v>302</v>
      </c>
      <c r="D25" s="639">
        <f>SUMIF('NERACA LAJUR'!$A:$A,'NERACA PT'!B25,'NERACA LAJUR'!$O:$O)</f>
        <v>0</v>
      </c>
      <c r="E25" s="634"/>
      <c r="F25" s="700"/>
      <c r="G25" s="366"/>
      <c r="H25" s="695"/>
      <c r="I25" s="695"/>
    </row>
    <row r="26" spans="1:9" s="57" customFormat="1" ht="15" customHeight="1">
      <c r="A26" s="55"/>
      <c r="B26" s="59">
        <v>130501</v>
      </c>
      <c r="C26" s="55" t="s">
        <v>186</v>
      </c>
      <c r="D26" s="639">
        <f>SUMIF('NERACA LAJUR'!$A:$A,'NERACA PT'!B26,'NERACA LAJUR'!$O:$O)</f>
        <v>36671501</v>
      </c>
      <c r="E26" s="634"/>
      <c r="F26" s="700"/>
      <c r="G26" s="366"/>
      <c r="H26" s="695"/>
      <c r="I26" s="695"/>
    </row>
    <row r="27" spans="1:9" s="57" customFormat="1" ht="15" customHeight="1">
      <c r="A27" s="55"/>
      <c r="B27" s="59">
        <v>130502</v>
      </c>
      <c r="C27" s="55" t="s">
        <v>38</v>
      </c>
      <c r="D27" s="639">
        <f>SUMIF('NERACA LAJUR'!$A:$A,'NERACA PT'!B27,'NERACA LAJUR'!$O:$O)</f>
        <v>649200</v>
      </c>
      <c r="E27" s="634"/>
      <c r="F27" s="700"/>
      <c r="G27" s="366"/>
      <c r="H27" s="695"/>
      <c r="I27" s="695"/>
    </row>
    <row r="28" spans="1:9" s="57" customFormat="1" ht="15" customHeight="1">
      <c r="A28" s="55"/>
      <c r="B28" s="59">
        <v>130504</v>
      </c>
      <c r="C28" s="55" t="s">
        <v>39</v>
      </c>
      <c r="D28" s="639">
        <f>SUMIF('NERACA LAJUR'!$A:$A,'NERACA PT'!B28,'NERACA LAJUR'!$O:$O)</f>
        <v>940473842</v>
      </c>
      <c r="E28" s="634"/>
      <c r="F28" s="700"/>
      <c r="G28" s="366"/>
      <c r="H28" s="695"/>
      <c r="I28" s="695"/>
    </row>
    <row r="29" spans="1:9" s="57" customFormat="1" ht="15" customHeight="1">
      <c r="A29" s="55"/>
      <c r="B29" s="59">
        <v>130505</v>
      </c>
      <c r="C29" s="55" t="s">
        <v>187</v>
      </c>
      <c r="D29" s="639">
        <f>SUMIF('NERACA LAJUR'!$A:$A,'NERACA PT'!B29,'NERACA LAJUR'!$O:$O)</f>
        <v>0</v>
      </c>
      <c r="E29" s="634"/>
      <c r="F29" s="700"/>
      <c r="G29" s="366"/>
      <c r="H29" s="695"/>
      <c r="I29" s="695"/>
    </row>
    <row r="30" spans="1:9" s="57" customFormat="1" ht="15" customHeight="1">
      <c r="A30" s="55"/>
      <c r="B30" s="59">
        <v>130506</v>
      </c>
      <c r="C30" s="55" t="s">
        <v>40</v>
      </c>
      <c r="D30" s="639">
        <f>SUMIF('NERACA LAJUR'!$A:$A,'NERACA PT'!B30,'NERACA LAJUR'!$O:$O)</f>
        <v>0</v>
      </c>
      <c r="E30" s="634"/>
      <c r="F30" s="700"/>
      <c r="G30" s="366"/>
      <c r="H30" s="695"/>
      <c r="I30" s="695"/>
    </row>
    <row r="31" spans="1:9" s="57" customFormat="1" ht="15" customHeight="1">
      <c r="A31" s="55"/>
      <c r="B31" s="59">
        <v>130507</v>
      </c>
      <c r="C31" s="55" t="s">
        <v>481</v>
      </c>
      <c r="D31" s="639">
        <f>SUMIF('NERACA LAJUR'!$A:$A,'NERACA PT'!B31,'NERACA LAJUR'!$O:$O)</f>
        <v>0</v>
      </c>
      <c r="E31" s="634"/>
      <c r="F31" s="700"/>
      <c r="G31" s="366"/>
      <c r="H31" s="695"/>
      <c r="I31" s="695"/>
    </row>
    <row r="32" spans="1:9" s="57" customFormat="1" ht="15" customHeight="1">
      <c r="A32" s="55"/>
      <c r="B32" s="59">
        <v>140101</v>
      </c>
      <c r="C32" s="55" t="s">
        <v>188</v>
      </c>
      <c r="D32" s="639">
        <f>SUMIF('NERACA LAJUR'!$A:$A,'NERACA PT'!B32,'NERACA LAJUR'!$O:$O)</f>
        <v>0</v>
      </c>
      <c r="E32" s="634"/>
      <c r="F32" s="700"/>
      <c r="G32" s="366"/>
      <c r="H32" s="695"/>
      <c r="I32" s="695"/>
    </row>
    <row r="33" spans="1:9" s="57" customFormat="1" ht="15" customHeight="1">
      <c r="A33" s="55"/>
      <c r="B33" s="59">
        <v>140301</v>
      </c>
      <c r="C33" s="55" t="s">
        <v>300</v>
      </c>
      <c r="D33" s="639">
        <f>SUMIF('NERACA LAJUR'!$A:$A,'NERACA PT'!B33,'NERACA LAJUR'!$O:$O)</f>
        <v>134133110.58333319</v>
      </c>
      <c r="E33" s="634"/>
      <c r="F33" s="700"/>
      <c r="G33" s="366"/>
      <c r="H33" s="695"/>
      <c r="I33" s="695"/>
    </row>
    <row r="34" spans="1:9" s="57" customFormat="1" ht="15" customHeight="1">
      <c r="A34" s="55"/>
      <c r="B34" s="59">
        <v>150101</v>
      </c>
      <c r="C34" s="55" t="s">
        <v>42</v>
      </c>
      <c r="D34" s="639">
        <f>SUMIF('NERACA LAJUR'!$A:$A,'NERACA PT'!B34,'NERACA LAJUR'!$O:$O)</f>
        <v>0</v>
      </c>
      <c r="E34" s="634"/>
      <c r="F34" s="700"/>
      <c r="G34" s="366"/>
      <c r="H34" s="695"/>
      <c r="I34" s="695"/>
    </row>
    <row r="35" spans="1:9" s="57" customFormat="1" ht="15" customHeight="1">
      <c r="A35" s="55"/>
      <c r="B35" s="59">
        <v>160101</v>
      </c>
      <c r="C35" s="55" t="s">
        <v>189</v>
      </c>
      <c r="D35" s="639">
        <f>SUMIF('NERACA LAJUR'!$A:$A,'NERACA PT'!B35,'NERACA LAJUR'!$O:$O)</f>
        <v>12238688874.01515</v>
      </c>
      <c r="E35" s="634"/>
      <c r="F35" s="700"/>
      <c r="G35" s="366"/>
      <c r="H35" s="695"/>
      <c r="I35" s="695"/>
    </row>
    <row r="36" spans="1:9" s="57" customFormat="1" ht="15" customHeight="1">
      <c r="A36" s="55"/>
      <c r="B36" s="59">
        <v>161101</v>
      </c>
      <c r="C36" s="55" t="s">
        <v>45</v>
      </c>
      <c r="D36" s="639">
        <f>SUMIF('NERACA LAJUR'!$A:$A,'NERACA PT'!B36,'NERACA LAJUR'!$O:$O)</f>
        <v>1302844545.454546</v>
      </c>
      <c r="E36" s="634"/>
      <c r="F36" s="700"/>
      <c r="G36" s="366"/>
      <c r="H36" s="695"/>
      <c r="I36" s="695"/>
    </row>
    <row r="37" spans="1:9" s="57" customFormat="1" ht="15" customHeight="1">
      <c r="A37" s="55"/>
      <c r="B37" s="59">
        <v>161201</v>
      </c>
      <c r="C37" s="55" t="s">
        <v>540</v>
      </c>
      <c r="D37" s="639">
        <f>SUMIF('NERACA LAJUR'!$A:$A,'NERACA PT'!B37,'NERACA LAJUR'!$O:$O)</f>
        <v>2895927813.6363621</v>
      </c>
      <c r="E37" s="698"/>
      <c r="F37" s="700"/>
      <c r="G37" s="366"/>
      <c r="H37" s="695"/>
      <c r="I37" s="695"/>
    </row>
    <row r="38" spans="1:9" s="57" customFormat="1" ht="15" customHeight="1" thickBot="1">
      <c r="A38" s="55"/>
      <c r="B38" s="56" t="s">
        <v>190</v>
      </c>
      <c r="C38" s="56"/>
      <c r="D38" s="641">
        <f>SUM(D7:D37)</f>
        <v>27214731449.629402</v>
      </c>
      <c r="E38" s="634"/>
      <c r="F38" s="700"/>
      <c r="G38" s="366"/>
      <c r="H38" s="695"/>
      <c r="I38" s="695"/>
    </row>
    <row r="39" spans="1:9" s="57" customFormat="1" ht="15" customHeight="1" thickTop="1">
      <c r="A39" s="55"/>
      <c r="B39" s="55" t="s">
        <v>191</v>
      </c>
      <c r="C39" s="55"/>
      <c r="D39" s="642"/>
      <c r="E39" s="634"/>
      <c r="F39" s="700"/>
      <c r="G39" s="366"/>
      <c r="H39" s="695"/>
      <c r="I39" s="695"/>
    </row>
    <row r="40" spans="1:9" s="57" customFormat="1" ht="15" hidden="1" customHeight="1">
      <c r="A40" s="55"/>
      <c r="B40" s="55"/>
      <c r="C40" s="62" t="s">
        <v>192</v>
      </c>
      <c r="D40" s="642">
        <v>0</v>
      </c>
      <c r="E40" s="634"/>
      <c r="F40" s="700"/>
      <c r="G40" s="366"/>
      <c r="H40" s="695"/>
      <c r="I40" s="695"/>
    </row>
    <row r="41" spans="1:9" s="57" customFormat="1" ht="15" hidden="1" customHeight="1">
      <c r="A41" s="55"/>
      <c r="B41" s="55"/>
      <c r="C41" s="62" t="s">
        <v>193</v>
      </c>
      <c r="D41" s="642">
        <v>0</v>
      </c>
      <c r="E41" s="634"/>
      <c r="F41" s="700"/>
      <c r="G41" s="366"/>
      <c r="H41" s="695"/>
      <c r="I41" s="695"/>
    </row>
    <row r="42" spans="1:9" s="57" customFormat="1" ht="15" hidden="1" customHeight="1">
      <c r="A42" s="55"/>
      <c r="B42" s="55"/>
      <c r="C42" s="62" t="s">
        <v>194</v>
      </c>
      <c r="D42" s="642">
        <v>0</v>
      </c>
      <c r="E42" s="634"/>
      <c r="F42" s="700"/>
      <c r="G42" s="366"/>
      <c r="H42" s="695"/>
      <c r="I42" s="695"/>
    </row>
    <row r="43" spans="1:9" s="57" customFormat="1" ht="15" hidden="1" customHeight="1">
      <c r="A43" s="55"/>
      <c r="B43" s="55"/>
      <c r="C43" s="63" t="s">
        <v>195</v>
      </c>
      <c r="D43" s="642">
        <v>0</v>
      </c>
      <c r="E43" s="634"/>
      <c r="F43" s="700"/>
      <c r="G43" s="366"/>
      <c r="H43" s="695"/>
      <c r="I43" s="695"/>
    </row>
    <row r="44" spans="1:9" s="57" customFormat="1" ht="15" hidden="1" customHeight="1">
      <c r="A44" s="55"/>
      <c r="B44" s="55"/>
      <c r="C44" s="63" t="s">
        <v>196</v>
      </c>
      <c r="D44" s="642">
        <v>0</v>
      </c>
      <c r="E44" s="634"/>
      <c r="F44" s="700"/>
      <c r="G44" s="366"/>
      <c r="H44" s="695"/>
      <c r="I44" s="695"/>
    </row>
    <row r="45" spans="1:9" s="57" customFormat="1" ht="15" hidden="1" customHeight="1">
      <c r="A45" s="55"/>
      <c r="B45" s="55"/>
      <c r="C45" s="55" t="s">
        <v>197</v>
      </c>
      <c r="D45" s="642"/>
      <c r="E45" s="634"/>
      <c r="F45" s="700"/>
      <c r="G45" s="366"/>
      <c r="H45" s="695"/>
      <c r="I45" s="695"/>
    </row>
    <row r="46" spans="1:9" s="57" customFormat="1" ht="15" customHeight="1">
      <c r="A46" s="55"/>
      <c r="B46" s="56" t="s">
        <v>198</v>
      </c>
      <c r="C46" s="56"/>
      <c r="D46" s="643">
        <f>+D38+D43+D42+D44+D45</f>
        <v>27214731449.629402</v>
      </c>
      <c r="E46" s="634"/>
      <c r="F46" s="700"/>
      <c r="G46" s="366"/>
      <c r="H46" s="695"/>
      <c r="I46" s="695"/>
    </row>
    <row r="47" spans="1:9" s="57" customFormat="1" ht="15" customHeight="1">
      <c r="A47" s="55"/>
      <c r="B47" s="56" t="s">
        <v>199</v>
      </c>
      <c r="C47" s="56"/>
      <c r="D47" s="642"/>
      <c r="E47" s="634"/>
      <c r="F47" s="700"/>
      <c r="G47" s="366"/>
      <c r="H47" s="695"/>
      <c r="I47" s="695"/>
    </row>
    <row r="48" spans="1:9" s="57" customFormat="1" ht="15" customHeight="1">
      <c r="A48" s="55"/>
      <c r="B48" s="56" t="s">
        <v>200</v>
      </c>
      <c r="C48" s="56"/>
      <c r="D48" s="643"/>
      <c r="E48" s="644"/>
      <c r="F48" s="700"/>
      <c r="G48" s="366"/>
      <c r="H48" s="695"/>
      <c r="I48" s="695"/>
    </row>
    <row r="49" spans="1:9" s="57" customFormat="1" ht="15" customHeight="1">
      <c r="A49" s="55"/>
      <c r="B49" s="59">
        <v>211001</v>
      </c>
      <c r="C49" s="55" t="s">
        <v>179</v>
      </c>
      <c r="D49" s="639">
        <f>SUMIF('NERACA LAJUR'!$A:$A,'NERACA PT'!B49,'NERACA LAJUR'!$P:$P)</f>
        <v>7377295179</v>
      </c>
      <c r="E49" s="645"/>
      <c r="F49" s="700"/>
      <c r="G49" s="366"/>
      <c r="H49" s="695"/>
      <c r="I49" s="695"/>
    </row>
    <row r="50" spans="1:9" s="57" customFormat="1" ht="15" customHeight="1">
      <c r="A50" s="55"/>
      <c r="B50" s="59">
        <v>211002</v>
      </c>
      <c r="C50" s="55" t="s">
        <v>201</v>
      </c>
      <c r="D50" s="639">
        <f>SUMIF('NERACA LAJUR'!$A:$A,'NERACA PT'!B50,'NERACA LAJUR'!$P:$P)</f>
        <v>0</v>
      </c>
      <c r="E50" s="646"/>
      <c r="F50" s="700"/>
      <c r="G50" s="365"/>
      <c r="H50" s="695"/>
      <c r="I50" s="695"/>
    </row>
    <row r="51" spans="1:9" s="57" customFormat="1" ht="15" customHeight="1">
      <c r="A51" s="55"/>
      <c r="B51" s="59">
        <v>211003</v>
      </c>
      <c r="C51" s="55" t="s">
        <v>344</v>
      </c>
      <c r="D51" s="639">
        <f>SUMIF('NERACA LAJUR'!$A:$A,'NERACA PT'!B51,'NERACA LAJUR'!$P:$P)</f>
        <v>1980307.25847496</v>
      </c>
      <c r="E51" s="645"/>
      <c r="F51" s="700"/>
      <c r="G51" s="366"/>
      <c r="H51" s="695"/>
      <c r="I51" s="695"/>
    </row>
    <row r="52" spans="1:9" s="57" customFormat="1" ht="15" customHeight="1">
      <c r="A52" s="55"/>
      <c r="B52" s="59">
        <v>211011</v>
      </c>
      <c r="C52" s="55" t="s">
        <v>304</v>
      </c>
      <c r="D52" s="639">
        <f>SUMIF('NERACA LAJUR'!$A:$A,'NERACA PT'!B52,'NERACA LAJUR'!$P:$P)</f>
        <v>319437916.52340168</v>
      </c>
      <c r="E52" s="645"/>
      <c r="F52" s="700"/>
      <c r="G52" s="494"/>
      <c r="H52" s="695"/>
      <c r="I52" s="695"/>
    </row>
    <row r="53" spans="1:9" s="57" customFormat="1" ht="15" customHeight="1">
      <c r="A53" s="55"/>
      <c r="B53" s="59">
        <v>211012</v>
      </c>
      <c r="C53" s="55" t="s">
        <v>305</v>
      </c>
      <c r="D53" s="639">
        <f>SUMIF('NERACA LAJUR'!$A:$A,'NERACA PT'!B53,'NERACA LAJUR'!$P:$P)</f>
        <v>333091326.42679036</v>
      </c>
      <c r="E53" s="645"/>
      <c r="F53" s="700"/>
      <c r="G53" s="365"/>
      <c r="H53" s="695"/>
      <c r="I53" s="695"/>
    </row>
    <row r="54" spans="1:9" s="57" customFormat="1" ht="15" customHeight="1">
      <c r="A54" s="55"/>
      <c r="B54" s="59">
        <v>211013</v>
      </c>
      <c r="C54" s="55" t="s">
        <v>306</v>
      </c>
      <c r="D54" s="639">
        <f>SUMIF('NERACA LAJUR'!$A:$A,'NERACA PT'!B54,'NERACA LAJUR'!$P:$P)</f>
        <v>127539512.54639301</v>
      </c>
      <c r="E54" s="645"/>
      <c r="F54" s="700"/>
      <c r="G54" s="366"/>
      <c r="H54" s="695"/>
      <c r="I54" s="695"/>
    </row>
    <row r="55" spans="1:9" s="57" customFormat="1" ht="15" customHeight="1">
      <c r="A55" s="55"/>
      <c r="B55" s="59">
        <v>211014</v>
      </c>
      <c r="C55" s="55" t="s">
        <v>307</v>
      </c>
      <c r="D55" s="639">
        <f>SUMIF('NERACA LAJUR'!$A:$A,'NERACA PT'!B55,'NERACA LAJUR'!$P:$P)</f>
        <v>244342190.15192497</v>
      </c>
      <c r="E55" s="645"/>
      <c r="F55" s="700"/>
      <c r="G55" s="366"/>
      <c r="H55" s="695"/>
      <c r="I55" s="695"/>
    </row>
    <row r="56" spans="1:9" s="57" customFormat="1" ht="15" customHeight="1">
      <c r="A56" s="55"/>
      <c r="B56" s="59">
        <v>211016</v>
      </c>
      <c r="C56" s="55" t="s">
        <v>475</v>
      </c>
      <c r="D56" s="639">
        <f>SUMIF('NERACA LAJUR'!$A:$A,'NERACA PT'!B56,'NERACA LAJUR'!$P:$P)</f>
        <v>74541603.366890907</v>
      </c>
      <c r="E56" s="645"/>
      <c r="F56" s="700"/>
      <c r="G56" s="366"/>
      <c r="H56" s="695"/>
      <c r="I56" s="695"/>
    </row>
    <row r="57" spans="1:9" s="57" customFormat="1" ht="15" customHeight="1">
      <c r="A57" s="55"/>
      <c r="B57" s="59">
        <v>211017</v>
      </c>
      <c r="C57" s="55" t="s">
        <v>309</v>
      </c>
      <c r="D57" s="639">
        <f>SUMIF('NERACA LAJUR'!$A:$A,'NERACA PT'!B57,'NERACA LAJUR'!$P:$P)</f>
        <v>0</v>
      </c>
      <c r="E57" s="645"/>
      <c r="F57" s="700"/>
      <c r="G57" s="366"/>
      <c r="H57" s="695"/>
      <c r="I57" s="695"/>
    </row>
    <row r="58" spans="1:9" s="57" customFormat="1" ht="15" customHeight="1">
      <c r="A58" s="55"/>
      <c r="B58" s="59">
        <v>211101</v>
      </c>
      <c r="C58" s="55" t="s">
        <v>244</v>
      </c>
      <c r="D58" s="639">
        <f>SUMIF('NERACA LAJUR'!$A:$A,'NERACA PT'!B58,'NERACA LAJUR'!$P:$P)</f>
        <v>1357515894</v>
      </c>
      <c r="E58" s="647"/>
      <c r="F58" s="700"/>
      <c r="G58" s="366"/>
      <c r="H58" s="695"/>
      <c r="I58" s="695"/>
    </row>
    <row r="59" spans="1:9" s="57" customFormat="1" ht="15" customHeight="1">
      <c r="A59" s="55"/>
      <c r="B59" s="59">
        <v>211102</v>
      </c>
      <c r="C59" s="55" t="s">
        <v>320</v>
      </c>
      <c r="D59" s="639">
        <f>SUMIF('NERACA LAJUR'!$A:$A,'NERACA PT'!B59,'NERACA LAJUR'!$P:$P)</f>
        <v>49344567</v>
      </c>
      <c r="E59" s="645"/>
      <c r="F59" s="700"/>
      <c r="G59" s="366"/>
      <c r="H59" s="695"/>
      <c r="I59" s="695"/>
    </row>
    <row r="60" spans="1:9" s="57" customFormat="1" ht="15" customHeight="1">
      <c r="A60" s="55"/>
      <c r="B60" s="59">
        <v>211103</v>
      </c>
      <c r="C60" s="55" t="s">
        <v>321</v>
      </c>
      <c r="D60" s="639">
        <f>SUMIF('NERACA LAJUR'!$A:$A,'NERACA PT'!B60,'NERACA LAJUR'!$P:$P)</f>
        <v>61572062</v>
      </c>
      <c r="E60" s="647"/>
      <c r="F60" s="700"/>
      <c r="G60" s="366"/>
      <c r="H60" s="695"/>
      <c r="I60" s="695"/>
    </row>
    <row r="61" spans="1:9" s="57" customFormat="1" ht="15" customHeight="1">
      <c r="A61" s="55"/>
      <c r="B61" s="59">
        <v>211104</v>
      </c>
      <c r="C61" s="55" t="s">
        <v>243</v>
      </c>
      <c r="D61" s="639">
        <f>SUMIF('NERACA LAJUR'!$A:$A,'NERACA PT'!B61,'NERACA LAJUR'!$P:$P)</f>
        <v>1382929311</v>
      </c>
      <c r="E61" s="647"/>
      <c r="F61" s="700"/>
      <c r="G61" s="366"/>
      <c r="H61" s="695"/>
      <c r="I61" s="695"/>
    </row>
    <row r="62" spans="1:9" s="57" customFormat="1" ht="15" customHeight="1">
      <c r="A62" s="55"/>
      <c r="B62" s="59">
        <v>211105</v>
      </c>
      <c r="C62" s="55" t="s">
        <v>345</v>
      </c>
      <c r="D62" s="639">
        <f>SUMIF('NERACA LAJUR'!$A:$A,'NERACA PT'!B62,'NERACA LAJUR'!$P:$P)</f>
        <v>350000000</v>
      </c>
      <c r="E62" s="647"/>
      <c r="F62" s="700"/>
      <c r="G62" s="366"/>
      <c r="H62" s="695"/>
      <c r="I62" s="695"/>
    </row>
    <row r="63" spans="1:9" s="57" customFormat="1" ht="15" customHeight="1">
      <c r="A63" s="55"/>
      <c r="B63" s="59">
        <v>211201</v>
      </c>
      <c r="C63" s="55" t="s">
        <v>52</v>
      </c>
      <c r="D63" s="639">
        <f>SUMIF('NERACA LAJUR'!$A:$A,'NERACA PT'!B63,'NERACA LAJUR'!$P:$P)</f>
        <v>940474226.04999948</v>
      </c>
      <c r="E63" s="645"/>
      <c r="F63" s="700"/>
      <c r="G63" s="366"/>
      <c r="H63" s="695"/>
      <c r="I63" s="695"/>
    </row>
    <row r="64" spans="1:9" s="57" customFormat="1" ht="15" customHeight="1">
      <c r="A64" s="55"/>
      <c r="B64" s="59">
        <v>211202</v>
      </c>
      <c r="C64" s="55" t="s">
        <v>202</v>
      </c>
      <c r="D64" s="639">
        <f>SUMIF('NERACA LAJUR'!$A:$A,'NERACA PT'!B64,'NERACA LAJUR'!$P:$P)</f>
        <v>51427351.171600133</v>
      </c>
      <c r="E64" s="645"/>
      <c r="F64" s="700"/>
      <c r="G64" s="366"/>
      <c r="H64" s="695"/>
      <c r="I64" s="695"/>
    </row>
    <row r="65" spans="1:9" s="57" customFormat="1" ht="15" customHeight="1">
      <c r="A65" s="55"/>
      <c r="B65" s="59">
        <v>211203</v>
      </c>
      <c r="C65" s="55" t="s">
        <v>53</v>
      </c>
      <c r="D65" s="639">
        <f>SUMIF('NERACA LAJUR'!$A:$A,'NERACA PT'!B65,'NERACA LAJUR'!$P:$P)</f>
        <v>0</v>
      </c>
      <c r="E65" s="645"/>
      <c r="F65" s="700"/>
      <c r="G65" s="366"/>
      <c r="H65" s="695"/>
      <c r="I65" s="695"/>
    </row>
    <row r="66" spans="1:9" s="57" customFormat="1" ht="15" customHeight="1">
      <c r="A66" s="55"/>
      <c r="B66" s="59">
        <v>211301</v>
      </c>
      <c r="C66" s="55" t="s">
        <v>54</v>
      </c>
      <c r="D66" s="639">
        <f>SUMIF('NERACA LAJUR'!$A:$A,'NERACA PT'!B66,'NERACA LAJUR'!$P:$P)</f>
        <v>0</v>
      </c>
      <c r="E66" s="645"/>
      <c r="F66" s="700"/>
      <c r="G66" s="366"/>
      <c r="H66" s="695"/>
      <c r="I66" s="695"/>
    </row>
    <row r="67" spans="1:9" s="57" customFormat="1" ht="15" customHeight="1">
      <c r="A67" s="55"/>
      <c r="B67" s="59">
        <v>212001</v>
      </c>
      <c r="C67" s="55" t="s">
        <v>55</v>
      </c>
      <c r="D67" s="639">
        <f>SUMIF('NERACA LAJUR'!$A:$A,'NERACA PT'!B67,'NERACA LAJUR'!$P:$P)</f>
        <v>448775857.80092096</v>
      </c>
      <c r="E67" s="645"/>
      <c r="F67" s="700"/>
      <c r="G67" s="366"/>
      <c r="H67" s="695"/>
      <c r="I67" s="695"/>
    </row>
    <row r="68" spans="1:9" s="57" customFormat="1" ht="15" customHeight="1">
      <c r="A68" s="55"/>
      <c r="B68" s="59">
        <v>213001</v>
      </c>
      <c r="C68" s="55" t="s">
        <v>56</v>
      </c>
      <c r="D68" s="639">
        <f>SUMIF('NERACA LAJUR'!$A:$A,'NERACA PT'!B68,'NERACA LAJUR'!$P:$P)</f>
        <v>0</v>
      </c>
      <c r="E68" s="645"/>
      <c r="F68" s="700"/>
      <c r="G68" s="366"/>
      <c r="H68" s="695"/>
      <c r="I68" s="695"/>
    </row>
    <row r="69" spans="1:9" s="57" customFormat="1" ht="15" customHeight="1">
      <c r="A69" s="55"/>
      <c r="B69" s="59">
        <v>214001</v>
      </c>
      <c r="C69" s="64" t="s">
        <v>353</v>
      </c>
      <c r="D69" s="639">
        <f>SUMIF('NERACA LAJUR'!$A:$A,'NERACA PT'!B69,'NERACA LAJUR'!$P:$P)</f>
        <v>0</v>
      </c>
      <c r="E69" s="645"/>
      <c r="F69" s="700"/>
      <c r="G69" s="366"/>
      <c r="H69" s="695"/>
      <c r="I69" s="695"/>
    </row>
    <row r="70" spans="1:9" s="57" customFormat="1" ht="15" customHeight="1">
      <c r="A70" s="55"/>
      <c r="B70" s="59">
        <v>214002</v>
      </c>
      <c r="C70" s="64" t="s">
        <v>352</v>
      </c>
      <c r="D70" s="639">
        <f>SUMIF('NERACA LAJUR'!$A:$A,'NERACA PT'!B70,'NERACA LAJUR'!$P:$P)</f>
        <v>300615.35860000015</v>
      </c>
      <c r="E70" s="645"/>
      <c r="F70" s="700"/>
      <c r="G70" s="365"/>
      <c r="H70" s="695"/>
      <c r="I70" s="695"/>
    </row>
    <row r="71" spans="1:9" s="57" customFormat="1" ht="15" customHeight="1">
      <c r="A71" s="55"/>
      <c r="B71" s="59">
        <v>311110</v>
      </c>
      <c r="C71" s="55" t="s">
        <v>60</v>
      </c>
      <c r="D71" s="639">
        <f>SUMIF('NERACA LAJUR'!$A:$A,'NERACA PT'!B71,'NERACA LAJUR'!$P:$P)</f>
        <v>327243191</v>
      </c>
      <c r="E71" s="645"/>
      <c r="F71" s="700"/>
      <c r="G71" s="366"/>
      <c r="H71" s="695"/>
      <c r="I71" s="695"/>
    </row>
    <row r="72" spans="1:9" s="57" customFormat="1" ht="15" customHeight="1">
      <c r="A72" s="55"/>
      <c r="B72" s="59">
        <v>311111</v>
      </c>
      <c r="C72" s="55" t="s">
        <v>61</v>
      </c>
      <c r="D72" s="639">
        <f>SUMIF('NERACA LAJUR'!$A:$A,'NERACA PT'!B72,'NERACA LAJUR'!$P:$P)</f>
        <v>848301.04118589743</v>
      </c>
      <c r="E72" s="645"/>
      <c r="F72" s="700"/>
      <c r="G72" s="366"/>
      <c r="H72" s="695"/>
      <c r="I72" s="695"/>
    </row>
    <row r="73" spans="1:9" s="57" customFormat="1" ht="15" customHeight="1">
      <c r="A73" s="55"/>
      <c r="B73" s="59">
        <v>311112</v>
      </c>
      <c r="C73" s="55" t="s">
        <v>62</v>
      </c>
      <c r="D73" s="639">
        <f>SUMIF('NERACA LAJUR'!$A:$A,'NERACA PT'!B73,'NERACA LAJUR'!$P:$P)</f>
        <v>10471203</v>
      </c>
      <c r="E73" s="645"/>
      <c r="F73" s="700"/>
      <c r="G73" s="366"/>
      <c r="H73" s="695"/>
      <c r="I73" s="695"/>
    </row>
    <row r="74" spans="1:9" s="57" customFormat="1" ht="15" customHeight="1">
      <c r="A74" s="55"/>
      <c r="B74" s="59">
        <v>311113</v>
      </c>
      <c r="C74" s="55" t="s">
        <v>63</v>
      </c>
      <c r="D74" s="639">
        <f>SUMIF('NERACA LAJUR'!$A:$A,'NERACA PT'!B74,'NERACA LAJUR'!$P:$P)</f>
        <v>125909725</v>
      </c>
      <c r="E74" s="645"/>
      <c r="F74" s="700"/>
      <c r="G74" s="366"/>
      <c r="H74" s="695"/>
      <c r="I74" s="695"/>
    </row>
    <row r="75" spans="1:9" s="57" customFormat="1" ht="15" customHeight="1">
      <c r="A75" s="55"/>
      <c r="B75" s="59">
        <v>311114</v>
      </c>
      <c r="C75" s="55" t="s">
        <v>64</v>
      </c>
      <c r="D75" s="639">
        <f>SUMIF('NERACA LAJUR'!$A:$A,'NERACA PT'!B75,'NERACA LAJUR'!$P:$P)</f>
        <v>0</v>
      </c>
      <c r="E75" s="645"/>
      <c r="F75" s="700"/>
      <c r="G75" s="366"/>
      <c r="H75" s="695"/>
      <c r="I75" s="695"/>
    </row>
    <row r="76" spans="1:9" s="57" customFormat="1" ht="15" customHeight="1">
      <c r="A76" s="55"/>
      <c r="B76" s="59">
        <v>311115</v>
      </c>
      <c r="C76" s="55" t="s">
        <v>65</v>
      </c>
      <c r="D76" s="639">
        <f>SUMIF('NERACA LAJUR'!$A:$A,'NERACA PT'!B76,'NERACA LAJUR'!$P:$P)</f>
        <v>0</v>
      </c>
      <c r="E76" s="645"/>
      <c r="F76" s="700"/>
      <c r="G76" s="366"/>
      <c r="H76" s="695"/>
      <c r="I76" s="695"/>
    </row>
    <row r="77" spans="1:9" s="57" customFormat="1" ht="15" customHeight="1">
      <c r="A77" s="55"/>
      <c r="B77" s="59">
        <v>311116</v>
      </c>
      <c r="C77" s="55" t="s">
        <v>66</v>
      </c>
      <c r="D77" s="639">
        <f>SUMIF('NERACA LAJUR'!$A:$A,'NERACA PT'!B77,'NERACA LAJUR'!$P:$P)</f>
        <v>0</v>
      </c>
      <c r="E77" s="645"/>
      <c r="F77" s="700"/>
      <c r="G77" s="366"/>
      <c r="H77" s="695"/>
      <c r="I77" s="695"/>
    </row>
    <row r="78" spans="1:9" s="57" customFormat="1" ht="15" customHeight="1">
      <c r="A78" s="55"/>
      <c r="B78" s="59">
        <v>311117</v>
      </c>
      <c r="C78" s="55" t="s">
        <v>67</v>
      </c>
      <c r="D78" s="639">
        <f>SUMIF('NERACA LAJUR'!$A:$A,'NERACA PT'!B78,'NERACA LAJUR'!$P:$P)</f>
        <v>357080838.27000141</v>
      </c>
      <c r="E78" s="718">
        <f>D78-D18</f>
        <v>0</v>
      </c>
      <c r="F78" s="700"/>
      <c r="G78" s="366"/>
      <c r="H78" s="695"/>
      <c r="I78" s="695"/>
    </row>
    <row r="79" spans="1:9" s="57" customFormat="1" ht="15" customHeight="1">
      <c r="A79" s="55"/>
      <c r="B79" s="59">
        <v>311118</v>
      </c>
      <c r="C79" s="55" t="s">
        <v>331</v>
      </c>
      <c r="D79" s="639">
        <f>SUMIF('NERACA LAJUR'!$A:$A,'NERACA PT'!B79,'NERACA LAJUR'!$P:$P)</f>
        <v>8860152</v>
      </c>
      <c r="E79" s="645"/>
      <c r="F79" s="700"/>
      <c r="G79" s="366"/>
      <c r="H79" s="695"/>
      <c r="I79" s="695"/>
    </row>
    <row r="80" spans="1:9" s="57" customFormat="1" ht="15" customHeight="1">
      <c r="A80" s="55"/>
      <c r="B80" s="59">
        <v>311119</v>
      </c>
      <c r="C80" s="55" t="s">
        <v>743</v>
      </c>
      <c r="D80" s="639">
        <f>SUMIF('NERACA LAJUR'!$A:$A,'NERACA PT'!B80,'NERACA LAJUR'!$P:$P)</f>
        <v>0</v>
      </c>
      <c r="E80" s="645"/>
      <c r="F80" s="700"/>
      <c r="G80" s="366"/>
      <c r="H80" s="695"/>
      <c r="I80" s="695"/>
    </row>
    <row r="81" spans="1:9" s="57" customFormat="1" ht="15" customHeight="1">
      <c r="A81" s="55"/>
      <c r="B81" s="55" t="s">
        <v>203</v>
      </c>
      <c r="C81" s="55"/>
      <c r="D81" s="648">
        <f>SUM(D49:D80)</f>
        <v>13950981329.966183</v>
      </c>
      <c r="E81" s="645"/>
      <c r="F81" s="700"/>
      <c r="G81" s="366"/>
      <c r="H81" s="695"/>
      <c r="I81" s="695"/>
    </row>
    <row r="82" spans="1:9" s="57" customFormat="1" ht="15" customHeight="1">
      <c r="A82" s="55"/>
      <c r="B82" s="56" t="s">
        <v>204</v>
      </c>
      <c r="C82" s="56"/>
      <c r="D82" s="642"/>
      <c r="E82" s="645"/>
      <c r="F82" s="700"/>
      <c r="G82" s="366"/>
      <c r="H82" s="695"/>
      <c r="I82" s="695"/>
    </row>
    <row r="83" spans="1:9" s="57" customFormat="1" ht="15" customHeight="1">
      <c r="A83" s="55"/>
      <c r="C83" s="55" t="s">
        <v>205</v>
      </c>
      <c r="D83" s="648">
        <v>0</v>
      </c>
      <c r="E83" s="645"/>
      <c r="F83" s="700"/>
      <c r="G83" s="366"/>
      <c r="H83" s="695"/>
      <c r="I83" s="695"/>
    </row>
    <row r="84" spans="1:9" s="57" customFormat="1" ht="15" customHeight="1">
      <c r="A84" s="55"/>
      <c r="B84" s="56" t="s">
        <v>206</v>
      </c>
      <c r="C84" s="56"/>
      <c r="D84" s="649">
        <f>+D81+D83</f>
        <v>13950981329.966183</v>
      </c>
      <c r="E84" s="645"/>
      <c r="F84" s="700"/>
      <c r="G84" s="366"/>
      <c r="H84" s="695"/>
      <c r="I84" s="695"/>
    </row>
    <row r="85" spans="1:9" s="57" customFormat="1" ht="15" customHeight="1">
      <c r="A85" s="55"/>
      <c r="B85" s="55"/>
      <c r="C85" s="55"/>
      <c r="D85" s="642"/>
      <c r="E85" s="645"/>
      <c r="F85" s="700"/>
      <c r="G85" s="366"/>
      <c r="H85" s="695"/>
      <c r="I85" s="695"/>
    </row>
    <row r="86" spans="1:9" s="57" customFormat="1" ht="15" customHeight="1">
      <c r="A86" s="55"/>
      <c r="B86" s="56" t="s">
        <v>207</v>
      </c>
      <c r="C86" s="56"/>
      <c r="D86" s="643"/>
      <c r="E86" s="645"/>
      <c r="F86" s="700"/>
      <c r="G86" s="366"/>
      <c r="H86" s="695"/>
      <c r="I86" s="695"/>
    </row>
    <row r="87" spans="1:9" s="57" customFormat="1" ht="15" customHeight="1">
      <c r="A87" s="55"/>
      <c r="B87" s="65">
        <v>311001</v>
      </c>
      <c r="C87" s="55" t="s">
        <v>208</v>
      </c>
      <c r="D87" s="639">
        <f>SUMIF('NERACA LAJUR'!$A:$A,'NERACA PT'!B87,'NERACA LAJUR'!$P:$P)</f>
        <v>0</v>
      </c>
      <c r="E87" s="645"/>
      <c r="F87" s="700"/>
      <c r="G87" s="366"/>
      <c r="H87" s="695"/>
      <c r="I87" s="695"/>
    </row>
    <row r="88" spans="1:9" s="57" customFormat="1" ht="15" customHeight="1">
      <c r="A88" s="55"/>
      <c r="B88" s="65">
        <v>311101</v>
      </c>
      <c r="C88" s="55" t="s">
        <v>59</v>
      </c>
      <c r="D88" s="639">
        <f>SUMIF('NERACA LAJUR'!$A:$A,'NERACA PT'!B88,'NERACA LAJUR'!$P:$P)</f>
        <v>12860180633.319674</v>
      </c>
      <c r="E88" s="645"/>
      <c r="F88" s="700"/>
      <c r="G88" s="366"/>
      <c r="H88" s="695"/>
      <c r="I88" s="695"/>
    </row>
    <row r="89" spans="1:9" s="57" customFormat="1" ht="15" customHeight="1">
      <c r="A89" s="55"/>
      <c r="B89" s="65">
        <v>311201</v>
      </c>
      <c r="C89" s="55" t="s">
        <v>209</v>
      </c>
      <c r="D89" s="639">
        <f>SUMIF('NERACA LAJUR'!$A:$A,'NERACA PT'!B89,'NERACA LAJUR'!$P:$P)</f>
        <v>0</v>
      </c>
      <c r="E89" s="645"/>
      <c r="F89" s="700"/>
      <c r="G89" s="366"/>
      <c r="H89" s="695"/>
      <c r="I89" s="695"/>
    </row>
    <row r="90" spans="1:9" s="57" customFormat="1" ht="15" customHeight="1">
      <c r="A90" s="55"/>
      <c r="B90" s="65">
        <v>312002</v>
      </c>
      <c r="C90" s="55" t="s">
        <v>69</v>
      </c>
      <c r="D90" s="639">
        <f>SUMIF('NERACA LAJUR'!$A:$A,'NERACA PT'!B90,'NERACA LAJUR'!$P:$P)</f>
        <v>0</v>
      </c>
      <c r="E90" s="645"/>
      <c r="F90" s="700"/>
      <c r="G90" s="366"/>
      <c r="H90" s="695"/>
      <c r="I90" s="695"/>
    </row>
    <row r="91" spans="1:9" s="57" customFormat="1" ht="15" customHeight="1">
      <c r="A91" s="55"/>
      <c r="B91" s="65">
        <v>312003</v>
      </c>
      <c r="C91" s="55" t="s">
        <v>70</v>
      </c>
      <c r="D91" s="639">
        <f>SUMIF('NERACA LAJUR'!$A:$A,'NERACA PT'!B91,'NERACA LAJUR'!$P:$P)</f>
        <v>403569486.34354782</v>
      </c>
      <c r="E91" s="645"/>
      <c r="F91" s="700"/>
      <c r="G91" s="366"/>
      <c r="H91" s="695"/>
      <c r="I91" s="695"/>
    </row>
    <row r="92" spans="1:9" s="57" customFormat="1" ht="15" customHeight="1">
      <c r="A92" s="55"/>
      <c r="B92" s="56" t="s">
        <v>210</v>
      </c>
      <c r="C92" s="56"/>
      <c r="D92" s="649">
        <f>SUM(D87:D91)</f>
        <v>13263750119.663221</v>
      </c>
      <c r="E92" s="645"/>
      <c r="F92" s="700"/>
      <c r="G92" s="366"/>
      <c r="H92" s="695"/>
      <c r="I92" s="695"/>
    </row>
    <row r="93" spans="1:9" s="57" customFormat="1" ht="15" customHeight="1">
      <c r="A93" s="55"/>
      <c r="B93" s="55"/>
      <c r="C93" s="55"/>
      <c r="D93" s="642"/>
      <c r="E93" s="645"/>
      <c r="F93" s="700"/>
      <c r="G93" s="366"/>
      <c r="H93" s="695"/>
      <c r="I93" s="695"/>
    </row>
    <row r="94" spans="1:9" s="57" customFormat="1" ht="15" customHeight="1" thickBot="1">
      <c r="A94" s="55"/>
      <c r="B94" s="56" t="s">
        <v>211</v>
      </c>
      <c r="C94" s="56"/>
      <c r="D94" s="641">
        <f>D84+D92</f>
        <v>27214731449.629402</v>
      </c>
      <c r="E94" s="645"/>
      <c r="F94" s="700"/>
      <c r="G94" s="366"/>
      <c r="H94" s="695"/>
      <c r="I94" s="695"/>
    </row>
    <row r="95" spans="1:9" s="57" customFormat="1" ht="15" customHeight="1" thickTop="1">
      <c r="A95" s="55"/>
      <c r="B95" s="66"/>
      <c r="C95" s="66"/>
      <c r="D95" s="650">
        <f>+D38-D94</f>
        <v>0</v>
      </c>
      <c r="E95" s="645"/>
      <c r="F95" s="700"/>
      <c r="G95" s="366"/>
      <c r="H95" s="695"/>
      <c r="I95" s="695"/>
    </row>
    <row r="96" spans="1:9" s="57" customFormat="1" ht="15" customHeight="1">
      <c r="A96" s="55"/>
      <c r="B96" s="55"/>
      <c r="C96" s="55"/>
      <c r="D96" s="642"/>
      <c r="E96" s="645"/>
      <c r="F96" s="700"/>
      <c r="G96" s="366"/>
      <c r="H96" s="695"/>
      <c r="I96" s="695"/>
    </row>
    <row r="97" spans="1:9" s="57" customFormat="1" ht="15" customHeight="1">
      <c r="A97" s="55"/>
      <c r="B97" s="55"/>
      <c r="C97" s="55"/>
      <c r="D97" s="642"/>
      <c r="E97" s="645"/>
      <c r="F97" s="700"/>
      <c r="G97" s="366"/>
      <c r="H97" s="695"/>
      <c r="I97" s="695"/>
    </row>
    <row r="98" spans="1:9" s="57" customFormat="1" ht="15" customHeight="1">
      <c r="A98" s="55"/>
      <c r="B98" s="55"/>
      <c r="C98" s="55"/>
      <c r="D98" s="633"/>
      <c r="E98" s="651"/>
      <c r="F98" s="701"/>
      <c r="G98" s="366"/>
      <c r="H98" s="695"/>
      <c r="I98" s="695"/>
    </row>
    <row r="99" spans="1:9" s="57" customFormat="1" ht="15" customHeight="1">
      <c r="A99" s="55"/>
      <c r="B99" s="55"/>
      <c r="C99" s="55"/>
      <c r="D99" s="633"/>
      <c r="E99" s="651"/>
      <c r="F99" s="701"/>
      <c r="G99" s="366"/>
      <c r="H99" s="695"/>
      <c r="I99" s="695"/>
    </row>
  </sheetData>
  <mergeCells count="2">
    <mergeCell ref="B2:D2"/>
    <mergeCell ref="B3:D3"/>
  </mergeCells>
  <pageMargins left="0.98425196850393704" right="0.70866141732283472" top="1.1023622047244095" bottom="0.74803149606299213" header="0.31496062992125984" footer="0.31496062992125984"/>
  <pageSetup paperSize="5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21"/>
  <sheetViews>
    <sheetView showGridLines="0" zoomScale="80" zoomScaleNormal="80" workbookViewId="0">
      <pane xSplit="4" ySplit="10" topLeftCell="E104" activePane="bottomRight" state="frozen"/>
      <selection activeCell="D73" sqref="D73"/>
      <selection pane="topRight" activeCell="D73" sqref="D73"/>
      <selection pane="bottomLeft" activeCell="D73" sqref="D73"/>
      <selection pane="bottomRight" activeCell="F115" sqref="F115"/>
    </sheetView>
  </sheetViews>
  <sheetFormatPr defaultRowHeight="12.75"/>
  <cols>
    <col min="1" max="1" width="3.7109375" style="67" customWidth="1"/>
    <col min="2" max="2" width="4.85546875" style="67" customWidth="1"/>
    <col min="3" max="3" width="8.5703125" style="67" customWidth="1"/>
    <col min="4" max="4" width="54.85546875" style="67" customWidth="1"/>
    <col min="5" max="5" width="12.42578125" style="67" customWidth="1"/>
    <col min="6" max="6" width="17.28515625" style="68" bestFit="1" customWidth="1"/>
    <col min="7" max="7" width="9.42578125" style="69" bestFit="1" customWidth="1"/>
    <col min="8" max="8" width="7.140625" style="70" customWidth="1"/>
    <col min="9" max="9" width="11.7109375" style="71" customWidth="1"/>
    <col min="10" max="10" width="13.85546875" style="67" customWidth="1"/>
    <col min="11" max="11" width="13.28515625" style="186" customWidth="1"/>
    <col min="12" max="12" width="11.28515625" style="67" bestFit="1" customWidth="1"/>
    <col min="13" max="13" width="15.85546875" style="72" bestFit="1" customWidth="1"/>
    <col min="14" max="14" width="9.140625" style="67" customWidth="1"/>
    <col min="15" max="16" width="10.7109375" style="67" customWidth="1"/>
    <col min="17" max="16384" width="9.140625" style="67"/>
  </cols>
  <sheetData>
    <row r="1" spans="2:12" ht="9.75" customHeight="1" thickBot="1"/>
    <row r="2" spans="2:12">
      <c r="B2" s="73"/>
      <c r="C2" s="74"/>
      <c r="D2" s="74"/>
      <c r="E2" s="74"/>
      <c r="F2" s="75"/>
      <c r="G2" s="76"/>
      <c r="H2" s="77"/>
    </row>
    <row r="3" spans="2:12">
      <c r="B3" s="78"/>
      <c r="C3" s="894" t="s">
        <v>181</v>
      </c>
      <c r="D3" s="894"/>
      <c r="E3" s="894"/>
      <c r="F3" s="894"/>
      <c r="G3" s="894"/>
      <c r="H3" s="79"/>
    </row>
    <row r="4" spans="2:12">
      <c r="B4" s="78"/>
      <c r="C4" s="895" t="s">
        <v>281</v>
      </c>
      <c r="D4" s="895"/>
      <c r="E4" s="895"/>
      <c r="F4" s="895"/>
      <c r="G4" s="895"/>
      <c r="H4" s="79"/>
    </row>
    <row r="5" spans="2:12">
      <c r="B5" s="78"/>
      <c r="C5" s="896" t="str">
        <f>"Untuk Bulan yang berakhir "&amp;PROPER(Neraca!A3)</f>
        <v>Untuk Bulan yang berakhir Per 30 November 2021</v>
      </c>
      <c r="D5" s="896"/>
      <c r="E5" s="896"/>
      <c r="F5" s="896"/>
      <c r="G5" s="896"/>
      <c r="H5" s="79"/>
    </row>
    <row r="6" spans="2:12">
      <c r="B6" s="78"/>
      <c r="C6" s="897" t="s">
        <v>212</v>
      </c>
      <c r="D6" s="897"/>
      <c r="E6" s="897"/>
      <c r="F6" s="897"/>
      <c r="G6" s="897"/>
      <c r="H6" s="79"/>
    </row>
    <row r="7" spans="2:12">
      <c r="B7" s="78"/>
      <c r="C7" s="80"/>
      <c r="D7" s="81"/>
      <c r="E7" s="81"/>
      <c r="F7" s="82"/>
      <c r="G7" s="82"/>
      <c r="H7" s="79"/>
    </row>
    <row r="8" spans="2:12" ht="22.5" customHeight="1">
      <c r="B8" s="78"/>
      <c r="C8" s="898" t="s">
        <v>176</v>
      </c>
      <c r="D8" s="899"/>
      <c r="E8" s="902" t="s">
        <v>213</v>
      </c>
      <c r="F8" s="904" t="s">
        <v>214</v>
      </c>
      <c r="G8" s="905"/>
      <c r="H8" s="79"/>
    </row>
    <row r="9" spans="2:12">
      <c r="B9" s="78"/>
      <c r="C9" s="900"/>
      <c r="D9" s="901"/>
      <c r="E9" s="903"/>
      <c r="F9" s="83" t="s">
        <v>215</v>
      </c>
      <c r="G9" s="84" t="s">
        <v>216</v>
      </c>
      <c r="H9" s="79"/>
    </row>
    <row r="10" spans="2:12" ht="15">
      <c r="B10" s="78"/>
      <c r="C10" s="504" t="s">
        <v>424</v>
      </c>
      <c r="D10" s="505"/>
      <c r="E10" s="87"/>
      <c r="F10" s="88"/>
      <c r="G10" s="89"/>
      <c r="H10" s="79"/>
    </row>
    <row r="11" spans="2:12">
      <c r="B11" s="78"/>
      <c r="C11" s="108">
        <v>411001</v>
      </c>
      <c r="D11" s="86" t="s">
        <v>542</v>
      </c>
      <c r="E11" s="87"/>
      <c r="F11" s="90">
        <f>SUMIF('NERACA LAJUR'!A:A,C11,'NERACA LAJUR'!N:N)-SUMIF('NERACA LAJUR'!A:A,C11,'NERACA LAJUR'!M:M)</f>
        <v>19301599993.63636</v>
      </c>
      <c r="G11" s="91">
        <f>+F11/$F$29</f>
        <v>0.69177636120111508</v>
      </c>
      <c r="H11" s="92"/>
      <c r="L11" s="116"/>
    </row>
    <row r="12" spans="2:12">
      <c r="B12" s="78"/>
      <c r="C12" s="108">
        <v>411002</v>
      </c>
      <c r="D12" s="86" t="s">
        <v>543</v>
      </c>
      <c r="E12" s="87"/>
      <c r="F12" s="90">
        <f>SUMIF('NERACA LAJUR'!A:A,C12,'NERACA LAJUR'!N:N)-SUMIF('NERACA LAJUR'!A:A,C12,'NERACA LAJUR'!M:M)</f>
        <v>-3807630000</v>
      </c>
      <c r="G12" s="91">
        <f t="shared" ref="G12:G18" si="0">+F12/$F$29</f>
        <v>-0.13646684352948085</v>
      </c>
      <c r="H12" s="92"/>
      <c r="K12" s="187"/>
      <c r="L12" s="116"/>
    </row>
    <row r="13" spans="2:12">
      <c r="B13" s="78"/>
      <c r="C13" s="108">
        <v>411011</v>
      </c>
      <c r="D13" s="86" t="s">
        <v>544</v>
      </c>
      <c r="E13" s="87"/>
      <c r="F13" s="90">
        <f>SUMIF('NERACA LAJUR'!A:A,C13,'NERACA LAJUR'!N:N)-SUMIF('NERACA LAJUR'!A:A,C13,'NERACA LAJUR'!M:M)</f>
        <v>-335770428.18181813</v>
      </c>
      <c r="G13" s="91">
        <f t="shared" si="0"/>
        <v>-1.2034134221159872E-2</v>
      </c>
      <c r="H13" s="92"/>
      <c r="L13" s="116"/>
    </row>
    <row r="14" spans="2:12">
      <c r="B14" s="78"/>
      <c r="C14" s="108">
        <v>411012</v>
      </c>
      <c r="D14" s="86" t="s">
        <v>545</v>
      </c>
      <c r="E14" s="87"/>
      <c r="F14" s="90">
        <f>SUMIF('NERACA LAJUR'!A:A,C14,'NERACA LAJUR'!N:N)-SUMIF('NERACA LAJUR'!A:A,C14,'NERACA LAJUR'!M:M)</f>
        <v>-25712613.636363637</v>
      </c>
      <c r="G14" s="91">
        <f t="shared" si="0"/>
        <v>-9.2154942099091349E-4</v>
      </c>
      <c r="H14" s="92"/>
      <c r="L14" s="116"/>
    </row>
    <row r="15" spans="2:12">
      <c r="B15" s="78"/>
      <c r="C15" s="108">
        <v>411013</v>
      </c>
      <c r="D15" s="86" t="s">
        <v>546</v>
      </c>
      <c r="E15" s="87"/>
      <c r="F15" s="90">
        <f>SUMIF('NERACA LAJUR'!A:A,C15,'NERACA LAJUR'!N:N)-SUMIF('NERACA LAJUR'!A:A,C15,'NERACA LAJUR'!M:M)</f>
        <v>-58059645.454545453</v>
      </c>
      <c r="G15" s="91">
        <f t="shared" si="0"/>
        <v>-2.0808788016752123E-3</v>
      </c>
      <c r="H15" s="92"/>
      <c r="K15" s="187"/>
      <c r="L15" s="116"/>
    </row>
    <row r="16" spans="2:12">
      <c r="B16" s="78"/>
      <c r="C16" s="108">
        <v>411016</v>
      </c>
      <c r="D16" s="86" t="s">
        <v>547</v>
      </c>
      <c r="E16" s="87"/>
      <c r="F16" s="90">
        <f>SUMIF('NERACA LAJUR'!A:A,C16,'NERACA LAJUR'!N:N)-SUMIF('NERACA LAJUR'!A:A,C16,'NERACA LAJUR'!M:M)</f>
        <v>0</v>
      </c>
      <c r="G16" s="91">
        <f t="shared" si="0"/>
        <v>0</v>
      </c>
      <c r="H16" s="92"/>
      <c r="K16" s="187"/>
      <c r="L16" s="116"/>
    </row>
    <row r="17" spans="2:13">
      <c r="B17" s="78"/>
      <c r="C17" s="108">
        <v>411017</v>
      </c>
      <c r="D17" s="86" t="s">
        <v>548</v>
      </c>
      <c r="E17" s="87"/>
      <c r="F17" s="90">
        <f>SUMIF('NERACA LAJUR'!A:A,C17,'NERACA LAJUR'!N:N)-SUMIF('NERACA LAJUR'!A:A,C17,'NERACA LAJUR'!M:M)</f>
        <v>0</v>
      </c>
      <c r="G17" s="91">
        <f t="shared" si="0"/>
        <v>0</v>
      </c>
      <c r="H17" s="92"/>
      <c r="K17" s="187"/>
      <c r="L17" s="116"/>
    </row>
    <row r="18" spans="2:13">
      <c r="B18" s="78"/>
      <c r="C18" s="108">
        <v>411018</v>
      </c>
      <c r="D18" s="86" t="s">
        <v>549</v>
      </c>
      <c r="E18" s="87"/>
      <c r="F18" s="90">
        <f>SUMIF('NERACA LAJUR'!A:A,C18,'NERACA LAJUR'!N:N)-SUMIF('NERACA LAJUR'!A:A,C18,'NERACA LAJUR'!M:M)</f>
        <v>0</v>
      </c>
      <c r="G18" s="91">
        <f t="shared" si="0"/>
        <v>0</v>
      </c>
      <c r="H18" s="92"/>
      <c r="K18" s="187"/>
      <c r="L18" s="116"/>
    </row>
    <row r="19" spans="2:13">
      <c r="B19" s="78"/>
      <c r="C19" s="95"/>
      <c r="D19" s="96" t="s">
        <v>550</v>
      </c>
      <c r="E19" s="87"/>
      <c r="F19" s="507">
        <f>SUM(F11:F18)</f>
        <v>15074427306.363632</v>
      </c>
      <c r="G19" s="91">
        <f>+F19/$F$29</f>
        <v>0.54027295522780816</v>
      </c>
      <c r="H19" s="92"/>
      <c r="K19" s="187"/>
      <c r="L19" s="116"/>
    </row>
    <row r="20" spans="2:13">
      <c r="B20" s="78"/>
      <c r="C20" s="108">
        <v>411101</v>
      </c>
      <c r="D20" s="86" t="s">
        <v>551</v>
      </c>
      <c r="E20" s="87"/>
      <c r="F20" s="90">
        <f>'NERACA LAJUR'!V79</f>
        <v>8964208760</v>
      </c>
      <c r="G20" s="93">
        <f>+F20/$F$29</f>
        <v>0.32128050105092187</v>
      </c>
      <c r="H20" s="92"/>
      <c r="L20" s="116"/>
    </row>
    <row r="21" spans="2:13">
      <c r="B21" s="78"/>
      <c r="C21" s="108">
        <v>411102</v>
      </c>
      <c r="D21" s="86" t="s">
        <v>543</v>
      </c>
      <c r="E21" s="87"/>
      <c r="F21" s="90">
        <f>SUMIF('NERACA LAJUR'!A:A,C21,'NERACA LAJUR'!N:N)-SUMIF('NERACA LAJUR'!A:A,C21,'NERACA LAJUR'!M:M)</f>
        <v>4173930000</v>
      </c>
      <c r="G21" s="91">
        <f t="shared" ref="G21:G27" si="1">+F21/$F$29</f>
        <v>0.14959516870415612</v>
      </c>
      <c r="H21" s="92"/>
      <c r="L21" s="116"/>
    </row>
    <row r="22" spans="2:13">
      <c r="B22" s="78"/>
      <c r="C22" s="108">
        <v>411111</v>
      </c>
      <c r="D22" s="86" t="s">
        <v>544</v>
      </c>
      <c r="E22" s="87"/>
      <c r="F22" s="90">
        <f>SUMIF('NERACA LAJUR'!A:A,C22,'NERACA LAJUR'!N:N)-SUMIF('NERACA LAJUR'!A:A,C22,'NERACA LAJUR'!M:M)</f>
        <v>-170080685.45454544</v>
      </c>
      <c r="G22" s="91">
        <f t="shared" si="1"/>
        <v>-6.0957536024540994E-3</v>
      </c>
      <c r="H22" s="92"/>
      <c r="L22" s="116"/>
    </row>
    <row r="23" spans="2:13">
      <c r="B23" s="78"/>
      <c r="C23" s="108">
        <v>411112</v>
      </c>
      <c r="D23" s="86" t="s">
        <v>545</v>
      </c>
      <c r="E23" s="87"/>
      <c r="F23" s="90">
        <f>SUMIF('NERACA LAJUR'!A:A,C23,'NERACA LAJUR'!N:N)-SUMIF('NERACA LAJUR'!A:A,C23,'NERACA LAJUR'!M:M)</f>
        <v>-77319522.527272716</v>
      </c>
      <c r="G23" s="91">
        <f t="shared" si="1"/>
        <v>-2.7711597982218589E-3</v>
      </c>
      <c r="H23" s="92"/>
      <c r="L23" s="116"/>
    </row>
    <row r="24" spans="2:13">
      <c r="B24" s="78"/>
      <c r="C24" s="108">
        <v>411113</v>
      </c>
      <c r="D24" s="86" t="s">
        <v>546</v>
      </c>
      <c r="E24" s="87"/>
      <c r="F24" s="90">
        <f>SUMIF('NERACA LAJUR'!A:A,C24,'NERACA LAJUR'!N:N)-SUMIF('NERACA LAJUR'!A:A,C24,'NERACA LAJUR'!M:M)</f>
        <v>-63663181.818181813</v>
      </c>
      <c r="G24" s="91">
        <f t="shared" si="1"/>
        <v>-2.281711582210117E-3</v>
      </c>
      <c r="H24" s="92"/>
      <c r="L24" s="116"/>
    </row>
    <row r="25" spans="2:13">
      <c r="B25" s="78"/>
      <c r="C25" s="108">
        <v>411116</v>
      </c>
      <c r="D25" s="86" t="s">
        <v>547</v>
      </c>
      <c r="E25" s="87"/>
      <c r="F25" s="90">
        <f>SUMIF('NERACA LAJUR'!A:A,C25,'NERACA LAJUR'!N:N)-SUMIF('NERACA LAJUR'!A:A,C25,'NERACA LAJUR'!M:M)</f>
        <v>0</v>
      </c>
      <c r="G25" s="91">
        <f t="shared" si="1"/>
        <v>0</v>
      </c>
      <c r="H25" s="92"/>
      <c r="L25" s="116"/>
    </row>
    <row r="26" spans="2:13">
      <c r="B26" s="78"/>
      <c r="C26" s="108">
        <v>411117</v>
      </c>
      <c r="D26" s="86" t="s">
        <v>548</v>
      </c>
      <c r="E26" s="87"/>
      <c r="F26" s="90">
        <f>SUMIF('NERACA LAJUR'!A:A,C26,'NERACA LAJUR'!N:N)-SUMIF('NERACA LAJUR'!A:A,C26,'NERACA LAJUR'!M:M)</f>
        <v>0</v>
      </c>
      <c r="G26" s="91">
        <f t="shared" si="1"/>
        <v>0</v>
      </c>
      <c r="H26" s="92"/>
      <c r="L26" s="116"/>
    </row>
    <row r="27" spans="2:13">
      <c r="B27" s="78"/>
      <c r="C27" s="108">
        <v>411118</v>
      </c>
      <c r="D27" s="86" t="s">
        <v>549</v>
      </c>
      <c r="E27" s="87"/>
      <c r="F27" s="90">
        <f>SUMIF('NERACA LAJUR'!A:A,C27,'NERACA LAJUR'!N:N)-SUMIF('NERACA LAJUR'!A:A,C27,'NERACA LAJUR'!M:M)</f>
        <v>0</v>
      </c>
      <c r="G27" s="91">
        <f t="shared" si="1"/>
        <v>0</v>
      </c>
      <c r="H27" s="92"/>
      <c r="L27" s="116"/>
    </row>
    <row r="28" spans="2:13" s="102" customFormat="1">
      <c r="B28" s="94"/>
      <c r="C28" s="95"/>
      <c r="D28" s="96" t="s">
        <v>552</v>
      </c>
      <c r="E28" s="97"/>
      <c r="F28" s="98">
        <f>SUM(F20:F27)</f>
        <v>12827075370.199999</v>
      </c>
      <c r="G28" s="99">
        <f>+F28/$F$29</f>
        <v>0.4597270447721919</v>
      </c>
      <c r="H28" s="100"/>
      <c r="I28" s="101"/>
      <c r="K28" s="186"/>
      <c r="L28" s="116"/>
      <c r="M28" s="103"/>
    </row>
    <row r="29" spans="2:13" s="102" customFormat="1">
      <c r="B29" s="94"/>
      <c r="C29" s="95" t="s">
        <v>695</v>
      </c>
      <c r="D29" s="96"/>
      <c r="E29" s="97"/>
      <c r="F29" s="105">
        <f>F19+F28</f>
        <v>27901502676.563629</v>
      </c>
      <c r="G29" s="106">
        <f>+F29/$F$29</f>
        <v>1</v>
      </c>
      <c r="H29" s="100"/>
      <c r="I29" s="67"/>
      <c r="K29" s="186"/>
      <c r="L29" s="116"/>
      <c r="M29" s="103"/>
    </row>
    <row r="30" spans="2:13">
      <c r="B30" s="78"/>
      <c r="C30" s="107"/>
      <c r="D30" s="86"/>
      <c r="E30" s="87"/>
      <c r="F30" s="104"/>
      <c r="G30" s="93"/>
      <c r="H30" s="79"/>
      <c r="L30" s="116"/>
    </row>
    <row r="31" spans="2:13">
      <c r="B31" s="94"/>
      <c r="C31" s="145" t="s">
        <v>95</v>
      </c>
      <c r="D31" s="86" t="s">
        <v>426</v>
      </c>
      <c r="E31" s="87"/>
      <c r="F31" s="104">
        <f>'NERACA LAJUR'!M100-F32</f>
        <v>25162634859.128784</v>
      </c>
      <c r="G31" s="93">
        <f>+F31/$F$29</f>
        <v>0.9018379816605574</v>
      </c>
      <c r="H31" s="92"/>
      <c r="L31" s="116"/>
    </row>
    <row r="32" spans="2:13">
      <c r="B32" s="94"/>
      <c r="C32" s="145" t="s">
        <v>557</v>
      </c>
      <c r="D32" s="86" t="s">
        <v>558</v>
      </c>
      <c r="E32" s="87"/>
      <c r="F32" s="104">
        <f>F12</f>
        <v>-3807630000</v>
      </c>
      <c r="G32" s="93">
        <f>+F32/$F$29</f>
        <v>-0.13646684352948085</v>
      </c>
      <c r="H32" s="92"/>
      <c r="L32" s="116"/>
    </row>
    <row r="33" spans="2:14">
      <c r="B33" s="94"/>
      <c r="C33" s="108">
        <v>825010</v>
      </c>
      <c r="D33" s="86" t="s">
        <v>559</v>
      </c>
      <c r="E33" s="87"/>
      <c r="F33" s="104">
        <f>'NERACA LAJUR'!M153</f>
        <v>2213322540.5</v>
      </c>
      <c r="G33" s="93">
        <f>+F33/$F$29</f>
        <v>7.9326284543058692E-2</v>
      </c>
      <c r="H33" s="92"/>
      <c r="K33" s="187"/>
      <c r="L33" s="116"/>
    </row>
    <row r="34" spans="2:14">
      <c r="B34" s="94"/>
      <c r="C34" s="506"/>
      <c r="D34" s="86"/>
      <c r="E34" s="87"/>
      <c r="F34" s="104"/>
      <c r="G34" s="93"/>
      <c r="H34" s="92"/>
      <c r="K34" s="187"/>
      <c r="L34" s="116"/>
    </row>
    <row r="35" spans="2:14" s="102" customFormat="1" ht="15">
      <c r="B35" s="94"/>
      <c r="C35" s="505" t="s">
        <v>553</v>
      </c>
      <c r="D35" s="509"/>
      <c r="E35" s="110"/>
      <c r="F35" s="98">
        <f>+F29-F31-F32-F33</f>
        <v>4333175276.934845</v>
      </c>
      <c r="G35" s="99">
        <f>+F35/$F$29</f>
        <v>0.15530257732586475</v>
      </c>
      <c r="H35" s="100"/>
      <c r="I35" s="71"/>
      <c r="K35" s="186"/>
      <c r="L35" s="116"/>
      <c r="M35" s="103"/>
    </row>
    <row r="36" spans="2:14" s="102" customFormat="1">
      <c r="B36" s="94"/>
      <c r="C36" s="107"/>
      <c r="D36" s="86"/>
      <c r="E36" s="110"/>
      <c r="F36" s="507"/>
      <c r="G36" s="508"/>
      <c r="H36" s="100"/>
      <c r="I36" s="101"/>
      <c r="K36" s="186"/>
      <c r="L36" s="116"/>
      <c r="M36" s="103"/>
    </row>
    <row r="37" spans="2:14" s="102" customFormat="1">
      <c r="B37" s="94"/>
      <c r="C37" s="108">
        <v>919901</v>
      </c>
      <c r="D37" s="86" t="s">
        <v>554</v>
      </c>
      <c r="E37" s="110"/>
      <c r="F37" s="90">
        <f>SUMIF('NERACA LAJUR'!A:A,C37,'NERACA LAJUR'!N:N)-SUMIF('NERACA LAJUR'!A:A,C37,'NERACA LAJUR'!M:M)</f>
        <v>505851113.63636363</v>
      </c>
      <c r="G37" s="93">
        <f>+F37/$F$29</f>
        <v>1.8129887823613973E-2</v>
      </c>
      <c r="H37" s="100"/>
      <c r="I37" s="101">
        <f>+F13+F22+F37</f>
        <v>0</v>
      </c>
      <c r="K37" s="186"/>
      <c r="L37" s="116"/>
      <c r="M37" s="103"/>
    </row>
    <row r="38" spans="2:14" s="102" customFormat="1">
      <c r="B38" s="94"/>
      <c r="C38" s="108">
        <v>829220</v>
      </c>
      <c r="D38" s="86" t="s">
        <v>555</v>
      </c>
      <c r="E38" s="110"/>
      <c r="F38" s="90">
        <f>SUMIF('NERACA LAJUR'!A:A,C38,'NERACA LAJUR'!N:N)-SUMIF('NERACA LAJUR'!A:A,C38,'NERACA LAJUR'!M:M)</f>
        <v>-104681047</v>
      </c>
      <c r="G38" s="93">
        <f>+F38/$F$29</f>
        <v>-3.7518067830779856E-3</v>
      </c>
      <c r="H38" s="100"/>
      <c r="I38" s="101"/>
      <c r="K38" s="186"/>
      <c r="L38" s="116"/>
      <c r="M38" s="103"/>
    </row>
    <row r="39" spans="2:14" s="102" customFormat="1">
      <c r="B39" s="94"/>
      <c r="C39" s="107"/>
      <c r="D39" s="86"/>
      <c r="E39" s="110"/>
      <c r="F39" s="507"/>
      <c r="G39" s="508"/>
      <c r="H39" s="100"/>
      <c r="I39" s="101"/>
      <c r="K39" s="186"/>
      <c r="L39" s="116"/>
      <c r="M39" s="103"/>
    </row>
    <row r="40" spans="2:14" s="102" customFormat="1" ht="15">
      <c r="B40" s="94"/>
      <c r="C40" s="510" t="s">
        <v>556</v>
      </c>
      <c r="D40" s="510"/>
      <c r="E40" s="110"/>
      <c r="F40" s="511">
        <f>F35+F37+F38</f>
        <v>4734345343.571209</v>
      </c>
      <c r="G40" s="508">
        <f>+F40/$F$29</f>
        <v>0.16968065836640073</v>
      </c>
      <c r="H40" s="100"/>
      <c r="I40" s="101"/>
      <c r="K40" s="186"/>
      <c r="L40" s="116"/>
      <c r="M40" s="103"/>
    </row>
    <row r="41" spans="2:14">
      <c r="B41" s="78"/>
      <c r="C41" s="111"/>
      <c r="D41" s="86"/>
      <c r="E41" s="87"/>
      <c r="F41" s="90"/>
      <c r="G41" s="93"/>
      <c r="H41" s="79"/>
      <c r="I41" s="67"/>
      <c r="L41" s="116"/>
    </row>
    <row r="42" spans="2:14">
      <c r="B42" s="78"/>
      <c r="C42" s="85" t="s">
        <v>696</v>
      </c>
      <c r="D42" s="86"/>
      <c r="E42" s="87"/>
      <c r="F42" s="112"/>
      <c r="G42" s="93"/>
      <c r="H42" s="79"/>
      <c r="I42" s="67"/>
      <c r="L42" s="116"/>
    </row>
    <row r="43" spans="2:14">
      <c r="B43" s="78"/>
      <c r="C43" s="113">
        <v>811001</v>
      </c>
      <c r="D43" s="114" t="s">
        <v>619</v>
      </c>
      <c r="E43" s="115"/>
      <c r="F43" s="90">
        <f>SUMIF('NERACA LAJUR'!$A:$A,'RL PT'!C43,'NERACA LAJUR'!$M:$M)</f>
        <v>0</v>
      </c>
      <c r="G43" s="93">
        <f>+F43/$F$29</f>
        <v>0</v>
      </c>
      <c r="H43" s="79"/>
      <c r="J43" s="116"/>
      <c r="L43" s="116"/>
      <c r="N43" s="116"/>
    </row>
    <row r="44" spans="2:14">
      <c r="B44" s="78"/>
      <c r="C44" s="113">
        <v>811002</v>
      </c>
      <c r="D44" s="114" t="s">
        <v>428</v>
      </c>
      <c r="E44" s="115"/>
      <c r="F44" s="90">
        <f>SUMIF('NERACA LAJUR'!$A:$A,'RL PT'!C44,'NERACA LAJUR'!$M:$M)</f>
        <v>61572062</v>
      </c>
      <c r="G44" s="93">
        <f t="shared" ref="G44:G87" si="2">+F44/$F$29</f>
        <v>2.206765087663847E-3</v>
      </c>
      <c r="H44" s="79"/>
      <c r="J44" s="116"/>
      <c r="L44" s="116"/>
      <c r="N44" s="116"/>
    </row>
    <row r="45" spans="2:14">
      <c r="B45" s="78"/>
      <c r="C45" s="113">
        <v>811003</v>
      </c>
      <c r="D45" s="114" t="s">
        <v>680</v>
      </c>
      <c r="E45" s="115"/>
      <c r="F45" s="90">
        <f>SUMIF('NERACA LAJUR'!$A:$A,'RL PT'!C45,'NERACA LAJUR'!$M:$M)</f>
        <v>290742994</v>
      </c>
      <c r="G45" s="93">
        <f t="shared" si="2"/>
        <v>1.0420334609584123E-2</v>
      </c>
      <c r="H45" s="79"/>
      <c r="J45" s="116"/>
      <c r="L45" s="116"/>
      <c r="N45" s="116"/>
    </row>
    <row r="46" spans="2:14">
      <c r="B46" s="78"/>
      <c r="C46" s="113">
        <v>811004</v>
      </c>
      <c r="D46" s="114" t="s">
        <v>429</v>
      </c>
      <c r="E46" s="115"/>
      <c r="F46" s="90">
        <f>SUMIF('NERACA LAJUR'!$A:$A,'RL PT'!C46,'NERACA LAJUR'!$M:$M)</f>
        <v>179668170</v>
      </c>
      <c r="G46" s="93">
        <f t="shared" si="2"/>
        <v>6.439372534258362E-3</v>
      </c>
      <c r="H46" s="79"/>
      <c r="J46" s="116"/>
      <c r="L46" s="116"/>
      <c r="N46" s="116"/>
    </row>
    <row r="47" spans="2:14">
      <c r="B47" s="78"/>
      <c r="C47" s="113">
        <v>811005</v>
      </c>
      <c r="D47" s="114" t="s">
        <v>430</v>
      </c>
      <c r="E47" s="115"/>
      <c r="F47" s="90">
        <f>SUMIF('NERACA LAJUR'!$A:$A,'RL PT'!C47,'NERACA LAJUR'!$M:$M)</f>
        <v>3535000</v>
      </c>
      <c r="G47" s="93">
        <f t="shared" si="2"/>
        <v>1.2669568521014773E-4</v>
      </c>
      <c r="H47" s="79"/>
      <c r="J47" s="116"/>
      <c r="L47" s="116"/>
      <c r="N47" s="116"/>
    </row>
    <row r="48" spans="2:14">
      <c r="B48" s="78"/>
      <c r="C48" s="113">
        <v>811006</v>
      </c>
      <c r="D48" s="114" t="s">
        <v>431</v>
      </c>
      <c r="E48" s="115"/>
      <c r="F48" s="90">
        <f>SUMIF('NERACA LAJUR'!$A:$A,'RL PT'!C48,'NERACA LAJUR'!$M:$M)</f>
        <v>900800</v>
      </c>
      <c r="G48" s="93">
        <f t="shared" si="2"/>
        <v>3.2284999501358155E-5</v>
      </c>
      <c r="H48" s="79"/>
      <c r="J48" s="116"/>
      <c r="L48" s="116"/>
      <c r="N48" s="116"/>
    </row>
    <row r="49" spans="1:16">
      <c r="B49" s="78"/>
      <c r="C49" s="113">
        <v>811007</v>
      </c>
      <c r="D49" s="114" t="s">
        <v>630</v>
      </c>
      <c r="E49" s="115"/>
      <c r="F49" s="90">
        <f>SUMIF('NERACA LAJUR'!$A:$A,'RL PT'!C49,'NERACA LAJUR'!$M:$M)</f>
        <v>0</v>
      </c>
      <c r="G49" s="93">
        <f t="shared" si="2"/>
        <v>0</v>
      </c>
      <c r="H49" s="79"/>
      <c r="J49" s="116"/>
      <c r="L49" s="116"/>
      <c r="N49" s="116"/>
    </row>
    <row r="50" spans="1:16">
      <c r="B50" s="78"/>
      <c r="C50" s="113">
        <v>811009</v>
      </c>
      <c r="D50" s="114" t="s">
        <v>681</v>
      </c>
      <c r="E50" s="115"/>
      <c r="F50" s="90">
        <f>SUMIF('NERACA LAJUR'!$A:$A,'RL PT'!C50,'NERACA LAJUR'!$M:$M)</f>
        <v>0</v>
      </c>
      <c r="G50" s="93">
        <f t="shared" si="2"/>
        <v>0</v>
      </c>
      <c r="H50" s="79"/>
      <c r="J50" s="116"/>
      <c r="L50" s="116"/>
      <c r="N50" s="116"/>
    </row>
    <row r="51" spans="1:16" s="70" customFormat="1">
      <c r="A51" s="67"/>
      <c r="B51" s="78"/>
      <c r="C51" s="113">
        <v>811010</v>
      </c>
      <c r="D51" s="114" t="s">
        <v>622</v>
      </c>
      <c r="E51" s="115"/>
      <c r="F51" s="90">
        <f>SUMIF('NERACA LAJUR'!$A:$A,'RL PT'!C51,'NERACA LAJUR'!$M:$M)</f>
        <v>0</v>
      </c>
      <c r="G51" s="93">
        <f t="shared" si="2"/>
        <v>0</v>
      </c>
      <c r="H51" s="79"/>
      <c r="I51" s="71"/>
      <c r="J51" s="116"/>
      <c r="K51" s="186"/>
      <c r="L51" s="116"/>
      <c r="M51" s="72"/>
      <c r="N51" s="116"/>
      <c r="O51" s="67"/>
      <c r="P51" s="67"/>
    </row>
    <row r="52" spans="1:16" s="70" customFormat="1">
      <c r="A52" s="67"/>
      <c r="B52" s="78"/>
      <c r="C52" s="113">
        <v>821000</v>
      </c>
      <c r="D52" s="114" t="s">
        <v>432</v>
      </c>
      <c r="E52" s="115"/>
      <c r="F52" s="90">
        <f>SUMIF('NERACA LAJUR'!$A:$A,'RL PT'!C52,'NERACA LAJUR'!$M:$M)</f>
        <v>12035927</v>
      </c>
      <c r="G52" s="93">
        <f t="shared" si="2"/>
        <v>4.3137199954860475E-4</v>
      </c>
      <c r="H52" s="79"/>
      <c r="I52" s="71"/>
      <c r="J52" s="116"/>
      <c r="K52" s="186"/>
      <c r="L52" s="116"/>
      <c r="M52" s="72"/>
      <c r="N52" s="116"/>
      <c r="O52" s="67"/>
      <c r="P52" s="67"/>
    </row>
    <row r="53" spans="1:16" s="70" customFormat="1">
      <c r="A53" s="67"/>
      <c r="B53" s="78"/>
      <c r="C53" s="113">
        <v>821001</v>
      </c>
      <c r="D53" s="114" t="s">
        <v>433</v>
      </c>
      <c r="E53" s="115"/>
      <c r="F53" s="90">
        <f>SUMIF('NERACA LAJUR'!$A:$A,'RL PT'!C53,'NERACA LAJUR'!$M:$M)</f>
        <v>2046522016.5611863</v>
      </c>
      <c r="G53" s="93">
        <f t="shared" si="2"/>
        <v>7.3348093121887642E-2</v>
      </c>
      <c r="H53" s="79"/>
      <c r="I53" s="71"/>
      <c r="J53" s="116"/>
      <c r="K53" s="186"/>
      <c r="L53" s="116"/>
      <c r="M53" s="72"/>
      <c r="N53" s="116"/>
      <c r="O53" s="67"/>
      <c r="P53" s="67"/>
    </row>
    <row r="54" spans="1:16" s="70" customFormat="1">
      <c r="A54" s="67"/>
      <c r="B54" s="78"/>
      <c r="C54" s="113">
        <v>821002</v>
      </c>
      <c r="D54" s="114" t="s">
        <v>434</v>
      </c>
      <c r="E54" s="115"/>
      <c r="F54" s="90">
        <f>SUMIF('NERACA LAJUR'!$A:$A,'RL PT'!C54,'NERACA LAJUR'!$M:$M)</f>
        <v>130389043.27159999</v>
      </c>
      <c r="G54" s="93">
        <f t="shared" si="2"/>
        <v>4.673190716037048E-3</v>
      </c>
      <c r="H54" s="79"/>
      <c r="I54" s="71"/>
      <c r="J54" s="116"/>
      <c r="K54" s="186"/>
      <c r="L54" s="116"/>
      <c r="M54" s="72"/>
      <c r="N54" s="116"/>
      <c r="O54" s="67"/>
      <c r="P54" s="67"/>
    </row>
    <row r="55" spans="1:16" s="70" customFormat="1">
      <c r="A55" s="67"/>
      <c r="B55" s="78"/>
      <c r="C55" s="113">
        <v>821003</v>
      </c>
      <c r="D55" s="114" t="s">
        <v>682</v>
      </c>
      <c r="E55" s="115"/>
      <c r="F55" s="90">
        <f>SUMIF('NERACA LAJUR'!$A:$A,'RL PT'!C55,'NERACA LAJUR'!$M:$M)</f>
        <v>0</v>
      </c>
      <c r="G55" s="93">
        <f t="shared" si="2"/>
        <v>0</v>
      </c>
      <c r="H55" s="79"/>
      <c r="I55" s="71"/>
      <c r="J55" s="116"/>
      <c r="K55" s="186"/>
      <c r="L55" s="116"/>
      <c r="M55" s="72"/>
      <c r="N55" s="116"/>
      <c r="O55" s="67"/>
      <c r="P55" s="67"/>
    </row>
    <row r="56" spans="1:16" s="70" customFormat="1">
      <c r="A56" s="67"/>
      <c r="B56" s="78"/>
      <c r="C56" s="113">
        <v>821004</v>
      </c>
      <c r="D56" s="114" t="s">
        <v>435</v>
      </c>
      <c r="E56" s="115"/>
      <c r="F56" s="90">
        <f>SUMIF('NERACA LAJUR'!$A:$A,'RL PT'!C56,'NERACA LAJUR'!$M:$M)</f>
        <v>2908001</v>
      </c>
      <c r="G56" s="93">
        <f t="shared" si="2"/>
        <v>1.0422381309385992E-4</v>
      </c>
      <c r="H56" s="79"/>
      <c r="I56" s="71"/>
      <c r="J56" s="116"/>
      <c r="K56" s="186"/>
      <c r="L56" s="116"/>
      <c r="M56" s="72"/>
      <c r="N56" s="116"/>
      <c r="O56" s="67"/>
      <c r="P56" s="67"/>
    </row>
    <row r="57" spans="1:16" s="70" customFormat="1">
      <c r="A57" s="67"/>
      <c r="B57" s="78"/>
      <c r="C57" s="113">
        <v>821005</v>
      </c>
      <c r="D57" s="114" t="s">
        <v>436</v>
      </c>
      <c r="E57" s="115"/>
      <c r="F57" s="90">
        <f>SUMIF('NERACA LAJUR'!$A:$A,'RL PT'!C57,'NERACA LAJUR'!$M:$M)</f>
        <v>0</v>
      </c>
      <c r="G57" s="93">
        <f t="shared" si="2"/>
        <v>0</v>
      </c>
      <c r="H57" s="79"/>
      <c r="I57" s="71"/>
      <c r="J57" s="116"/>
      <c r="K57" s="186"/>
      <c r="L57" s="116"/>
      <c r="M57" s="72"/>
      <c r="N57" s="116"/>
      <c r="O57" s="67"/>
      <c r="P57" s="67"/>
    </row>
    <row r="58" spans="1:16" s="70" customFormat="1">
      <c r="A58" s="67"/>
      <c r="B58" s="78"/>
      <c r="C58" s="113">
        <v>821006</v>
      </c>
      <c r="D58" s="114" t="s">
        <v>683</v>
      </c>
      <c r="E58" s="115"/>
      <c r="F58" s="90">
        <f>SUMIF('NERACA LAJUR'!$A:$A,'RL PT'!C58,'NERACA LAJUR'!$M:$M)</f>
        <v>134133110.58333334</v>
      </c>
      <c r="G58" s="93">
        <f t="shared" si="2"/>
        <v>4.8073794497097413E-3</v>
      </c>
      <c r="H58" s="79"/>
      <c r="I58" s="71"/>
      <c r="J58" s="116"/>
      <c r="K58" s="186"/>
      <c r="L58" s="116"/>
      <c r="M58" s="72"/>
      <c r="N58" s="116"/>
      <c r="O58" s="67"/>
      <c r="P58" s="67"/>
    </row>
    <row r="59" spans="1:16" s="70" customFormat="1">
      <c r="A59" s="67"/>
      <c r="B59" s="78"/>
      <c r="C59" s="113">
        <v>821007</v>
      </c>
      <c r="D59" s="114" t="s">
        <v>684</v>
      </c>
      <c r="E59" s="115"/>
      <c r="F59" s="90">
        <f>SUMIF('NERACA LAJUR'!$A:$A,'RL PT'!C59,'NERACA LAJUR'!$M:$M)</f>
        <v>0</v>
      </c>
      <c r="G59" s="93">
        <f t="shared" si="2"/>
        <v>0</v>
      </c>
      <c r="H59" s="79"/>
      <c r="I59" s="71"/>
      <c r="J59" s="116"/>
      <c r="K59" s="186"/>
      <c r="L59" s="116"/>
      <c r="M59" s="72"/>
      <c r="N59" s="116"/>
      <c r="O59" s="67"/>
      <c r="P59" s="67"/>
    </row>
    <row r="60" spans="1:16" s="70" customFormat="1">
      <c r="A60" s="67"/>
      <c r="B60" s="78"/>
      <c r="C60" s="113">
        <v>821011</v>
      </c>
      <c r="D60" s="114" t="s">
        <v>685</v>
      </c>
      <c r="E60" s="115"/>
      <c r="F60" s="90">
        <f>SUMIF('NERACA LAJUR'!$A:$A,'RL PT'!C60,'NERACA LAJUR'!$M:$M)</f>
        <v>0</v>
      </c>
      <c r="G60" s="93">
        <f t="shared" si="2"/>
        <v>0</v>
      </c>
      <c r="H60" s="79"/>
      <c r="I60" s="71"/>
      <c r="J60" s="116"/>
      <c r="K60" s="186"/>
      <c r="L60" s="116"/>
      <c r="M60" s="72"/>
      <c r="N60" s="116"/>
      <c r="O60" s="67"/>
      <c r="P60" s="67"/>
    </row>
    <row r="61" spans="1:16" s="70" customFormat="1">
      <c r="A61" s="67"/>
      <c r="B61" s="78"/>
      <c r="C61" s="113">
        <v>822001</v>
      </c>
      <c r="D61" s="114" t="s">
        <v>438</v>
      </c>
      <c r="E61" s="115"/>
      <c r="F61" s="90">
        <f>SUMIF('NERACA LAJUR'!$A:$A,'RL PT'!C61,'NERACA LAJUR'!$M:$M)</f>
        <v>8148500</v>
      </c>
      <c r="G61" s="93">
        <f t="shared" si="2"/>
        <v>2.9204520252754985E-4</v>
      </c>
      <c r="H61" s="79"/>
      <c r="I61" s="71"/>
      <c r="J61" s="116"/>
      <c r="K61" s="186"/>
      <c r="L61" s="116"/>
      <c r="M61" s="72"/>
      <c r="N61" s="116"/>
      <c r="O61" s="67"/>
      <c r="P61" s="67"/>
    </row>
    <row r="62" spans="1:16" s="70" customFormat="1">
      <c r="A62" s="67"/>
      <c r="B62" s="78"/>
      <c r="C62" s="113">
        <v>822005</v>
      </c>
      <c r="D62" s="114" t="s">
        <v>439</v>
      </c>
      <c r="E62" s="115"/>
      <c r="F62" s="90">
        <f>SUMIF('NERACA LAJUR'!$A:$A,'RL PT'!C62,'NERACA LAJUR'!$M:$M)</f>
        <v>15247345</v>
      </c>
      <c r="G62" s="93">
        <f t="shared" si="2"/>
        <v>5.4647038823494199E-4</v>
      </c>
      <c r="H62" s="79"/>
      <c r="I62" s="71"/>
      <c r="J62" s="116"/>
      <c r="K62" s="186"/>
      <c r="L62" s="116"/>
      <c r="M62" s="72"/>
      <c r="N62" s="116"/>
      <c r="O62" s="67"/>
      <c r="P62" s="67"/>
    </row>
    <row r="63" spans="1:16" s="70" customFormat="1">
      <c r="A63" s="67"/>
      <c r="B63" s="78"/>
      <c r="C63" s="113">
        <v>822015</v>
      </c>
      <c r="D63" s="114" t="s">
        <v>440</v>
      </c>
      <c r="E63" s="115"/>
      <c r="F63" s="90">
        <f>SUMIF('NERACA LAJUR'!$A:$A,'RL PT'!C63,'NERACA LAJUR'!$M:$M)</f>
        <v>644000</v>
      </c>
      <c r="G63" s="93">
        <f t="shared" si="2"/>
        <v>2.3081194137294241E-5</v>
      </c>
      <c r="H63" s="79"/>
      <c r="I63" s="71"/>
      <c r="J63" s="116"/>
      <c r="K63" s="186"/>
      <c r="L63" s="116"/>
      <c r="M63" s="72"/>
      <c r="N63" s="116"/>
      <c r="O63" s="67"/>
      <c r="P63" s="67"/>
    </row>
    <row r="64" spans="1:16" s="70" customFormat="1">
      <c r="A64" s="67"/>
      <c r="B64" s="78"/>
      <c r="C64" s="113">
        <v>824001</v>
      </c>
      <c r="D64" s="114" t="s">
        <v>441</v>
      </c>
      <c r="E64" s="115"/>
      <c r="F64" s="90">
        <f>SUMIF('NERACA LAJUR'!$A:$A,'RL PT'!C64,'NERACA LAJUR'!$M:$M)</f>
        <v>26030529.600000001</v>
      </c>
      <c r="G64" s="93">
        <f t="shared" si="2"/>
        <v>9.3294364471146617E-4</v>
      </c>
      <c r="H64" s="79"/>
      <c r="I64" s="71"/>
      <c r="J64" s="116"/>
      <c r="K64" s="186"/>
      <c r="L64" s="116"/>
      <c r="M64" s="72"/>
      <c r="N64" s="116"/>
      <c r="O64" s="67"/>
      <c r="P64" s="67"/>
    </row>
    <row r="65" spans="1:16" s="70" customFormat="1">
      <c r="A65" s="67"/>
      <c r="B65" s="78"/>
      <c r="C65" s="113">
        <v>824002</v>
      </c>
      <c r="D65" s="114" t="s">
        <v>442</v>
      </c>
      <c r="E65" s="115"/>
      <c r="F65" s="90">
        <f>SUMIF('NERACA LAJUR'!$A:$A,'RL PT'!C65,'NERACA LAJUR'!$M:$M)</f>
        <v>21259572.5</v>
      </c>
      <c r="G65" s="93">
        <f t="shared" si="2"/>
        <v>7.6195080768382277E-4</v>
      </c>
      <c r="H65" s="79"/>
      <c r="I65" s="71"/>
      <c r="J65" s="116"/>
      <c r="K65" s="186"/>
      <c r="L65" s="116"/>
      <c r="M65" s="72"/>
      <c r="N65" s="116"/>
      <c r="O65" s="67"/>
      <c r="P65" s="67"/>
    </row>
    <row r="66" spans="1:16" s="70" customFormat="1">
      <c r="A66" s="67"/>
      <c r="B66" s="78"/>
      <c r="C66" s="113">
        <v>824003</v>
      </c>
      <c r="D66" s="114" t="s">
        <v>443</v>
      </c>
      <c r="E66" s="115"/>
      <c r="F66" s="90">
        <f>SUMIF('NERACA LAJUR'!$A:$A,'RL PT'!C66,'NERACA LAJUR'!$M:$M)</f>
        <v>18232369.149999999</v>
      </c>
      <c r="G66" s="93">
        <f t="shared" si="2"/>
        <v>6.5345473902789491E-4</v>
      </c>
      <c r="H66" s="79"/>
      <c r="I66" s="71"/>
      <c r="J66" s="116"/>
      <c r="K66" s="186"/>
      <c r="L66" s="116"/>
      <c r="M66" s="72"/>
      <c r="N66" s="116"/>
      <c r="O66" s="67"/>
      <c r="P66" s="67"/>
    </row>
    <row r="67" spans="1:16" s="70" customFormat="1">
      <c r="A67" s="67"/>
      <c r="B67" s="78"/>
      <c r="C67" s="113">
        <v>824004</v>
      </c>
      <c r="D67" s="114" t="s">
        <v>444</v>
      </c>
      <c r="E67" s="115"/>
      <c r="F67" s="90">
        <f>SUMIF('NERACA LAJUR'!$A:$A,'RL PT'!C67,'NERACA LAJUR'!$M:$M)</f>
        <v>3317300</v>
      </c>
      <c r="G67" s="93">
        <f t="shared" si="2"/>
        <v>1.1889323806156239E-4</v>
      </c>
      <c r="H67" s="79"/>
      <c r="I67" s="71"/>
      <c r="J67" s="116"/>
      <c r="K67" s="186"/>
      <c r="L67" s="116"/>
      <c r="M67" s="72"/>
      <c r="N67" s="116"/>
      <c r="O67" s="67"/>
      <c r="P67" s="67"/>
    </row>
    <row r="68" spans="1:16" s="70" customFormat="1">
      <c r="A68" s="67"/>
      <c r="B68" s="78"/>
      <c r="C68" s="113">
        <v>824005</v>
      </c>
      <c r="D68" s="114" t="s">
        <v>445</v>
      </c>
      <c r="E68" s="115"/>
      <c r="F68" s="90">
        <f>SUMIF('NERACA LAJUR'!$A:$A,'RL PT'!C68,'NERACA LAJUR'!$M:$M)</f>
        <v>3659615</v>
      </c>
      <c r="G68" s="93">
        <f t="shared" si="2"/>
        <v>1.3116193211607774E-4</v>
      </c>
      <c r="H68" s="79"/>
      <c r="I68" s="71"/>
      <c r="J68" s="116"/>
      <c r="K68" s="186"/>
      <c r="L68" s="116"/>
      <c r="M68" s="72"/>
      <c r="N68" s="116"/>
      <c r="O68" s="67"/>
      <c r="P68" s="67"/>
    </row>
    <row r="69" spans="1:16" s="70" customFormat="1">
      <c r="A69" s="67"/>
      <c r="B69" s="78"/>
      <c r="C69" s="113">
        <v>824006</v>
      </c>
      <c r="D69" s="114" t="s">
        <v>446</v>
      </c>
      <c r="E69" s="115"/>
      <c r="F69" s="90">
        <f>SUMIF('NERACA LAJUR'!$A:$A,'RL PT'!C69,'NERACA LAJUR'!$M:$M)</f>
        <v>0</v>
      </c>
      <c r="G69" s="93">
        <f t="shared" si="2"/>
        <v>0</v>
      </c>
      <c r="H69" s="79"/>
      <c r="I69" s="71"/>
      <c r="J69" s="116"/>
      <c r="K69" s="186"/>
      <c r="L69" s="116"/>
      <c r="M69" s="72"/>
      <c r="N69" s="116"/>
      <c r="O69" s="67"/>
      <c r="P69" s="67"/>
    </row>
    <row r="70" spans="1:16">
      <c r="B70" s="78"/>
      <c r="C70" s="113">
        <v>824007</v>
      </c>
      <c r="D70" s="114" t="s">
        <v>447</v>
      </c>
      <c r="E70" s="115"/>
      <c r="F70" s="90">
        <f>SUMIF('NERACA LAJUR'!$A:$A,'RL PT'!C70,'NERACA LAJUR'!$M:$M)</f>
        <v>17043815</v>
      </c>
      <c r="G70" s="93">
        <f t="shared" si="2"/>
        <v>6.1085652617255844E-4</v>
      </c>
      <c r="H70" s="79"/>
      <c r="J70" s="116"/>
      <c r="L70" s="116"/>
      <c r="N70" s="116"/>
    </row>
    <row r="71" spans="1:16">
      <c r="B71" s="78"/>
      <c r="C71" s="113">
        <v>824008</v>
      </c>
      <c r="D71" s="114" t="s">
        <v>448</v>
      </c>
      <c r="E71" s="115"/>
      <c r="F71" s="90">
        <f>SUMIF('NERACA LAJUR'!$A:$A,'RL PT'!C71,'NERACA LAJUR'!$M:$M)</f>
        <v>316526586.85000002</v>
      </c>
      <c r="G71" s="93">
        <f t="shared" si="2"/>
        <v>1.1344427951397479E-2</v>
      </c>
      <c r="H71" s="79"/>
      <c r="J71" s="116"/>
      <c r="L71" s="116"/>
      <c r="N71" s="116"/>
    </row>
    <row r="72" spans="1:16">
      <c r="B72" s="78"/>
      <c r="C72" s="113">
        <v>824009</v>
      </c>
      <c r="D72" s="114" t="s">
        <v>449</v>
      </c>
      <c r="E72" s="115"/>
      <c r="F72" s="90">
        <f>SUMIF('NERACA LAJUR'!$A:$A,'RL PT'!C72,'NERACA LAJUR'!$M:$M)</f>
        <v>294142974</v>
      </c>
      <c r="G72" s="93">
        <f t="shared" si="2"/>
        <v>1.0542191128905422E-2</v>
      </c>
      <c r="H72" s="79"/>
      <c r="J72" s="116"/>
      <c r="L72" s="116"/>
      <c r="N72" s="116"/>
    </row>
    <row r="73" spans="1:16">
      <c r="B73" s="78"/>
      <c r="C73" s="113">
        <v>824010</v>
      </c>
      <c r="D73" s="114" t="s">
        <v>450</v>
      </c>
      <c r="E73" s="115"/>
      <c r="F73" s="90">
        <f>SUMIF('NERACA LAJUR'!$A:$A,'RL PT'!C73,'NERACA LAJUR'!$M:$M)</f>
        <v>53818093.400000006</v>
      </c>
      <c r="G73" s="93">
        <f t="shared" si="2"/>
        <v>1.9288600339509845E-3</v>
      </c>
      <c r="H73" s="79"/>
      <c r="J73" s="116"/>
      <c r="L73" s="116"/>
      <c r="N73" s="116"/>
    </row>
    <row r="74" spans="1:16">
      <c r="B74" s="78"/>
      <c r="C74" s="113">
        <v>824011</v>
      </c>
      <c r="D74" s="114" t="s">
        <v>451</v>
      </c>
      <c r="E74" s="115"/>
      <c r="F74" s="90">
        <f>SUMIF('NERACA LAJUR'!$A:$A,'RL PT'!C74,'NERACA LAJUR'!$M:$M)</f>
        <v>12167800</v>
      </c>
      <c r="G74" s="93">
        <f t="shared" si="2"/>
        <v>4.3609837581330571E-4</v>
      </c>
      <c r="H74" s="79"/>
      <c r="J74" s="116"/>
      <c r="L74" s="116"/>
      <c r="N74" s="116"/>
    </row>
    <row r="75" spans="1:16">
      <c r="B75" s="78"/>
      <c r="C75" s="113">
        <v>824013</v>
      </c>
      <c r="D75" s="114" t="s">
        <v>620</v>
      </c>
      <c r="E75" s="115"/>
      <c r="F75" s="90">
        <f>SUMIF('NERACA LAJUR'!$A:$A,'RL PT'!C75,'NERACA LAJUR'!$M:$M)</f>
        <v>0</v>
      </c>
      <c r="G75" s="93">
        <f t="shared" si="2"/>
        <v>0</v>
      </c>
      <c r="H75" s="79"/>
      <c r="J75" s="116"/>
      <c r="L75" s="116"/>
      <c r="N75" s="116"/>
    </row>
    <row r="76" spans="1:16">
      <c r="B76" s="78"/>
      <c r="C76" s="113">
        <v>824019</v>
      </c>
      <c r="D76" s="114" t="s">
        <v>686</v>
      </c>
      <c r="E76" s="115"/>
      <c r="F76" s="90">
        <f>SUMIF('NERACA LAJUR'!$A:$A,'RL PT'!C76,'NERACA LAJUR'!$M:$M)</f>
        <v>188446</v>
      </c>
      <c r="G76" s="93">
        <f t="shared" si="2"/>
        <v>6.7539731527896745E-6</v>
      </c>
      <c r="H76" s="79"/>
      <c r="J76" s="116"/>
      <c r="L76" s="116"/>
      <c r="N76" s="116"/>
    </row>
    <row r="77" spans="1:16" ht="15">
      <c r="B77" s="78"/>
      <c r="C77" s="113">
        <v>824021</v>
      </c>
      <c r="D77" s="114" t="s">
        <v>453</v>
      </c>
      <c r="E77" s="115"/>
      <c r="F77" s="90">
        <f>SUMIF('NERACA LAJUR'!$A:$A,'RL PT'!C77,'NERACA LAJUR'!$M:$M)</f>
        <v>46477400</v>
      </c>
      <c r="G77" s="93">
        <f t="shared" si="2"/>
        <v>1.6657669136594399E-3</v>
      </c>
      <c r="H77" s="79"/>
      <c r="J77" s="116"/>
      <c r="L77" s="116"/>
      <c r="M77" s="117"/>
      <c r="N77" s="116"/>
    </row>
    <row r="78" spans="1:16">
      <c r="B78" s="78"/>
      <c r="C78" s="113">
        <v>824025</v>
      </c>
      <c r="D78" s="114" t="s">
        <v>687</v>
      </c>
      <c r="E78" s="115"/>
      <c r="F78" s="90">
        <f>SUMIF('NERACA LAJUR'!$A:$A,'RL PT'!C78,'NERACA LAJUR'!$M:$M)</f>
        <v>0</v>
      </c>
      <c r="G78" s="93">
        <f t="shared" si="2"/>
        <v>0</v>
      </c>
      <c r="H78" s="79"/>
      <c r="J78" s="116"/>
      <c r="L78" s="116"/>
      <c r="N78" s="116"/>
    </row>
    <row r="79" spans="1:16">
      <c r="B79" s="78"/>
      <c r="C79" s="113">
        <v>824027</v>
      </c>
      <c r="D79" s="114" t="s">
        <v>688</v>
      </c>
      <c r="E79" s="115"/>
      <c r="F79" s="90">
        <f>SUMIF('NERACA LAJUR'!$A:$A,'RL PT'!C79,'NERACA LAJUR'!$M:$M)</f>
        <v>0</v>
      </c>
      <c r="G79" s="93">
        <f t="shared" si="2"/>
        <v>0</v>
      </c>
      <c r="H79" s="79"/>
      <c r="J79" s="116"/>
      <c r="L79" s="116"/>
      <c r="N79" s="116"/>
    </row>
    <row r="80" spans="1:16">
      <c r="B80" s="78"/>
      <c r="C80" s="113">
        <v>824033</v>
      </c>
      <c r="D80" s="114" t="s">
        <v>454</v>
      </c>
      <c r="E80" s="115"/>
      <c r="F80" s="90">
        <f>SUMIF('NERACA LAJUR'!$A:$A,'RL PT'!C80,'NERACA LAJUR'!$M:$M)</f>
        <v>231273132</v>
      </c>
      <c r="G80" s="93">
        <f t="shared" si="2"/>
        <v>8.2889131342113002E-3</v>
      </c>
      <c r="H80" s="79"/>
      <c r="J80" s="116"/>
      <c r="L80" s="116"/>
      <c r="N80" s="116"/>
    </row>
    <row r="81" spans="2:14">
      <c r="B81" s="78"/>
      <c r="C81" s="113">
        <v>824037</v>
      </c>
      <c r="D81" s="114" t="s">
        <v>455</v>
      </c>
      <c r="E81" s="115"/>
      <c r="F81" s="90">
        <f>SUMIF('NERACA LAJUR'!$A:$A,'RL PT'!C81,'NERACA LAJUR'!$M:$M)</f>
        <v>423000</v>
      </c>
      <c r="G81" s="93">
        <f t="shared" si="2"/>
        <v>1.5160473788937056E-5</v>
      </c>
      <c r="H81" s="79"/>
      <c r="J81" s="116"/>
      <c r="L81" s="116"/>
      <c r="N81" s="116"/>
    </row>
    <row r="82" spans="2:14">
      <c r="B82" s="78"/>
      <c r="C82" s="113">
        <v>824038</v>
      </c>
      <c r="D82" s="114" t="s">
        <v>689</v>
      </c>
      <c r="E82" s="115"/>
      <c r="F82" s="90">
        <f>SUMIF('NERACA LAJUR'!$A:$A,'RL PT'!C82,'NERACA LAJUR'!$M:$M)</f>
        <v>0</v>
      </c>
      <c r="G82" s="93">
        <f t="shared" si="2"/>
        <v>0</v>
      </c>
      <c r="H82" s="79"/>
      <c r="J82" s="116"/>
      <c r="L82" s="116"/>
      <c r="N82" s="116"/>
    </row>
    <row r="83" spans="2:14">
      <c r="B83" s="78"/>
      <c r="C83" s="113">
        <v>824039</v>
      </c>
      <c r="D83" s="114" t="s">
        <v>625</v>
      </c>
      <c r="E83" s="115"/>
      <c r="F83" s="90">
        <f>SUMIF('NERACA LAJUR'!$A:$A,'RL PT'!C83,'NERACA LAJUR'!$M:$M)</f>
        <v>0</v>
      </c>
      <c r="G83" s="93">
        <f t="shared" si="2"/>
        <v>0</v>
      </c>
      <c r="H83" s="79"/>
      <c r="J83" s="116"/>
      <c r="L83" s="116"/>
      <c r="N83" s="116"/>
    </row>
    <row r="84" spans="2:14">
      <c r="B84" s="78"/>
      <c r="C84" s="113">
        <v>824041</v>
      </c>
      <c r="D84" s="114" t="s">
        <v>456</v>
      </c>
      <c r="E84" s="115"/>
      <c r="F84" s="90">
        <f>SUMIF('NERACA LAJUR'!$A:$A,'RL PT'!C84,'NERACA LAJUR'!$M:$M)</f>
        <v>1458550</v>
      </c>
      <c r="G84" s="93">
        <f t="shared" si="2"/>
        <v>5.2274962280979063E-5</v>
      </c>
      <c r="H84" s="79"/>
      <c r="J84" s="116"/>
      <c r="L84" s="116"/>
      <c r="N84" s="116"/>
    </row>
    <row r="85" spans="2:14">
      <c r="B85" s="78"/>
      <c r="C85" s="113">
        <v>824042</v>
      </c>
      <c r="D85" s="114" t="s">
        <v>457</v>
      </c>
      <c r="E85" s="115"/>
      <c r="F85" s="90">
        <f>SUMIF('NERACA LAJUR'!$A:$A,'RL PT'!C85,'NERACA LAJUR'!$M:$M)</f>
        <v>5888550</v>
      </c>
      <c r="G85" s="93">
        <f t="shared" si="2"/>
        <v>2.1104777288379504E-4</v>
      </c>
      <c r="H85" s="79"/>
      <c r="J85" s="116"/>
      <c r="L85" s="116"/>
      <c r="N85" s="116"/>
    </row>
    <row r="86" spans="2:14">
      <c r="B86" s="78"/>
      <c r="C86" s="113">
        <v>824045</v>
      </c>
      <c r="D86" s="114" t="s">
        <v>458</v>
      </c>
      <c r="E86" s="115"/>
      <c r="F86" s="90">
        <f>SUMIF('NERACA LAJUR'!$A:$A,'RL PT'!C86,'NERACA LAJUR'!$M:$M)</f>
        <v>34250400</v>
      </c>
      <c r="G86" s="93">
        <f t="shared" si="2"/>
        <v>1.2275467883229544E-3</v>
      </c>
      <c r="H86" s="79"/>
      <c r="J86" s="116"/>
      <c r="L86" s="116"/>
      <c r="N86" s="116"/>
    </row>
    <row r="87" spans="2:14">
      <c r="B87" s="78"/>
      <c r="C87" s="113">
        <v>825002</v>
      </c>
      <c r="D87" s="114" t="s">
        <v>459</v>
      </c>
      <c r="E87" s="115"/>
      <c r="F87" s="90">
        <f>SUMIF('NERACA LAJUR'!$A:$A,'RL PT'!C87,'NERACA LAJUR'!$M:$M)</f>
        <v>-234.65</v>
      </c>
      <c r="G87" s="93">
        <f t="shared" si="2"/>
        <v>-8.4099413110498343E-9</v>
      </c>
      <c r="H87" s="79"/>
      <c r="J87" s="116"/>
      <c r="L87" s="116"/>
      <c r="N87" s="116"/>
    </row>
    <row r="88" spans="2:14">
      <c r="B88" s="78"/>
      <c r="C88" s="113">
        <v>825011</v>
      </c>
      <c r="D88" s="114" t="s">
        <v>621</v>
      </c>
      <c r="E88" s="115"/>
      <c r="F88" s="90">
        <f>SUMIF('NERACA LAJUR'!$A:$A,'RL PT'!C88,'NERACA LAJUR'!$M:$M)</f>
        <v>0</v>
      </c>
      <c r="G88" s="93">
        <f t="shared" ref="G88:G93" si="3">+F88/$F$29</f>
        <v>0</v>
      </c>
      <c r="H88" s="79"/>
      <c r="J88" s="116"/>
      <c r="L88" s="116"/>
      <c r="N88" s="116"/>
    </row>
    <row r="89" spans="2:14">
      <c r="B89" s="78"/>
      <c r="C89" s="113">
        <v>825012</v>
      </c>
      <c r="D89" s="114" t="s">
        <v>460</v>
      </c>
      <c r="E89" s="115"/>
      <c r="F89" s="90">
        <f>SUMIF('NERACA LAJUR'!$A:$A,'RL PT'!C89,'NERACA LAJUR'!$M:$M)</f>
        <v>1026759</v>
      </c>
      <c r="G89" s="93">
        <f t="shared" si="3"/>
        <v>3.679941585592251E-5</v>
      </c>
      <c r="H89" s="79"/>
      <c r="J89" s="116"/>
      <c r="L89" s="116"/>
      <c r="N89" s="116"/>
    </row>
    <row r="90" spans="2:14">
      <c r="B90" s="78"/>
      <c r="C90" s="113">
        <v>825013</v>
      </c>
      <c r="D90" s="114" t="s">
        <v>627</v>
      </c>
      <c r="E90" s="115"/>
      <c r="F90" s="90">
        <f>SUMIF('NERACA LAJUR'!$A:$A,'RL PT'!C90,'NERACA LAJUR'!$M:$M)</f>
        <v>350000000</v>
      </c>
      <c r="G90" s="93">
        <f t="shared" si="3"/>
        <v>1.2544127248529479E-2</v>
      </c>
      <c r="H90" s="79"/>
      <c r="J90" s="116"/>
      <c r="L90" s="116"/>
      <c r="N90" s="116"/>
    </row>
    <row r="91" spans="2:14">
      <c r="B91" s="78"/>
      <c r="C91" s="113">
        <v>825015</v>
      </c>
      <c r="D91" s="114" t="s">
        <v>628</v>
      </c>
      <c r="E91" s="115"/>
      <c r="F91" s="90">
        <f>SUMIF('NERACA LAJUR'!$A:$A,'RL PT'!C91,'NERACA LAJUR'!$M:$M)</f>
        <v>0</v>
      </c>
      <c r="G91" s="93">
        <f t="shared" si="3"/>
        <v>0</v>
      </c>
      <c r="H91" s="79"/>
      <c r="J91" s="116"/>
      <c r="L91" s="116"/>
      <c r="N91" s="116"/>
    </row>
    <row r="92" spans="2:14">
      <c r="B92" s="78"/>
      <c r="C92" s="113">
        <v>825016</v>
      </c>
      <c r="D92" s="114" t="s">
        <v>266</v>
      </c>
      <c r="E92" s="115"/>
      <c r="F92" s="90">
        <f>SUMIF('NERACA LAJUR'!$A:$A,'RL PT'!C92,'NERACA LAJUR'!$M:$M)</f>
        <v>9041250</v>
      </c>
      <c r="G92" s="93">
        <f>+F92/$F$29</f>
        <v>3.2404168710219183E-4</v>
      </c>
      <c r="H92" s="79"/>
      <c r="J92" s="116"/>
      <c r="L92" s="116"/>
      <c r="N92" s="116"/>
    </row>
    <row r="93" spans="2:14">
      <c r="B93" s="78"/>
      <c r="C93" s="113">
        <v>825099</v>
      </c>
      <c r="D93" s="114" t="s">
        <v>629</v>
      </c>
      <c r="E93" s="115"/>
      <c r="F93" s="90">
        <f>SUMIF('NERACA LAJUR'!$A:$A,'RL PT'!C93,'NERACA LAJUR'!$M:$M)</f>
        <v>0</v>
      </c>
      <c r="G93" s="93">
        <f t="shared" si="3"/>
        <v>0</v>
      </c>
      <c r="H93" s="79"/>
      <c r="J93" s="116"/>
      <c r="L93" s="116"/>
      <c r="N93" s="116"/>
    </row>
    <row r="94" spans="2:14">
      <c r="B94" s="78"/>
      <c r="C94" s="113">
        <v>827011</v>
      </c>
      <c r="D94" s="114" t="s">
        <v>690</v>
      </c>
      <c r="E94" s="115"/>
      <c r="F94" s="90">
        <f>SUMIF('NERACA LAJUR'!$A:$A,'RL PT'!C94,'NERACA LAJUR'!$M:$M)</f>
        <v>0</v>
      </c>
      <c r="G94" s="93">
        <f>+F94/$F$29</f>
        <v>0</v>
      </c>
      <c r="H94" s="79"/>
      <c r="J94" s="116"/>
      <c r="L94" s="116"/>
      <c r="N94" s="116"/>
    </row>
    <row r="95" spans="2:14">
      <c r="B95" s="78"/>
      <c r="C95" s="113">
        <v>827012</v>
      </c>
      <c r="D95" s="114" t="s">
        <v>691</v>
      </c>
      <c r="E95" s="115"/>
      <c r="F95" s="90">
        <f>SUMIF('NERACA LAJUR'!$A:$A,'RL PT'!C95,'NERACA LAJUR'!$M:$M)</f>
        <v>0</v>
      </c>
      <c r="G95" s="93">
        <f>+F95/$F$29</f>
        <v>0</v>
      </c>
      <c r="H95" s="79"/>
      <c r="J95" s="116"/>
      <c r="L95" s="116"/>
      <c r="N95" s="116"/>
    </row>
    <row r="96" spans="2:14">
      <c r="B96" s="78"/>
      <c r="C96" s="113">
        <v>829207</v>
      </c>
      <c r="D96" s="114" t="s">
        <v>692</v>
      </c>
      <c r="E96" s="115"/>
      <c r="F96" s="90">
        <f>SUMIF('NERACA LAJUR'!$A:$A,'RL PT'!C96,'NERACA LAJUR'!$M:$M)</f>
        <v>0</v>
      </c>
      <c r="G96" s="93">
        <f>+F96/$F$29</f>
        <v>0</v>
      </c>
      <c r="H96" s="79"/>
      <c r="J96" s="116"/>
      <c r="L96" s="116"/>
      <c r="N96" s="116"/>
    </row>
    <row r="97" spans="2:14">
      <c r="B97" s="78"/>
      <c r="C97" s="113">
        <v>829210</v>
      </c>
      <c r="D97" s="114" t="s">
        <v>693</v>
      </c>
      <c r="E97" s="115"/>
      <c r="F97" s="90">
        <f>SUMIF('NERACA LAJUR'!$A:$A,'RL PT'!C97,'NERACA LAJUR'!$M:$M)</f>
        <v>0</v>
      </c>
      <c r="G97" s="93">
        <f>+F97/$F$29</f>
        <v>0</v>
      </c>
      <c r="H97" s="79"/>
      <c r="J97" s="116"/>
      <c r="K97" s="187"/>
      <c r="L97" s="116"/>
      <c r="N97" s="116"/>
    </row>
    <row r="98" spans="2:14" s="102" customFormat="1">
      <c r="B98" s="94"/>
      <c r="C98" s="85" t="s">
        <v>697</v>
      </c>
      <c r="D98" s="109"/>
      <c r="E98" s="110"/>
      <c r="F98" s="98">
        <f>SUM(F43:F97)</f>
        <v>4332672877.266119</v>
      </c>
      <c r="G98" s="99">
        <f>+F98/$F$29</f>
        <v>0.15528457113908153</v>
      </c>
      <c r="H98" s="100"/>
      <c r="I98" s="67"/>
      <c r="K98" s="186"/>
      <c r="L98" s="116"/>
      <c r="M98" s="103"/>
    </row>
    <row r="99" spans="2:14">
      <c r="B99" s="94"/>
      <c r="C99" s="118" t="s">
        <v>698</v>
      </c>
      <c r="D99" s="119"/>
      <c r="E99" s="120"/>
      <c r="F99" s="121"/>
      <c r="G99" s="122"/>
      <c r="H99" s="79"/>
      <c r="I99" s="67"/>
      <c r="K99" s="187"/>
      <c r="L99" s="116"/>
    </row>
    <row r="100" spans="2:14" s="102" customFormat="1">
      <c r="B100" s="94"/>
      <c r="C100" s="85" t="s">
        <v>699</v>
      </c>
      <c r="D100" s="109"/>
      <c r="E100" s="110"/>
      <c r="F100" s="98">
        <f>+F40-F98</f>
        <v>401672466.30508995</v>
      </c>
      <c r="G100" s="99">
        <f t="shared" ref="G100:G115" si="4">+F100/$F$29</f>
        <v>1.4396087227319193E-2</v>
      </c>
      <c r="H100" s="100"/>
      <c r="I100" s="67"/>
      <c r="K100" s="187"/>
      <c r="L100" s="116"/>
      <c r="M100" s="103"/>
    </row>
    <row r="101" spans="2:14" s="102" customFormat="1">
      <c r="B101" s="78"/>
      <c r="C101" s="123" t="s">
        <v>698</v>
      </c>
      <c r="D101" s="124"/>
      <c r="E101" s="125"/>
      <c r="F101" s="121"/>
      <c r="G101" s="122"/>
      <c r="H101" s="79"/>
      <c r="I101" s="67"/>
      <c r="K101" s="186"/>
      <c r="L101" s="116"/>
      <c r="M101" s="103"/>
    </row>
    <row r="102" spans="2:14">
      <c r="B102" s="78"/>
      <c r="C102" s="85" t="s">
        <v>700</v>
      </c>
      <c r="D102" s="109"/>
      <c r="E102" s="126"/>
      <c r="F102" s="127"/>
      <c r="G102" s="93"/>
      <c r="H102" s="79"/>
      <c r="I102" s="67"/>
      <c r="L102" s="116"/>
    </row>
    <row r="103" spans="2:14">
      <c r="B103" s="78"/>
      <c r="C103" s="128">
        <v>910200</v>
      </c>
      <c r="D103" s="129" t="s">
        <v>601</v>
      </c>
      <c r="E103" s="126"/>
      <c r="F103" s="90">
        <f>SUMIF('NERACA LAJUR'!$A:$A,'RL PT'!C103,'NERACA LAJUR'!$N:$N)-SUMIF('NERACA LAJUR'!$A:$A,'RL PT'!C103,'NERACA LAJUR'!$M:$M)</f>
        <v>697</v>
      </c>
      <c r="G103" s="93">
        <f t="shared" si="4"/>
        <v>2.4980733406357275E-8</v>
      </c>
      <c r="H103" s="79"/>
      <c r="L103" s="116"/>
    </row>
    <row r="104" spans="2:14">
      <c r="B104" s="78"/>
      <c r="C104" s="128">
        <v>910300</v>
      </c>
      <c r="D104" s="129" t="s">
        <v>694</v>
      </c>
      <c r="E104" s="126"/>
      <c r="F104" s="90">
        <f>SUMIF('NERACA LAJUR'!$A:$A,'RL PT'!C104,'NERACA LAJUR'!$N:$N)-SUMIF('NERACA LAJUR'!$A:$A,'RL PT'!C104,'NERACA LAJUR'!$M:$M)</f>
        <v>0</v>
      </c>
      <c r="G104" s="93">
        <f t="shared" si="4"/>
        <v>0</v>
      </c>
      <c r="H104" s="79"/>
      <c r="L104" s="116"/>
    </row>
    <row r="105" spans="2:14">
      <c r="B105" s="78"/>
      <c r="C105" s="625">
        <v>910301</v>
      </c>
      <c r="D105" s="129" t="s">
        <v>747</v>
      </c>
      <c r="E105" s="126"/>
      <c r="F105" s="90">
        <f>SUMIF('NERACA LAJUR'!$A:$A,'RL PT'!C105,'NERACA LAJUR'!$N:$N)-SUMIF('NERACA LAJUR'!$A:$A,'RL PT'!C105,'NERACA LAJUR'!$M:$M)</f>
        <v>0</v>
      </c>
      <c r="G105" s="93">
        <f t="shared" ref="G105" si="5">+F105/$F$29</f>
        <v>0</v>
      </c>
      <c r="H105" s="79"/>
      <c r="L105" s="116"/>
    </row>
    <row r="106" spans="2:14">
      <c r="B106" s="78"/>
      <c r="C106" s="128">
        <v>910800</v>
      </c>
      <c r="D106" s="129" t="s">
        <v>464</v>
      </c>
      <c r="E106" s="126"/>
      <c r="F106" s="90">
        <f>SUMIF('NERACA LAJUR'!$A:$A,'RL PT'!C106,'NERACA LAJUR'!$N:$N)-SUMIF('NERACA LAJUR'!$A:$A,'RL PT'!C106,'NERACA LAJUR'!$M:$M)</f>
        <v>0</v>
      </c>
      <c r="G106" s="93">
        <f t="shared" si="4"/>
        <v>0</v>
      </c>
      <c r="H106" s="79"/>
      <c r="L106" s="116"/>
    </row>
    <row r="107" spans="2:14">
      <c r="B107" s="78"/>
      <c r="C107" s="128">
        <v>919001</v>
      </c>
      <c r="D107" s="129" t="s">
        <v>272</v>
      </c>
      <c r="E107" s="126"/>
      <c r="F107" s="90">
        <f>SUMIF('NERACA LAJUR'!$A:$A,'RL PT'!C107,'NERACA LAJUR'!$N:$N)-SUMIF('NERACA LAJUR'!$A:$A,'RL PT'!C107,'NERACA LAJUR'!$M:$M)</f>
        <v>0.16056369990110403</v>
      </c>
      <c r="G107" s="93">
        <f>+F107/$F$29</f>
        <v>5.7546613801547113E-12</v>
      </c>
      <c r="H107" s="79"/>
      <c r="L107" s="116"/>
    </row>
    <row r="108" spans="2:14">
      <c r="B108" s="78"/>
      <c r="C108" s="128">
        <v>919900</v>
      </c>
      <c r="D108" s="129" t="s">
        <v>465</v>
      </c>
      <c r="E108" s="126"/>
      <c r="F108" s="90">
        <f>SUMIF('NERACA LAJUR'!$A:$A,'RL PT'!C108,'NERACA LAJUR'!$N:$N)-SUMIF('NERACA LAJUR'!$A:$A,'RL PT'!C108,'NERACA LAJUR'!$M:$M)</f>
        <v>4326221.0454545459</v>
      </c>
      <c r="G108" s="93">
        <f t="shared" si="4"/>
        <v>1.5505333514128017E-4</v>
      </c>
      <c r="H108" s="79"/>
      <c r="L108" s="116"/>
    </row>
    <row r="109" spans="2:14">
      <c r="B109" s="78"/>
      <c r="C109" s="128">
        <v>920100</v>
      </c>
      <c r="D109" s="129" t="s">
        <v>1133</v>
      </c>
      <c r="E109" s="126"/>
      <c r="F109" s="90">
        <f>SUMIF('NERACA LAJUR'!$A:$A,'RL PT'!C109,'NERACA LAJUR'!$N:$N)-SUMIF('NERACA LAJUR'!$A:$A,'RL PT'!C109,'NERACA LAJUR'!$M:$M)</f>
        <v>-1980307.25847496</v>
      </c>
      <c r="G109" s="93">
        <f t="shared" si="4"/>
        <v>-7.0974932118561293E-5</v>
      </c>
      <c r="H109" s="79"/>
      <c r="L109" s="116"/>
    </row>
    <row r="110" spans="2:14">
      <c r="B110" s="78"/>
      <c r="C110" s="128">
        <v>929900</v>
      </c>
      <c r="D110" s="129" t="s">
        <v>467</v>
      </c>
      <c r="E110" s="126"/>
      <c r="F110" s="90">
        <f>SUMIF('NERACA LAJUR'!$A:$A,'RL PT'!C110,'NERACA LAJUR'!$N:$N)-SUMIF('NERACA LAJUR'!$A:$A,'RL PT'!C110,'NERACA LAJUR'!$M:$M)</f>
        <v>-449590.90909090871</v>
      </c>
      <c r="G110" s="93">
        <f>+F110/$F$29</f>
        <v>-1.6113501638338307E-5</v>
      </c>
      <c r="H110" s="79"/>
      <c r="K110" s="187"/>
      <c r="L110" s="116"/>
    </row>
    <row r="111" spans="2:14" s="102" customFormat="1">
      <c r="B111" s="94"/>
      <c r="C111" s="85" t="s">
        <v>701</v>
      </c>
      <c r="D111" s="109"/>
      <c r="E111" s="110"/>
      <c r="F111" s="98">
        <f>SUM(F103:F110)</f>
        <v>1897020.0384523771</v>
      </c>
      <c r="G111" s="99">
        <f t="shared" si="4"/>
        <v>6.7989887872448295E-5</v>
      </c>
      <c r="H111" s="100"/>
      <c r="I111" s="67"/>
      <c r="K111" s="186"/>
      <c r="L111" s="116"/>
      <c r="M111" s="103"/>
    </row>
    <row r="112" spans="2:14">
      <c r="B112" s="78"/>
      <c r="C112" s="118" t="s">
        <v>698</v>
      </c>
      <c r="D112" s="119"/>
      <c r="E112" s="120"/>
      <c r="F112" s="121"/>
      <c r="G112" s="122"/>
      <c r="H112" s="79"/>
      <c r="I112" s="67"/>
      <c r="K112" s="187"/>
      <c r="L112" s="116"/>
    </row>
    <row r="113" spans="2:13" s="102" customFormat="1">
      <c r="B113" s="94"/>
      <c r="C113" s="130" t="s">
        <v>702</v>
      </c>
      <c r="D113" s="131"/>
      <c r="E113" s="132"/>
      <c r="F113" s="98">
        <f>F100+F111</f>
        <v>403569486.34354234</v>
      </c>
      <c r="G113" s="99">
        <f t="shared" si="4"/>
        <v>1.4464077115191641E-2</v>
      </c>
      <c r="H113" s="100"/>
      <c r="I113" s="67"/>
      <c r="K113" s="186"/>
      <c r="L113" s="116"/>
      <c r="M113" s="103"/>
    </row>
    <row r="114" spans="2:13">
      <c r="B114" s="78"/>
      <c r="C114" s="133" t="s">
        <v>698</v>
      </c>
      <c r="D114" s="86"/>
      <c r="E114" s="87"/>
      <c r="F114" s="90"/>
      <c r="G114" s="93"/>
      <c r="H114" s="79"/>
      <c r="I114" s="67"/>
      <c r="K114" s="187"/>
      <c r="L114" s="116"/>
    </row>
    <row r="115" spans="2:13" s="102" customFormat="1">
      <c r="B115" s="94"/>
      <c r="C115" s="130" t="s">
        <v>703</v>
      </c>
      <c r="D115" s="131"/>
      <c r="E115" s="132"/>
      <c r="F115" s="134">
        <f>F113</f>
        <v>403569486.34354234</v>
      </c>
      <c r="G115" s="99">
        <f t="shared" si="4"/>
        <v>1.4464077115191641E-2</v>
      </c>
      <c r="H115" s="100"/>
      <c r="I115" s="67"/>
      <c r="K115" s="186"/>
      <c r="L115" s="116"/>
      <c r="M115" s="103"/>
    </row>
    <row r="116" spans="2:13">
      <c r="B116" s="78"/>
      <c r="F116" s="67"/>
      <c r="G116" s="67"/>
      <c r="H116" s="79"/>
    </row>
    <row r="117" spans="2:13">
      <c r="B117" s="78"/>
      <c r="C117" s="888" t="s">
        <v>219</v>
      </c>
      <c r="D117" s="889"/>
      <c r="E117" s="889"/>
      <c r="F117" s="889"/>
      <c r="G117" s="890"/>
      <c r="H117" s="79"/>
    </row>
    <row r="118" spans="2:13">
      <c r="B118" s="78"/>
      <c r="C118" s="891" t="s">
        <v>220</v>
      </c>
      <c r="D118" s="892"/>
      <c r="E118" s="892"/>
      <c r="F118" s="892"/>
      <c r="G118" s="893"/>
      <c r="H118" s="79"/>
    </row>
    <row r="119" spans="2:13" ht="13.5" thickBot="1">
      <c r="B119" s="135"/>
      <c r="C119" s="136"/>
      <c r="D119" s="136"/>
      <c r="E119" s="136"/>
      <c r="F119" s="137"/>
      <c r="G119" s="138"/>
      <c r="H119" s="139"/>
    </row>
    <row r="121" spans="2:13">
      <c r="F121" s="555">
        <f>F115-'NERACA PT'!D91</f>
        <v>-5.4836273193359375E-6</v>
      </c>
    </row>
  </sheetData>
  <mergeCells count="9">
    <mergeCell ref="C117:G117"/>
    <mergeCell ref="C118:G118"/>
    <mergeCell ref="C3:G3"/>
    <mergeCell ref="C4:G4"/>
    <mergeCell ref="C5:G5"/>
    <mergeCell ref="C6:G6"/>
    <mergeCell ref="C8:D9"/>
    <mergeCell ref="E8:E9"/>
    <mergeCell ref="F8:G8"/>
  </mergeCells>
  <pageMargins left="1.2204724409448819" right="0.70866141732283472" top="1.0236220472440944" bottom="0.55118110236220474" header="0.31496062992125984" footer="0.31496062992125984"/>
  <pageSetup paperSize="5" scale="70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workbookViewId="0">
      <pane ySplit="4" topLeftCell="A14" activePane="bottomLeft" state="frozen"/>
      <selection pane="bottomLeft" activeCell="F19" sqref="F19"/>
    </sheetView>
  </sheetViews>
  <sheetFormatPr defaultRowHeight="12.75"/>
  <cols>
    <col min="1" max="1" width="2.5703125" style="142" customWidth="1"/>
    <col min="2" max="2" width="44.85546875" style="142" customWidth="1"/>
    <col min="3" max="3" width="15.5703125" style="140" bestFit="1" customWidth="1"/>
    <col min="4" max="4" width="15" style="140" bestFit="1" customWidth="1"/>
    <col min="5" max="5" width="15" style="142" bestFit="1" customWidth="1"/>
    <col min="6" max="16384" width="9.140625" style="142"/>
  </cols>
  <sheetData>
    <row r="1" spans="1:5">
      <c r="A1" s="906" t="s">
        <v>181</v>
      </c>
      <c r="B1" s="906"/>
      <c r="C1" s="906"/>
    </row>
    <row r="2" spans="1:5">
      <c r="A2" s="906" t="s">
        <v>282</v>
      </c>
      <c r="B2" s="906"/>
      <c r="C2" s="906"/>
    </row>
    <row r="3" spans="1:5" ht="15.75" customHeight="1" thickBot="1">
      <c r="A3" s="907" t="str">
        <f>'NL DEPO-DEPO'!A2</f>
        <v>PER 30 NOVEMBER 2021</v>
      </c>
      <c r="B3" s="907"/>
      <c r="C3" s="907"/>
      <c r="E3" s="183"/>
    </row>
    <row r="5" spans="1:5">
      <c r="A5" s="141" t="s">
        <v>221</v>
      </c>
    </row>
    <row r="6" spans="1:5">
      <c r="A6" s="142" t="s">
        <v>222</v>
      </c>
      <c r="C6" s="140">
        <f>'NERACA PT'!D91</f>
        <v>403569486.34354782</v>
      </c>
    </row>
    <row r="7" spans="1:5">
      <c r="A7" s="142" t="s">
        <v>513</v>
      </c>
    </row>
    <row r="8" spans="1:5">
      <c r="B8" s="142" t="s">
        <v>514</v>
      </c>
      <c r="C8" s="140">
        <f>-(Neraca!D105-Neraca!C102)</f>
        <v>0</v>
      </c>
    </row>
    <row r="10" spans="1:5">
      <c r="A10" s="141" t="s">
        <v>223</v>
      </c>
      <c r="D10" s="544"/>
      <c r="E10" s="544"/>
    </row>
    <row r="11" spans="1:5">
      <c r="B11" s="142" t="s">
        <v>224</v>
      </c>
      <c r="C11" s="140">
        <f>CF!F21</f>
        <v>-49503089.800001144</v>
      </c>
      <c r="D11" s="545"/>
      <c r="E11" s="545"/>
    </row>
    <row r="12" spans="1:5">
      <c r="B12" s="142" t="s">
        <v>225</v>
      </c>
      <c r="C12" s="140">
        <f>SUM(CF!F23:F30)</f>
        <v>-22284231</v>
      </c>
      <c r="D12" s="545"/>
      <c r="E12" s="545"/>
    </row>
    <row r="13" spans="1:5">
      <c r="B13" s="142" t="s">
        <v>226</v>
      </c>
      <c r="C13" s="140">
        <f>SUM(CF!F34:F36)</f>
        <v>-650876830.26515079</v>
      </c>
      <c r="D13" s="545"/>
      <c r="E13" s="545"/>
    </row>
    <row r="14" spans="1:5">
      <c r="B14" s="142" t="s">
        <v>227</v>
      </c>
      <c r="C14" s="140">
        <f>+CF!F31</f>
        <v>0</v>
      </c>
      <c r="D14" s="545"/>
      <c r="E14" s="545"/>
    </row>
    <row r="15" spans="1:5">
      <c r="B15" s="142" t="s">
        <v>301</v>
      </c>
      <c r="C15" s="140">
        <f>+CF!F32</f>
        <v>134133110.58333334</v>
      </c>
      <c r="D15" s="545"/>
      <c r="E15" s="545"/>
    </row>
    <row r="16" spans="1:5">
      <c r="B16" s="142" t="s">
        <v>228</v>
      </c>
      <c r="C16" s="140">
        <f>+CF!F33</f>
        <v>0</v>
      </c>
      <c r="D16" s="545"/>
      <c r="E16" s="545"/>
    </row>
    <row r="17" spans="1:5">
      <c r="B17" s="142" t="s">
        <v>229</v>
      </c>
      <c r="C17" s="140">
        <v>0</v>
      </c>
      <c r="D17" s="545"/>
      <c r="E17" s="545"/>
    </row>
    <row r="18" spans="1:5">
      <c r="B18" s="142" t="s">
        <v>248</v>
      </c>
      <c r="C18" s="140">
        <f>+CF!F67</f>
        <v>0</v>
      </c>
      <c r="D18" s="546"/>
      <c r="E18" s="546"/>
    </row>
    <row r="19" spans="1:5">
      <c r="B19" s="142" t="s">
        <v>230</v>
      </c>
      <c r="C19" s="140">
        <f>+CF!F48</f>
        <v>-7031724547</v>
      </c>
      <c r="D19" s="546"/>
      <c r="E19" s="546"/>
    </row>
    <row r="20" spans="1:5">
      <c r="B20" s="142" t="s">
        <v>231</v>
      </c>
      <c r="C20" s="140">
        <f>+CF!F49</f>
        <v>0</v>
      </c>
      <c r="D20" s="546"/>
      <c r="E20" s="546"/>
    </row>
    <row r="21" spans="1:5">
      <c r="B21" s="142" t="s">
        <v>346</v>
      </c>
      <c r="C21" s="140">
        <f>+CF!F50</f>
        <v>1980307.25847496</v>
      </c>
      <c r="D21" s="546"/>
      <c r="E21" s="546"/>
    </row>
    <row r="22" spans="1:5">
      <c r="B22" s="142" t="s">
        <v>232</v>
      </c>
      <c r="C22" s="140">
        <f>SUM(CF!F51:F66)</f>
        <v>-792990154.07920015</v>
      </c>
      <c r="D22" s="546"/>
      <c r="E22" s="546"/>
    </row>
    <row r="23" spans="1:5">
      <c r="B23" s="142" t="s">
        <v>233</v>
      </c>
      <c r="C23" s="140">
        <f>SUM(CF!F68,CF!F71,CF!F70)</f>
        <v>-396504450.06218177</v>
      </c>
      <c r="D23" s="546"/>
      <c r="E23" s="546"/>
    </row>
    <row r="24" spans="1:5">
      <c r="B24" s="142" t="s">
        <v>234</v>
      </c>
      <c r="C24" s="140">
        <f>SUM(CF!F72:F81)</f>
        <v>407036589.04118592</v>
      </c>
      <c r="D24" s="546"/>
      <c r="E24" s="546"/>
    </row>
    <row r="25" spans="1:5">
      <c r="B25" s="141" t="s">
        <v>235</v>
      </c>
      <c r="C25" s="143">
        <f>SUM(C11:C24)</f>
        <v>-8400733295.3235388</v>
      </c>
      <c r="D25" s="545"/>
      <c r="E25" s="546"/>
    </row>
    <row r="26" spans="1:5">
      <c r="E26" s="183"/>
    </row>
    <row r="27" spans="1:5">
      <c r="A27" s="141" t="s">
        <v>236</v>
      </c>
      <c r="C27" s="143">
        <f>C6+C25+C8</f>
        <v>-7997163808.979991</v>
      </c>
    </row>
    <row r="29" spans="1:5">
      <c r="A29" s="142" t="s">
        <v>237</v>
      </c>
      <c r="C29" s="140">
        <f>SUM(CF!E7:E18)</f>
        <v>9072105233.1400032</v>
      </c>
    </row>
    <row r="31" spans="1:5">
      <c r="A31" s="141" t="s">
        <v>238</v>
      </c>
      <c r="C31" s="143">
        <f>C27+C29</f>
        <v>1074941424.1600122</v>
      </c>
      <c r="D31" s="140">
        <f>SUM('NERACA PT'!D7:D19)</f>
        <v>1074941424.1600051</v>
      </c>
    </row>
    <row r="32" spans="1:5">
      <c r="D32" s="144">
        <f>+C31-D31</f>
        <v>7.152557373046875E-6</v>
      </c>
    </row>
  </sheetData>
  <mergeCells count="3">
    <mergeCell ref="A1:C1"/>
    <mergeCell ref="A2:C2"/>
    <mergeCell ref="A3:C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LLR</vt:lpstr>
      <vt:lpstr>Neraca</vt:lpstr>
      <vt:lpstr>RL PERDEPO</vt:lpstr>
      <vt:lpstr>NL DEPO-DEPO</vt:lpstr>
      <vt:lpstr>NERACA LAJUR</vt:lpstr>
      <vt:lpstr>AJE</vt:lpstr>
      <vt:lpstr>NERACA PT</vt:lpstr>
      <vt:lpstr>RL PT</vt:lpstr>
      <vt:lpstr>ARUS KAS</vt:lpstr>
      <vt:lpstr>CF</vt:lpstr>
      <vt:lpstr>BANK SEJATI 55</vt:lpstr>
      <vt:lpstr>BANK PUSAT PT</vt:lpstr>
      <vt:lpstr>RINC BANK PUSAT PT</vt:lpstr>
      <vt:lpstr>RINCIAN BIAYA</vt:lpstr>
      <vt:lpstr>'NERACA LAJUR'!NRC</vt:lpstr>
      <vt:lpstr>NRC</vt:lpstr>
      <vt:lpstr>'NERACA LAJUR'!Print_Area</vt:lpstr>
      <vt:lpstr>'NERACA PT'!Print_Area</vt:lpstr>
      <vt:lpstr>'NL DEPO-DEPO'!Print_Area</vt:lpstr>
      <vt:lpstr>rl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A 1910070002644</cp:lastModifiedBy>
  <dcterms:created xsi:type="dcterms:W3CDTF">2021-06-12T01:10:36Z</dcterms:created>
  <dcterms:modified xsi:type="dcterms:W3CDTF">2021-12-21T01:19:58Z</dcterms:modified>
</cp:coreProperties>
</file>