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2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drealaptop/Dropbox/WBS-As Built/"/>
    </mc:Choice>
  </mc:AlternateContent>
  <xr:revisionPtr revIDLastSave="0" documentId="8_{16B2A99C-1DA8-7E42-B34D-D9B0045A8C16}" xr6:coauthVersionLast="40" xr6:coauthVersionMax="40" xr10:uidLastSave="{00000000-0000-0000-0000-000000000000}"/>
  <bookViews>
    <workbookView xWindow="200" yWindow="460" windowWidth="28040" windowHeight="19220" tabRatio="500" xr2:uid="{00000000-000D-0000-FFFF-FFFF00000000}"/>
  </bookViews>
  <sheets>
    <sheet name="all data" sheetId="1" r:id="rId1"/>
    <sheet name="summary" sheetId="4" r:id="rId2"/>
  </sheets>
  <definedNames>
    <definedName name="_xlnm.Print_Area" localSheetId="0">'all data'!$A$1:$P$646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61" i="1" l="1"/>
  <c r="J487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I286" i="1"/>
  <c r="W138" i="1"/>
  <c r="W139" i="1"/>
  <c r="W140" i="1"/>
  <c r="W141" i="1"/>
  <c r="W142" i="1"/>
  <c r="W143" i="1"/>
  <c r="W144" i="1"/>
  <c r="W137" i="1"/>
  <c r="W149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X137" i="1"/>
  <c r="Y137" i="1"/>
  <c r="Z137" i="1"/>
  <c r="AA137" i="1"/>
  <c r="AB137" i="1"/>
  <c r="AC137" i="1"/>
  <c r="AD137" i="1"/>
  <c r="AE137" i="1"/>
  <c r="AG137" i="1"/>
  <c r="AH137" i="1"/>
  <c r="AI137" i="1"/>
  <c r="AJ137" i="1"/>
  <c r="AK13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I487" i="1"/>
  <c r="K561" i="1"/>
  <c r="L561" i="1"/>
  <c r="M561" i="1"/>
  <c r="N561" i="1"/>
  <c r="O561" i="1"/>
  <c r="P561" i="1"/>
  <c r="R561" i="1"/>
  <c r="S561" i="1"/>
  <c r="U561" i="1"/>
  <c r="V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Q562" i="1"/>
  <c r="W565" i="1"/>
  <c r="W561" i="1" s="1"/>
  <c r="T565" i="1"/>
  <c r="W492" i="1"/>
  <c r="AL492" i="1" s="1"/>
  <c r="X492" i="1"/>
  <c r="W291" i="1"/>
  <c r="W642" i="1"/>
  <c r="W634" i="1"/>
  <c r="W631" i="1"/>
  <c r="W629" i="1" s="1"/>
  <c r="W628" i="1" s="1"/>
  <c r="W624" i="1"/>
  <c r="W620" i="1"/>
  <c r="W616" i="1"/>
  <c r="W613" i="1"/>
  <c r="W609" i="1"/>
  <c r="W602" i="1"/>
  <c r="W594" i="1"/>
  <c r="W589" i="1"/>
  <c r="W583" i="1"/>
  <c r="W579" i="1"/>
  <c r="W576" i="1" s="1"/>
  <c r="W572" i="1"/>
  <c r="W566" i="1"/>
  <c r="W558" i="1"/>
  <c r="W557" i="1" s="1"/>
  <c r="W552" i="1"/>
  <c r="W548" i="1"/>
  <c r="W544" i="1"/>
  <c r="W541" i="1"/>
  <c r="W539" i="1"/>
  <c r="W535" i="1"/>
  <c r="W530" i="1" s="1"/>
  <c r="W527" i="1"/>
  <c r="W520" i="1"/>
  <c r="W513" i="1"/>
  <c r="W507" i="1"/>
  <c r="W500" i="1"/>
  <c r="W494" i="1"/>
  <c r="W482" i="1"/>
  <c r="W478" i="1"/>
  <c r="W476" i="1" s="1"/>
  <c r="W470" i="1"/>
  <c r="W469" i="1" s="1"/>
  <c r="W465" i="1"/>
  <c r="W464" i="1" s="1"/>
  <c r="W459" i="1"/>
  <c r="W450" i="1"/>
  <c r="W449" i="1" s="1"/>
  <c r="W445" i="1"/>
  <c r="W436" i="1"/>
  <c r="W432" i="1"/>
  <c r="W427" i="1"/>
  <c r="W423" i="1"/>
  <c r="W419" i="1" s="1"/>
  <c r="W413" i="1"/>
  <c r="W409" i="1"/>
  <c r="W404" i="1"/>
  <c r="W394" i="1"/>
  <c r="W385" i="1"/>
  <c r="W374" i="1" s="1"/>
  <c r="W353" i="1" s="1"/>
  <c r="W340" i="1"/>
  <c r="W321" i="1"/>
  <c r="W294" i="1"/>
  <c r="W282" i="1"/>
  <c r="W276" i="1"/>
  <c r="W273" i="1" s="1"/>
  <c r="W268" i="1"/>
  <c r="W261" i="1"/>
  <c r="W254" i="1"/>
  <c r="W247" i="1"/>
  <c r="W241" i="1"/>
  <c r="W222" i="1"/>
  <c r="W203" i="1"/>
  <c r="W198" i="1"/>
  <c r="W195" i="1"/>
  <c r="W192" i="1"/>
  <c r="W186" i="1"/>
  <c r="W181" i="1"/>
  <c r="W177" i="1"/>
  <c r="W169" i="1"/>
  <c r="W163" i="1"/>
  <c r="W155" i="1"/>
  <c r="W152" i="1"/>
  <c r="W151" i="1" s="1"/>
  <c r="W130" i="1"/>
  <c r="W126" i="1"/>
  <c r="W100" i="1"/>
  <c r="W91" i="1"/>
  <c r="W84" i="1"/>
  <c r="W75" i="1"/>
  <c r="W67" i="1"/>
  <c r="W63" i="1"/>
  <c r="W59" i="1"/>
  <c r="W54" i="1"/>
  <c r="W51" i="1"/>
  <c r="W44" i="1"/>
  <c r="W40" i="1"/>
  <c r="W36" i="1"/>
  <c r="W31" i="1"/>
  <c r="W27" i="1"/>
  <c r="W19" i="1"/>
  <c r="W18" i="1" s="1"/>
  <c r="AJ291" i="1"/>
  <c r="T291" i="1"/>
  <c r="W35" i="1" l="1"/>
  <c r="W99" i="1"/>
  <c r="W571" i="1"/>
  <c r="W487" i="1"/>
  <c r="W538" i="1"/>
  <c r="W537" i="1" s="1"/>
  <c r="AL565" i="1"/>
  <c r="W292" i="1"/>
  <c r="W246" i="1" s="1"/>
  <c r="W556" i="1"/>
  <c r="W529" i="1" s="1"/>
  <c r="W162" i="1"/>
  <c r="W150" i="1" s="1"/>
  <c r="W74" i="1"/>
  <c r="W426" i="1"/>
  <c r="W393" i="1"/>
  <c r="W392" i="1" s="1"/>
  <c r="W498" i="1"/>
  <c r="W176" i="1"/>
  <c r="W512" i="1"/>
  <c r="W191" i="1"/>
  <c r="W448" i="1"/>
  <c r="W593" i="1"/>
  <c r="W58" i="1"/>
  <c r="W50" i="1" s="1"/>
  <c r="W475" i="1"/>
  <c r="W26" i="1"/>
  <c r="W202" i="1"/>
  <c r="W608" i="1"/>
  <c r="AL291" i="1"/>
  <c r="C16" i="4"/>
  <c r="C18" i="4"/>
  <c r="W592" i="1" l="1"/>
  <c r="W570" i="1" s="1"/>
  <c r="D16" i="4"/>
  <c r="AG442" i="1" l="1"/>
  <c r="I245" i="1" l="1"/>
  <c r="J427" i="1" l="1"/>
  <c r="K427" i="1"/>
  <c r="L427" i="1"/>
  <c r="M427" i="1"/>
  <c r="N427" i="1"/>
  <c r="O427" i="1"/>
  <c r="P427" i="1"/>
  <c r="Q427" i="1"/>
  <c r="R427" i="1"/>
  <c r="S427" i="1"/>
  <c r="T427" i="1"/>
  <c r="U427" i="1"/>
  <c r="V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I436" i="1"/>
  <c r="I432" i="1"/>
  <c r="I427" i="1"/>
  <c r="I445" i="1"/>
  <c r="J436" i="1"/>
  <c r="K436" i="1"/>
  <c r="L436" i="1"/>
  <c r="M436" i="1"/>
  <c r="N436" i="1"/>
  <c r="O436" i="1"/>
  <c r="P436" i="1"/>
  <c r="Q436" i="1"/>
  <c r="R436" i="1"/>
  <c r="S436" i="1"/>
  <c r="U436" i="1"/>
  <c r="V436" i="1"/>
  <c r="Y436" i="1"/>
  <c r="Z436" i="1"/>
  <c r="AA436" i="1"/>
  <c r="AB436" i="1"/>
  <c r="AC436" i="1"/>
  <c r="AE436" i="1"/>
  <c r="AG436" i="1"/>
  <c r="AH436" i="1"/>
  <c r="AI436" i="1"/>
  <c r="AJ436" i="1"/>
  <c r="AK436" i="1"/>
  <c r="X446" i="1"/>
  <c r="T444" i="1"/>
  <c r="AF443" i="1"/>
  <c r="X441" i="1"/>
  <c r="X444" i="1"/>
  <c r="AD443" i="1"/>
  <c r="T442" i="1"/>
  <c r="T441" i="1"/>
  <c r="X440" i="1"/>
  <c r="X429" i="1"/>
  <c r="X428" i="1"/>
  <c r="AL441" i="1" l="1"/>
  <c r="AL443" i="1"/>
  <c r="X436" i="1"/>
  <c r="AF436" i="1"/>
  <c r="I426" i="1"/>
  <c r="AL442" i="1"/>
  <c r="AL444" i="1"/>
  <c r="T290" i="1" l="1"/>
  <c r="AJ290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X245" i="1"/>
  <c r="AL245" i="1" s="1"/>
  <c r="AL290" i="1" l="1"/>
  <c r="E20" i="4"/>
  <c r="E19" i="4"/>
  <c r="E18" i="4"/>
  <c r="E17" i="4"/>
  <c r="E16" i="4"/>
  <c r="F20" i="4"/>
  <c r="F19" i="4"/>
  <c r="F18" i="4"/>
  <c r="F17" i="4"/>
  <c r="F21" i="4" s="1"/>
  <c r="F16" i="4"/>
  <c r="D20" i="4"/>
  <c r="D19" i="4"/>
  <c r="D18" i="4"/>
  <c r="D17" i="4"/>
  <c r="D21" i="4" s="1"/>
  <c r="H21" i="4"/>
  <c r="H20" i="4"/>
  <c r="H19" i="4"/>
  <c r="H18" i="4"/>
  <c r="H17" i="4"/>
  <c r="H16" i="4"/>
  <c r="G20" i="4"/>
  <c r="G19" i="4"/>
  <c r="G18" i="4"/>
  <c r="G17" i="4"/>
  <c r="G21" i="4" s="1"/>
  <c r="G16" i="4"/>
  <c r="C20" i="4"/>
  <c r="C19" i="4"/>
  <c r="C17" i="4"/>
  <c r="C21" i="4"/>
  <c r="E21" i="4" l="1"/>
  <c r="I16" i="4"/>
  <c r="J459" i="1" l="1"/>
  <c r="K459" i="1"/>
  <c r="L459" i="1"/>
  <c r="M459" i="1"/>
  <c r="N459" i="1"/>
  <c r="O459" i="1"/>
  <c r="P459" i="1"/>
  <c r="Q459" i="1"/>
  <c r="R459" i="1"/>
  <c r="S459" i="1"/>
  <c r="U459" i="1"/>
  <c r="V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I459" i="1"/>
  <c r="X462" i="1"/>
  <c r="AL462" i="1" s="1"/>
  <c r="X493" i="1" l="1"/>
  <c r="I108" i="1" l="1"/>
  <c r="I494" i="1" l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X491" i="1"/>
  <c r="AL491" i="1" s="1"/>
  <c r="AL493" i="1" l="1"/>
  <c r="X244" i="1"/>
  <c r="AL244" i="1" s="1"/>
  <c r="X243" i="1"/>
  <c r="AL243" i="1" s="1"/>
  <c r="X242" i="1"/>
  <c r="X241" i="1" l="1"/>
  <c r="AL242" i="1"/>
  <c r="I112" i="1" l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X504" i="1"/>
  <c r="AL504" i="1" s="1"/>
  <c r="X123" i="1" l="1"/>
  <c r="AL123" i="1" s="1"/>
  <c r="G115" i="1"/>
  <c r="I115" i="1" s="1"/>
  <c r="X104" i="1"/>
  <c r="AL104" i="1" s="1"/>
  <c r="I113" i="1"/>
  <c r="I111" i="1"/>
  <c r="I109" i="1"/>
  <c r="J198" i="1" l="1"/>
  <c r="K198" i="1"/>
  <c r="L198" i="1"/>
  <c r="M198" i="1"/>
  <c r="N198" i="1"/>
  <c r="O198" i="1"/>
  <c r="P198" i="1"/>
  <c r="Q198" i="1"/>
  <c r="R198" i="1"/>
  <c r="S198" i="1"/>
  <c r="T198" i="1"/>
  <c r="U198" i="1"/>
  <c r="V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I198" i="1"/>
  <c r="X199" i="1"/>
  <c r="AL199" i="1" s="1"/>
  <c r="I520" i="1" l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X513" i="1"/>
  <c r="Y513" i="1"/>
  <c r="Z513" i="1"/>
  <c r="AB513" i="1"/>
  <c r="AC513" i="1"/>
  <c r="AD513" i="1"/>
  <c r="AE513" i="1"/>
  <c r="AF513" i="1"/>
  <c r="AG513" i="1"/>
  <c r="AH513" i="1"/>
  <c r="AI513" i="1"/>
  <c r="AJ513" i="1"/>
  <c r="AK513" i="1"/>
  <c r="I513" i="1"/>
  <c r="AA519" i="1"/>
  <c r="AL519" i="1" s="1"/>
  <c r="AA517" i="1"/>
  <c r="AL517" i="1" s="1"/>
  <c r="AA516" i="1"/>
  <c r="AL516" i="1" s="1"/>
  <c r="AA514" i="1"/>
  <c r="Q358" i="1" l="1"/>
  <c r="AL358" i="1" s="1"/>
  <c r="AE357" i="1"/>
  <c r="AL357" i="1" s="1"/>
  <c r="AL356" i="1"/>
  <c r="Q355" i="1"/>
  <c r="AL355" i="1" s="1"/>
  <c r="X643" i="1" l="1"/>
  <c r="X528" i="1"/>
  <c r="AI387" i="1" l="1"/>
  <c r="AE378" i="1"/>
  <c r="V385" i="1"/>
  <c r="Q379" i="1"/>
  <c r="Q376" i="1"/>
  <c r="I374" i="1"/>
  <c r="AL391" i="1" l="1"/>
  <c r="AL390" i="1"/>
  <c r="AL388" i="1"/>
  <c r="AL387" i="1"/>
  <c r="AL385" i="1"/>
  <c r="AL384" i="1"/>
  <c r="AL383" i="1"/>
  <c r="AL382" i="1"/>
  <c r="AL380" i="1"/>
  <c r="AL379" i="1"/>
  <c r="AL378" i="1"/>
  <c r="AL377" i="1"/>
  <c r="AL373" i="1"/>
  <c r="AL372" i="1"/>
  <c r="AL371" i="1"/>
  <c r="AL369" i="1"/>
  <c r="AL368" i="1"/>
  <c r="AL366" i="1"/>
  <c r="AL365" i="1"/>
  <c r="AL364" i="1"/>
  <c r="AL376" i="1" l="1"/>
  <c r="AJ353" i="1"/>
  <c r="AL361" i="1" l="1"/>
  <c r="T432" i="1" l="1"/>
  <c r="U432" i="1"/>
  <c r="T437" i="1"/>
  <c r="T438" i="1"/>
  <c r="T440" i="1"/>
  <c r="U445" i="1"/>
  <c r="T446" i="1"/>
  <c r="T445" i="1" s="1"/>
  <c r="U454" i="1"/>
  <c r="U455" i="1"/>
  <c r="T460" i="1"/>
  <c r="T459" i="1" s="1"/>
  <c r="U465" i="1"/>
  <c r="U464" i="1" s="1"/>
  <c r="T467" i="1"/>
  <c r="T468" i="1"/>
  <c r="T436" i="1" l="1"/>
  <c r="U426" i="1"/>
  <c r="T426" i="1"/>
  <c r="U450" i="1"/>
  <c r="U449" i="1" s="1"/>
  <c r="U448" i="1" s="1"/>
  <c r="K633" i="1"/>
  <c r="T633" i="1" s="1"/>
  <c r="T568" i="1"/>
  <c r="T567" i="1"/>
  <c r="J566" i="1"/>
  <c r="Q564" i="1"/>
  <c r="Q561" i="1" s="1"/>
  <c r="T564" i="1"/>
  <c r="T563" i="1"/>
  <c r="T561" i="1" s="1"/>
  <c r="U559" i="1"/>
  <c r="N557" i="1"/>
  <c r="U554" i="1"/>
  <c r="T553" i="1"/>
  <c r="T550" i="1"/>
  <c r="Q550" i="1"/>
  <c r="T546" i="1"/>
  <c r="U542" i="1"/>
  <c r="U540" i="1"/>
  <c r="I394" i="1"/>
  <c r="M394" i="1"/>
  <c r="J394" i="1"/>
  <c r="N247" i="1"/>
  <c r="T284" i="1"/>
  <c r="T283" i="1"/>
  <c r="T271" i="1"/>
  <c r="T266" i="1"/>
  <c r="T265" i="1"/>
  <c r="K247" i="1"/>
  <c r="K254" i="1"/>
  <c r="N642" i="1"/>
  <c r="N634" i="1"/>
  <c r="N631" i="1"/>
  <c r="N629" i="1" s="1"/>
  <c r="N628" i="1" s="1"/>
  <c r="N624" i="1"/>
  <c r="N620" i="1"/>
  <c r="N616" i="1"/>
  <c r="N613" i="1"/>
  <c r="N609" i="1"/>
  <c r="N602" i="1"/>
  <c r="N594" i="1"/>
  <c r="N589" i="1"/>
  <c r="N583" i="1"/>
  <c r="N579" i="1"/>
  <c r="N576" i="1" s="1"/>
  <c r="N572" i="1"/>
  <c r="N566" i="1"/>
  <c r="N552" i="1"/>
  <c r="N548" i="1"/>
  <c r="N544" i="1"/>
  <c r="N538" i="1"/>
  <c r="N530" i="1"/>
  <c r="N527" i="1"/>
  <c r="N520" i="1"/>
  <c r="N507" i="1"/>
  <c r="N482" i="1"/>
  <c r="N478" i="1"/>
  <c r="N476" i="1" s="1"/>
  <c r="N470" i="1"/>
  <c r="N469" i="1" s="1"/>
  <c r="N465" i="1"/>
  <c r="N464" i="1" s="1"/>
  <c r="N450" i="1"/>
  <c r="N449" i="1" s="1"/>
  <c r="N445" i="1"/>
  <c r="N432" i="1"/>
  <c r="N426" i="1" s="1"/>
  <c r="N423" i="1"/>
  <c r="N419" i="1" s="1"/>
  <c r="N413" i="1"/>
  <c r="N409" i="1"/>
  <c r="N404" i="1"/>
  <c r="N394" i="1"/>
  <c r="N374" i="1"/>
  <c r="N353" i="1" s="1"/>
  <c r="N340" i="1"/>
  <c r="N321" i="1"/>
  <c r="N294" i="1"/>
  <c r="N282" i="1"/>
  <c r="N276" i="1"/>
  <c r="N273" i="1" s="1"/>
  <c r="N268" i="1"/>
  <c r="N261" i="1"/>
  <c r="N254" i="1"/>
  <c r="N222" i="1"/>
  <c r="N203" i="1"/>
  <c r="N195" i="1"/>
  <c r="N192" i="1"/>
  <c r="N186" i="1"/>
  <c r="N181" i="1"/>
  <c r="N177" i="1"/>
  <c r="N169" i="1"/>
  <c r="N163" i="1"/>
  <c r="N155" i="1"/>
  <c r="N152" i="1"/>
  <c r="N151" i="1" s="1"/>
  <c r="N145" i="1"/>
  <c r="N141" i="1"/>
  <c r="N130" i="1"/>
  <c r="N126" i="1"/>
  <c r="N100" i="1"/>
  <c r="N91" i="1"/>
  <c r="N84" i="1"/>
  <c r="N75" i="1"/>
  <c r="N67" i="1"/>
  <c r="N63" i="1"/>
  <c r="N59" i="1"/>
  <c r="N54" i="1"/>
  <c r="N51" i="1"/>
  <c r="N44" i="1"/>
  <c r="N40" i="1"/>
  <c r="N36" i="1"/>
  <c r="N31" i="1"/>
  <c r="N27" i="1"/>
  <c r="N19" i="1"/>
  <c r="N18" i="1" s="1"/>
  <c r="K642" i="1"/>
  <c r="K634" i="1"/>
  <c r="K624" i="1"/>
  <c r="K620" i="1"/>
  <c r="K616" i="1"/>
  <c r="K613" i="1"/>
  <c r="K609" i="1"/>
  <c r="K602" i="1"/>
  <c r="K594" i="1"/>
  <c r="K589" i="1"/>
  <c r="K583" i="1"/>
  <c r="K579" i="1"/>
  <c r="K576" i="1" s="1"/>
  <c r="K572" i="1"/>
  <c r="K566" i="1"/>
  <c r="K557" i="1"/>
  <c r="K552" i="1"/>
  <c r="K548" i="1"/>
  <c r="K544" i="1"/>
  <c r="K538" i="1"/>
  <c r="K530" i="1"/>
  <c r="K527" i="1"/>
  <c r="K520" i="1"/>
  <c r="K507" i="1"/>
  <c r="K482" i="1"/>
  <c r="K478" i="1"/>
  <c r="K476" i="1" s="1"/>
  <c r="K470" i="1"/>
  <c r="K469" i="1" s="1"/>
  <c r="K445" i="1"/>
  <c r="K432" i="1"/>
  <c r="K423" i="1"/>
  <c r="K419" i="1" s="1"/>
  <c r="K413" i="1"/>
  <c r="K409" i="1"/>
  <c r="K404" i="1"/>
  <c r="K394" i="1"/>
  <c r="K374" i="1"/>
  <c r="K353" i="1" s="1"/>
  <c r="K340" i="1"/>
  <c r="K321" i="1"/>
  <c r="K294" i="1"/>
  <c r="K282" i="1"/>
  <c r="K276" i="1"/>
  <c r="K273" i="1" s="1"/>
  <c r="K268" i="1"/>
  <c r="K261" i="1"/>
  <c r="K222" i="1"/>
  <c r="K203" i="1"/>
  <c r="K195" i="1"/>
  <c r="K192" i="1"/>
  <c r="K186" i="1"/>
  <c r="K181" i="1"/>
  <c r="K177" i="1"/>
  <c r="K169" i="1"/>
  <c r="K163" i="1"/>
  <c r="K155" i="1"/>
  <c r="K152" i="1"/>
  <c r="K151" i="1" s="1"/>
  <c r="K145" i="1"/>
  <c r="K141" i="1"/>
  <c r="K130" i="1"/>
  <c r="K126" i="1"/>
  <c r="K100" i="1"/>
  <c r="K91" i="1"/>
  <c r="K84" i="1"/>
  <c r="K75" i="1"/>
  <c r="K67" i="1"/>
  <c r="K63" i="1"/>
  <c r="K59" i="1"/>
  <c r="K54" i="1"/>
  <c r="K51" i="1"/>
  <c r="K44" i="1"/>
  <c r="K40" i="1"/>
  <c r="K36" i="1"/>
  <c r="K31" i="1"/>
  <c r="K27" i="1"/>
  <c r="K19" i="1"/>
  <c r="K18" i="1" s="1"/>
  <c r="Q463" i="1"/>
  <c r="K136" i="1" l="1"/>
  <c r="N136" i="1"/>
  <c r="K426" i="1"/>
  <c r="K631" i="1"/>
  <c r="K629" i="1" s="1"/>
  <c r="K628" i="1" s="1"/>
  <c r="K593" i="1"/>
  <c r="N162" i="1"/>
  <c r="N150" i="1" s="1"/>
  <c r="K162" i="1"/>
  <c r="K150" i="1" s="1"/>
  <c r="K608" i="1"/>
  <c r="K571" i="1"/>
  <c r="N99" i="1"/>
  <c r="N475" i="1"/>
  <c r="N608" i="1"/>
  <c r="K191" i="1"/>
  <c r="N74" i="1"/>
  <c r="N191" i="1"/>
  <c r="N512" i="1"/>
  <c r="K475" i="1"/>
  <c r="N58" i="1"/>
  <c r="N50" i="1" s="1"/>
  <c r="K176" i="1"/>
  <c r="N176" i="1"/>
  <c r="K35" i="1"/>
  <c r="K26" i="1" s="1"/>
  <c r="K99" i="1"/>
  <c r="K202" i="1"/>
  <c r="K74" i="1"/>
  <c r="N593" i="1"/>
  <c r="K498" i="1"/>
  <c r="K58" i="1"/>
  <c r="K50" i="1" s="1"/>
  <c r="N35" i="1"/>
  <c r="N26" i="1" s="1"/>
  <c r="N202" i="1"/>
  <c r="N292" i="1"/>
  <c r="N246" i="1" s="1"/>
  <c r="N498" i="1"/>
  <c r="N571" i="1"/>
  <c r="N556" i="1"/>
  <c r="K537" i="1"/>
  <c r="K556" i="1"/>
  <c r="N537" i="1"/>
  <c r="N448" i="1"/>
  <c r="N393" i="1"/>
  <c r="N392" i="1" s="1"/>
  <c r="K393" i="1"/>
  <c r="K392" i="1" s="1"/>
  <c r="K292" i="1"/>
  <c r="K246" i="1" s="1"/>
  <c r="K512" i="1"/>
  <c r="Z287" i="1"/>
  <c r="K17" i="1" l="1"/>
  <c r="N17" i="1"/>
  <c r="N16" i="1" s="1"/>
  <c r="K592" i="1"/>
  <c r="K570" i="1" s="1"/>
  <c r="N592" i="1"/>
  <c r="N570" i="1" s="1"/>
  <c r="N529" i="1"/>
  <c r="K529" i="1"/>
  <c r="Q28" i="1"/>
  <c r="Q30" i="1"/>
  <c r="Q29" i="1"/>
  <c r="J27" i="1"/>
  <c r="S28" i="1"/>
  <c r="AA635" i="1"/>
  <c r="D9" i="4"/>
  <c r="Q422" i="1"/>
  <c r="AA288" i="1"/>
  <c r="AL288" i="1" s="1"/>
  <c r="AL287" i="1"/>
  <c r="I548" i="1"/>
  <c r="I544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V445" i="1"/>
  <c r="S445" i="1"/>
  <c r="R445" i="1"/>
  <c r="Q445" i="1"/>
  <c r="P445" i="1"/>
  <c r="O445" i="1"/>
  <c r="M445" i="1"/>
  <c r="L445" i="1"/>
  <c r="J445" i="1"/>
  <c r="I340" i="1"/>
  <c r="I321" i="1"/>
  <c r="I294" i="1"/>
  <c r="I282" i="1"/>
  <c r="AK423" i="1"/>
  <c r="AK419" i="1" s="1"/>
  <c r="AJ423" i="1"/>
  <c r="AJ419" i="1" s="1"/>
  <c r="AI423" i="1"/>
  <c r="AI419" i="1" s="1"/>
  <c r="AH423" i="1"/>
  <c r="AH419" i="1" s="1"/>
  <c r="AG423" i="1"/>
  <c r="AG419" i="1" s="1"/>
  <c r="AF423" i="1"/>
  <c r="AF419" i="1" s="1"/>
  <c r="AE423" i="1"/>
  <c r="AE419" i="1" s="1"/>
  <c r="AD423" i="1"/>
  <c r="AD419" i="1" s="1"/>
  <c r="AC423" i="1"/>
  <c r="AC419" i="1" s="1"/>
  <c r="AB423" i="1"/>
  <c r="AA423" i="1"/>
  <c r="AA419" i="1" s="1"/>
  <c r="Z423" i="1"/>
  <c r="Z419" i="1" s="1"/>
  <c r="Y423" i="1"/>
  <c r="X423" i="1"/>
  <c r="X419" i="1" s="1"/>
  <c r="V423" i="1"/>
  <c r="V419" i="1" s="1"/>
  <c r="U423" i="1"/>
  <c r="U419" i="1" s="1"/>
  <c r="T423" i="1"/>
  <c r="T419" i="1" s="1"/>
  <c r="S423" i="1"/>
  <c r="S419" i="1" s="1"/>
  <c r="P423" i="1"/>
  <c r="P419" i="1" s="1"/>
  <c r="O423" i="1"/>
  <c r="O419" i="1" s="1"/>
  <c r="M423" i="1"/>
  <c r="M419" i="1" s="1"/>
  <c r="L423" i="1"/>
  <c r="L419" i="1" s="1"/>
  <c r="J423" i="1"/>
  <c r="J419" i="1" s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V413" i="1"/>
  <c r="U413" i="1"/>
  <c r="T413" i="1"/>
  <c r="S413" i="1"/>
  <c r="P413" i="1"/>
  <c r="O413" i="1"/>
  <c r="M413" i="1"/>
  <c r="L413" i="1"/>
  <c r="I413" i="1"/>
  <c r="AK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V409" i="1"/>
  <c r="U409" i="1"/>
  <c r="T409" i="1"/>
  <c r="S409" i="1"/>
  <c r="R409" i="1"/>
  <c r="Q409" i="1"/>
  <c r="P409" i="1"/>
  <c r="O409" i="1"/>
  <c r="M409" i="1"/>
  <c r="L409" i="1"/>
  <c r="J409" i="1"/>
  <c r="AK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V404" i="1"/>
  <c r="U404" i="1"/>
  <c r="T404" i="1"/>
  <c r="S404" i="1"/>
  <c r="R404" i="1"/>
  <c r="Q404" i="1"/>
  <c r="P404" i="1"/>
  <c r="O404" i="1"/>
  <c r="M404" i="1"/>
  <c r="M393" i="1" s="1"/>
  <c r="L404" i="1"/>
  <c r="J404" i="1"/>
  <c r="L394" i="1"/>
  <c r="AK394" i="1"/>
  <c r="AJ394" i="1"/>
  <c r="AH394" i="1"/>
  <c r="AG394" i="1"/>
  <c r="AF394" i="1"/>
  <c r="AE394" i="1"/>
  <c r="AD394" i="1"/>
  <c r="AC394" i="1"/>
  <c r="AB394" i="1"/>
  <c r="AA394" i="1"/>
  <c r="Z394" i="1"/>
  <c r="Y394" i="1"/>
  <c r="X394" i="1"/>
  <c r="V394" i="1"/>
  <c r="U394" i="1"/>
  <c r="T394" i="1"/>
  <c r="S394" i="1"/>
  <c r="P394" i="1"/>
  <c r="O394" i="1"/>
  <c r="I409" i="1"/>
  <c r="AJ410" i="1"/>
  <c r="AJ411" i="1"/>
  <c r="AJ405" i="1"/>
  <c r="AJ406" i="1"/>
  <c r="AL406" i="1" s="1"/>
  <c r="AJ407" i="1"/>
  <c r="AJ408" i="1"/>
  <c r="AJ403" i="1"/>
  <c r="AL403" i="1" s="1"/>
  <c r="AI400" i="1"/>
  <c r="AI399" i="1"/>
  <c r="AL646" i="1"/>
  <c r="AL644" i="1"/>
  <c r="AL643" i="1"/>
  <c r="AL627" i="1"/>
  <c r="AL626" i="1"/>
  <c r="AL625" i="1"/>
  <c r="AL623" i="1"/>
  <c r="AL622" i="1"/>
  <c r="AL621" i="1"/>
  <c r="AL619" i="1"/>
  <c r="AL618" i="1"/>
  <c r="AL617" i="1"/>
  <c r="AL615" i="1"/>
  <c r="AL614" i="1"/>
  <c r="AL612" i="1"/>
  <c r="AL611" i="1"/>
  <c r="AL610" i="1"/>
  <c r="AL607" i="1"/>
  <c r="AL606" i="1"/>
  <c r="AL605" i="1"/>
  <c r="AL604" i="1"/>
  <c r="AL603" i="1"/>
  <c r="AL601" i="1"/>
  <c r="AL600" i="1"/>
  <c r="AL599" i="1"/>
  <c r="AL598" i="1"/>
  <c r="AL597" i="1"/>
  <c r="AL596" i="1"/>
  <c r="AL595" i="1"/>
  <c r="AL582" i="1"/>
  <c r="AL580" i="1"/>
  <c r="AL578" i="1"/>
  <c r="AL577" i="1"/>
  <c r="AL569" i="1"/>
  <c r="AL536" i="1"/>
  <c r="AL534" i="1"/>
  <c r="AL528" i="1"/>
  <c r="AL486" i="1"/>
  <c r="AL485" i="1"/>
  <c r="AL484" i="1"/>
  <c r="AL483" i="1"/>
  <c r="AL481" i="1"/>
  <c r="AL480" i="1"/>
  <c r="AL479" i="1"/>
  <c r="AL477" i="1"/>
  <c r="AL473" i="1"/>
  <c r="AL472" i="1"/>
  <c r="AL429" i="1"/>
  <c r="AL428" i="1"/>
  <c r="AL418" i="1"/>
  <c r="AL381" i="1"/>
  <c r="AL363" i="1"/>
  <c r="AL362" i="1"/>
  <c r="AL360" i="1"/>
  <c r="AL359" i="1"/>
  <c r="AL354" i="1"/>
  <c r="AL197" i="1"/>
  <c r="AL194" i="1"/>
  <c r="AL144" i="1"/>
  <c r="AL143" i="1"/>
  <c r="AL142" i="1"/>
  <c r="AL140" i="1"/>
  <c r="AL139" i="1"/>
  <c r="AL138" i="1"/>
  <c r="P9" i="4"/>
  <c r="O9" i="4"/>
  <c r="N9" i="4"/>
  <c r="M9" i="4"/>
  <c r="L9" i="4"/>
  <c r="K9" i="4"/>
  <c r="J9" i="4"/>
  <c r="I9" i="4"/>
  <c r="H9" i="4"/>
  <c r="G9" i="4"/>
  <c r="F9" i="4"/>
  <c r="E9" i="4"/>
  <c r="T9" i="4"/>
  <c r="S9" i="4"/>
  <c r="R9" i="4"/>
  <c r="Q9" i="4"/>
  <c r="W9" i="4"/>
  <c r="Y9" i="4"/>
  <c r="V9" i="4"/>
  <c r="U9" i="4"/>
  <c r="X9" i="4"/>
  <c r="Z9" i="4"/>
  <c r="AB9" i="4"/>
  <c r="H453" i="1"/>
  <c r="AL563" i="1"/>
  <c r="T552" i="1"/>
  <c r="H457" i="1"/>
  <c r="AA9" i="4"/>
  <c r="M552" i="1"/>
  <c r="AL542" i="1"/>
  <c r="AC7" i="4"/>
  <c r="AC9" i="4"/>
  <c r="AL438" i="1"/>
  <c r="AL437" i="1"/>
  <c r="T548" i="1"/>
  <c r="E457" i="1"/>
  <c r="D204" i="1"/>
  <c r="D205" i="1" s="1"/>
  <c r="D206" i="1" s="1"/>
  <c r="E174" i="1"/>
  <c r="E173" i="1"/>
  <c r="E172" i="1"/>
  <c r="E171" i="1"/>
  <c r="E168" i="1"/>
  <c r="E167" i="1"/>
  <c r="E166" i="1"/>
  <c r="D172" i="1"/>
  <c r="B7" i="1"/>
  <c r="D165" i="1" s="1"/>
  <c r="L548" i="1"/>
  <c r="M548" i="1"/>
  <c r="O548" i="1"/>
  <c r="P548" i="1"/>
  <c r="S548" i="1"/>
  <c r="U548" i="1"/>
  <c r="V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J548" i="1"/>
  <c r="R551" i="1"/>
  <c r="L544" i="1"/>
  <c r="M544" i="1"/>
  <c r="O544" i="1"/>
  <c r="P544" i="1"/>
  <c r="S544" i="1"/>
  <c r="U544" i="1"/>
  <c r="V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J544" i="1"/>
  <c r="R547" i="1"/>
  <c r="AL547" i="1" s="1"/>
  <c r="R545" i="1"/>
  <c r="J413" i="1"/>
  <c r="R421" i="1"/>
  <c r="AL421" i="1" s="1"/>
  <c r="I423" i="1"/>
  <c r="I419" i="1" s="1"/>
  <c r="R425" i="1"/>
  <c r="R424" i="1"/>
  <c r="Q424" i="1"/>
  <c r="Q423" i="1" s="1"/>
  <c r="R420" i="1"/>
  <c r="Q420" i="1"/>
  <c r="R415" i="1"/>
  <c r="R416" i="1"/>
  <c r="Q415" i="1"/>
  <c r="Q416" i="1"/>
  <c r="R417" i="1"/>
  <c r="R414" i="1"/>
  <c r="Q414" i="1"/>
  <c r="R412" i="1"/>
  <c r="Q412" i="1"/>
  <c r="R402" i="1"/>
  <c r="Q402" i="1"/>
  <c r="R401" i="1"/>
  <c r="Q401" i="1"/>
  <c r="Q396" i="1"/>
  <c r="R400" i="1"/>
  <c r="R399" i="1"/>
  <c r="AI398" i="1"/>
  <c r="R398" i="1"/>
  <c r="R397" i="1"/>
  <c r="Q397" i="1"/>
  <c r="Q395" i="1"/>
  <c r="R395" i="1"/>
  <c r="R396" i="1"/>
  <c r="AI396" i="1"/>
  <c r="J340" i="1"/>
  <c r="R348" i="1"/>
  <c r="R340" i="1" s="1"/>
  <c r="L340" i="1"/>
  <c r="M340" i="1"/>
  <c r="O340" i="1"/>
  <c r="P340" i="1"/>
  <c r="S340" i="1"/>
  <c r="T340" i="1"/>
  <c r="U340" i="1"/>
  <c r="V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Q350" i="1"/>
  <c r="X349" i="1"/>
  <c r="Q349" i="1"/>
  <c r="X348" i="1"/>
  <c r="Q348" i="1"/>
  <c r="X347" i="1"/>
  <c r="Q347" i="1"/>
  <c r="X346" i="1"/>
  <c r="Q346" i="1"/>
  <c r="X345" i="1"/>
  <c r="Q345" i="1"/>
  <c r="X344" i="1"/>
  <c r="Q344" i="1"/>
  <c r="X343" i="1"/>
  <c r="Q343" i="1"/>
  <c r="X342" i="1"/>
  <c r="Q342" i="1"/>
  <c r="Q341" i="1"/>
  <c r="L321" i="1"/>
  <c r="M321" i="1"/>
  <c r="O321" i="1"/>
  <c r="P321" i="1"/>
  <c r="S321" i="1"/>
  <c r="T321" i="1"/>
  <c r="U321" i="1"/>
  <c r="V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J321" i="1"/>
  <c r="R337" i="1"/>
  <c r="R321" i="1" s="1"/>
  <c r="X339" i="1"/>
  <c r="Q339" i="1"/>
  <c r="X338" i="1"/>
  <c r="Q338" i="1"/>
  <c r="X337" i="1"/>
  <c r="Q337" i="1"/>
  <c r="Q336" i="1"/>
  <c r="X335" i="1"/>
  <c r="Q335" i="1"/>
  <c r="L294" i="1"/>
  <c r="M294" i="1"/>
  <c r="O294" i="1"/>
  <c r="P294" i="1"/>
  <c r="S294" i="1"/>
  <c r="T294" i="1"/>
  <c r="U294" i="1"/>
  <c r="V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J294" i="1"/>
  <c r="X334" i="1"/>
  <c r="Q334" i="1"/>
  <c r="X333" i="1"/>
  <c r="Q333" i="1"/>
  <c r="X332" i="1"/>
  <c r="Q332" i="1"/>
  <c r="Q331" i="1"/>
  <c r="X330" i="1"/>
  <c r="Q330" i="1"/>
  <c r="X329" i="1"/>
  <c r="Q329" i="1"/>
  <c r="X328" i="1"/>
  <c r="Q328" i="1"/>
  <c r="X327" i="1"/>
  <c r="Q327" i="1"/>
  <c r="X326" i="1"/>
  <c r="Q326" i="1"/>
  <c r="X325" i="1"/>
  <c r="Q325" i="1"/>
  <c r="X324" i="1"/>
  <c r="Q324" i="1"/>
  <c r="X323" i="1"/>
  <c r="Q323" i="1"/>
  <c r="Q322" i="1"/>
  <c r="R318" i="1"/>
  <c r="R294" i="1" s="1"/>
  <c r="X320" i="1"/>
  <c r="Q320" i="1"/>
  <c r="Q319" i="1"/>
  <c r="X318" i="1"/>
  <c r="Q318" i="1"/>
  <c r="X317" i="1"/>
  <c r="Q317" i="1"/>
  <c r="X316" i="1"/>
  <c r="Q316" i="1"/>
  <c r="Q315" i="1"/>
  <c r="X314" i="1"/>
  <c r="Q314" i="1"/>
  <c r="X313" i="1"/>
  <c r="Q313" i="1"/>
  <c r="Q312" i="1"/>
  <c r="X311" i="1"/>
  <c r="Q311" i="1"/>
  <c r="X310" i="1"/>
  <c r="Q310" i="1"/>
  <c r="Q309" i="1"/>
  <c r="X308" i="1"/>
  <c r="Q308" i="1"/>
  <c r="X307" i="1"/>
  <c r="Q307" i="1"/>
  <c r="X306" i="1"/>
  <c r="Q306" i="1"/>
  <c r="X305" i="1"/>
  <c r="Q305" i="1"/>
  <c r="Q304" i="1"/>
  <c r="X303" i="1"/>
  <c r="Q303" i="1"/>
  <c r="X302" i="1"/>
  <c r="Q302" i="1"/>
  <c r="Q301" i="1"/>
  <c r="X300" i="1"/>
  <c r="Q300" i="1"/>
  <c r="X299" i="1"/>
  <c r="Q299" i="1"/>
  <c r="Q298" i="1"/>
  <c r="X297" i="1"/>
  <c r="Q297" i="1"/>
  <c r="X296" i="1"/>
  <c r="Q296" i="1"/>
  <c r="Q295" i="1"/>
  <c r="O282" i="1"/>
  <c r="L282" i="1"/>
  <c r="M282" i="1"/>
  <c r="P282" i="1"/>
  <c r="Q282" i="1"/>
  <c r="R282" i="1"/>
  <c r="S282" i="1"/>
  <c r="U282" i="1"/>
  <c r="V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J282" i="1"/>
  <c r="Q278" i="1"/>
  <c r="Q279" i="1"/>
  <c r="Q277" i="1"/>
  <c r="J276" i="1"/>
  <c r="J273" i="1" s="1"/>
  <c r="L276" i="1"/>
  <c r="L273" i="1" s="1"/>
  <c r="M276" i="1"/>
  <c r="M273" i="1" s="1"/>
  <c r="O276" i="1"/>
  <c r="O273" i="1" s="1"/>
  <c r="P276" i="1"/>
  <c r="P273" i="1" s="1"/>
  <c r="R276" i="1"/>
  <c r="S276" i="1"/>
  <c r="S273" i="1" s="1"/>
  <c r="T276" i="1"/>
  <c r="T273" i="1" s="1"/>
  <c r="U276" i="1"/>
  <c r="U273" i="1" s="1"/>
  <c r="V276" i="1"/>
  <c r="V273" i="1" s="1"/>
  <c r="Y276" i="1"/>
  <c r="Y273" i="1" s="1"/>
  <c r="Z276" i="1"/>
  <c r="Z273" i="1" s="1"/>
  <c r="AA276" i="1"/>
  <c r="AA273" i="1" s="1"/>
  <c r="AB276" i="1"/>
  <c r="AB273" i="1" s="1"/>
  <c r="AC276" i="1"/>
  <c r="AC273" i="1" s="1"/>
  <c r="AD276" i="1"/>
  <c r="AD273" i="1" s="1"/>
  <c r="AE276" i="1"/>
  <c r="AE273" i="1" s="1"/>
  <c r="AF276" i="1"/>
  <c r="AF273" i="1" s="1"/>
  <c r="AG276" i="1"/>
  <c r="AG273" i="1" s="1"/>
  <c r="AH276" i="1"/>
  <c r="AH273" i="1" s="1"/>
  <c r="AI276" i="1"/>
  <c r="AI273" i="1" s="1"/>
  <c r="AJ276" i="1"/>
  <c r="AJ273" i="1" s="1"/>
  <c r="AK276" i="1"/>
  <c r="AK273" i="1" s="1"/>
  <c r="X279" i="1"/>
  <c r="X278" i="1"/>
  <c r="I277" i="1"/>
  <c r="I276" i="1" s="1"/>
  <c r="AE272" i="1"/>
  <c r="AE285" i="1"/>
  <c r="AL285" i="1" s="1"/>
  <c r="Q270" i="1"/>
  <c r="AL270" i="1" s="1"/>
  <c r="Q269" i="1"/>
  <c r="L268" i="1"/>
  <c r="M268" i="1"/>
  <c r="O268" i="1"/>
  <c r="P268" i="1"/>
  <c r="R268" i="1"/>
  <c r="S268" i="1"/>
  <c r="U268" i="1"/>
  <c r="V268" i="1"/>
  <c r="X268" i="1"/>
  <c r="Y268" i="1"/>
  <c r="Z268" i="1"/>
  <c r="AA268" i="1"/>
  <c r="AB268" i="1"/>
  <c r="AC268" i="1"/>
  <c r="AD268" i="1"/>
  <c r="AF268" i="1"/>
  <c r="AG268" i="1"/>
  <c r="AH268" i="1"/>
  <c r="AI268" i="1"/>
  <c r="AJ268" i="1"/>
  <c r="AK268" i="1"/>
  <c r="J268" i="1"/>
  <c r="AE265" i="1"/>
  <c r="AE264" i="1"/>
  <c r="AE263" i="1"/>
  <c r="L261" i="1"/>
  <c r="M261" i="1"/>
  <c r="O261" i="1"/>
  <c r="P261" i="1"/>
  <c r="S261" i="1"/>
  <c r="U261" i="1"/>
  <c r="V261" i="1"/>
  <c r="X261" i="1"/>
  <c r="Y261" i="1"/>
  <c r="Z261" i="1"/>
  <c r="AA261" i="1"/>
  <c r="AB261" i="1"/>
  <c r="AC261" i="1"/>
  <c r="AD261" i="1"/>
  <c r="AF261" i="1"/>
  <c r="AG261" i="1"/>
  <c r="AH261" i="1"/>
  <c r="AI261" i="1"/>
  <c r="AJ261" i="1"/>
  <c r="AK261" i="1"/>
  <c r="J261" i="1"/>
  <c r="R267" i="1"/>
  <c r="Q267" i="1"/>
  <c r="R266" i="1"/>
  <c r="R265" i="1"/>
  <c r="R264" i="1"/>
  <c r="Q264" i="1"/>
  <c r="R263" i="1"/>
  <c r="Q263" i="1"/>
  <c r="L254" i="1"/>
  <c r="M254" i="1"/>
  <c r="O254" i="1"/>
  <c r="P254" i="1"/>
  <c r="S254" i="1"/>
  <c r="T254" i="1"/>
  <c r="U254" i="1"/>
  <c r="V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J254" i="1"/>
  <c r="R260" i="1"/>
  <c r="Q260" i="1"/>
  <c r="R259" i="1"/>
  <c r="Q259" i="1"/>
  <c r="R258" i="1"/>
  <c r="Q258" i="1"/>
  <c r="R257" i="1"/>
  <c r="Q257" i="1"/>
  <c r="R256" i="1"/>
  <c r="Q256" i="1"/>
  <c r="L247" i="1"/>
  <c r="M247" i="1"/>
  <c r="O247" i="1"/>
  <c r="P247" i="1"/>
  <c r="S247" i="1"/>
  <c r="T247" i="1"/>
  <c r="U247" i="1"/>
  <c r="V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J247" i="1"/>
  <c r="R253" i="1"/>
  <c r="Q253" i="1"/>
  <c r="R252" i="1"/>
  <c r="Q252" i="1"/>
  <c r="R251" i="1"/>
  <c r="Q251" i="1"/>
  <c r="R250" i="1"/>
  <c r="Q250" i="1"/>
  <c r="X304" i="1"/>
  <c r="X312" i="1"/>
  <c r="X341" i="1"/>
  <c r="X331" i="1"/>
  <c r="X319" i="1"/>
  <c r="X350" i="1"/>
  <c r="X336" i="1"/>
  <c r="X322" i="1"/>
  <c r="X309" i="1"/>
  <c r="X315" i="1"/>
  <c r="X301" i="1"/>
  <c r="X298" i="1"/>
  <c r="X295" i="1"/>
  <c r="D170" i="1"/>
  <c r="D187" i="1"/>
  <c r="R249" i="1"/>
  <c r="Q249" i="1"/>
  <c r="Q351" i="1"/>
  <c r="I645" i="1"/>
  <c r="J642" i="1"/>
  <c r="M642" i="1"/>
  <c r="P642" i="1"/>
  <c r="Q642" i="1"/>
  <c r="R642" i="1"/>
  <c r="S642" i="1"/>
  <c r="T642" i="1"/>
  <c r="U642" i="1"/>
  <c r="V642" i="1"/>
  <c r="L642" i="1"/>
  <c r="O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Z641" i="1"/>
  <c r="AL641" i="1" s="1"/>
  <c r="Z640" i="1"/>
  <c r="Z639" i="1"/>
  <c r="Z638" i="1"/>
  <c r="Z637" i="1"/>
  <c r="AL637" i="1" s="1"/>
  <c r="Z636" i="1"/>
  <c r="AL636" i="1" s="1"/>
  <c r="J634" i="1"/>
  <c r="M634" i="1"/>
  <c r="P634" i="1"/>
  <c r="Q634" i="1"/>
  <c r="R634" i="1"/>
  <c r="S634" i="1"/>
  <c r="T634" i="1"/>
  <c r="U634" i="1"/>
  <c r="V634" i="1"/>
  <c r="I634" i="1"/>
  <c r="L634" i="1"/>
  <c r="O634" i="1"/>
  <c r="X634" i="1"/>
  <c r="Y634" i="1"/>
  <c r="AB634" i="1"/>
  <c r="AC634" i="1"/>
  <c r="AD634" i="1"/>
  <c r="AE634" i="1"/>
  <c r="AF634" i="1"/>
  <c r="AG634" i="1"/>
  <c r="AH634" i="1"/>
  <c r="AI634" i="1"/>
  <c r="AJ634" i="1"/>
  <c r="AK634" i="1"/>
  <c r="AA632" i="1"/>
  <c r="AL632" i="1" s="1"/>
  <c r="M631" i="1"/>
  <c r="M629" i="1" s="1"/>
  <c r="M628" i="1" s="1"/>
  <c r="P631" i="1"/>
  <c r="P629" i="1" s="1"/>
  <c r="P628" i="1" s="1"/>
  <c r="Q631" i="1"/>
  <c r="Q629" i="1" s="1"/>
  <c r="Q628" i="1" s="1"/>
  <c r="R631" i="1"/>
  <c r="S631" i="1"/>
  <c r="S629" i="1" s="1"/>
  <c r="S628" i="1" s="1"/>
  <c r="U631" i="1"/>
  <c r="V631" i="1"/>
  <c r="V629" i="1" s="1"/>
  <c r="V628" i="1" s="1"/>
  <c r="I631" i="1"/>
  <c r="I629" i="1" s="1"/>
  <c r="I628" i="1" s="1"/>
  <c r="L631" i="1"/>
  <c r="L629" i="1" s="1"/>
  <c r="L628" i="1" s="1"/>
  <c r="O631" i="1"/>
  <c r="O629" i="1" s="1"/>
  <c r="O628" i="1" s="1"/>
  <c r="X631" i="1"/>
  <c r="X629" i="1" s="1"/>
  <c r="Y631" i="1"/>
  <c r="Y629" i="1" s="1"/>
  <c r="Y628" i="1" s="1"/>
  <c r="Z631" i="1"/>
  <c r="Z629" i="1" s="1"/>
  <c r="AB631" i="1"/>
  <c r="AB629" i="1" s="1"/>
  <c r="AB628" i="1" s="1"/>
  <c r="AC631" i="1"/>
  <c r="AC629" i="1" s="1"/>
  <c r="AC628" i="1" s="1"/>
  <c r="AD631" i="1"/>
  <c r="AD629" i="1" s="1"/>
  <c r="AD628" i="1" s="1"/>
  <c r="AE631" i="1"/>
  <c r="AE629" i="1" s="1"/>
  <c r="AE628" i="1" s="1"/>
  <c r="AF631" i="1"/>
  <c r="AF629" i="1" s="1"/>
  <c r="AF628" i="1" s="1"/>
  <c r="AG631" i="1"/>
  <c r="AG629" i="1" s="1"/>
  <c r="AG628" i="1" s="1"/>
  <c r="AH631" i="1"/>
  <c r="AH629" i="1" s="1"/>
  <c r="AH628" i="1" s="1"/>
  <c r="AI631" i="1"/>
  <c r="AI629" i="1" s="1"/>
  <c r="AI628" i="1" s="1"/>
  <c r="AJ631" i="1"/>
  <c r="AJ629" i="1" s="1"/>
  <c r="AJ628" i="1" s="1"/>
  <c r="AK631" i="1"/>
  <c r="AK629" i="1" s="1"/>
  <c r="AK628" i="1" s="1"/>
  <c r="J624" i="1"/>
  <c r="M624" i="1"/>
  <c r="P624" i="1"/>
  <c r="Q624" i="1"/>
  <c r="R624" i="1"/>
  <c r="S624" i="1"/>
  <c r="T624" i="1"/>
  <c r="U624" i="1"/>
  <c r="V624" i="1"/>
  <c r="I624" i="1"/>
  <c r="L624" i="1"/>
  <c r="O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J620" i="1"/>
  <c r="M620" i="1"/>
  <c r="P620" i="1"/>
  <c r="Q620" i="1"/>
  <c r="R620" i="1"/>
  <c r="S620" i="1"/>
  <c r="T620" i="1"/>
  <c r="U620" i="1"/>
  <c r="V620" i="1"/>
  <c r="I620" i="1"/>
  <c r="L620" i="1"/>
  <c r="O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J616" i="1"/>
  <c r="M616" i="1"/>
  <c r="P616" i="1"/>
  <c r="Q616" i="1"/>
  <c r="R616" i="1"/>
  <c r="S616" i="1"/>
  <c r="T616" i="1"/>
  <c r="U616" i="1"/>
  <c r="V616" i="1"/>
  <c r="I616" i="1"/>
  <c r="L616" i="1"/>
  <c r="O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J613" i="1"/>
  <c r="M613" i="1"/>
  <c r="P613" i="1"/>
  <c r="Q613" i="1"/>
  <c r="R613" i="1"/>
  <c r="S613" i="1"/>
  <c r="T613" i="1"/>
  <c r="U613" i="1"/>
  <c r="V613" i="1"/>
  <c r="I613" i="1"/>
  <c r="L613" i="1"/>
  <c r="O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J609" i="1"/>
  <c r="M609" i="1"/>
  <c r="P609" i="1"/>
  <c r="Q609" i="1"/>
  <c r="R609" i="1"/>
  <c r="S609" i="1"/>
  <c r="T609" i="1"/>
  <c r="U609" i="1"/>
  <c r="V609" i="1"/>
  <c r="I609" i="1"/>
  <c r="L609" i="1"/>
  <c r="O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J602" i="1"/>
  <c r="M602" i="1"/>
  <c r="P602" i="1"/>
  <c r="Q602" i="1"/>
  <c r="R602" i="1"/>
  <c r="S602" i="1"/>
  <c r="T602" i="1"/>
  <c r="U602" i="1"/>
  <c r="V602" i="1"/>
  <c r="I602" i="1"/>
  <c r="L602" i="1"/>
  <c r="O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J594" i="1"/>
  <c r="M594" i="1"/>
  <c r="P594" i="1"/>
  <c r="Q594" i="1"/>
  <c r="R594" i="1"/>
  <c r="S594" i="1"/>
  <c r="T594" i="1"/>
  <c r="U594" i="1"/>
  <c r="V594" i="1"/>
  <c r="I594" i="1"/>
  <c r="L594" i="1"/>
  <c r="O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Y591" i="1"/>
  <c r="Y590" i="1"/>
  <c r="AL590" i="1" s="1"/>
  <c r="J589" i="1"/>
  <c r="M589" i="1"/>
  <c r="P589" i="1"/>
  <c r="Q589" i="1"/>
  <c r="R589" i="1"/>
  <c r="S589" i="1"/>
  <c r="T589" i="1"/>
  <c r="U589" i="1"/>
  <c r="V589" i="1"/>
  <c r="I589" i="1"/>
  <c r="L589" i="1"/>
  <c r="O589" i="1"/>
  <c r="X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Y588" i="1"/>
  <c r="Y587" i="1"/>
  <c r="Y586" i="1"/>
  <c r="AL586" i="1" s="1"/>
  <c r="Y585" i="1"/>
  <c r="Y584" i="1"/>
  <c r="J583" i="1"/>
  <c r="M583" i="1"/>
  <c r="P583" i="1"/>
  <c r="Q583" i="1"/>
  <c r="R583" i="1"/>
  <c r="S583" i="1"/>
  <c r="T583" i="1"/>
  <c r="U583" i="1"/>
  <c r="V583" i="1"/>
  <c r="I583" i="1"/>
  <c r="L583" i="1"/>
  <c r="O583" i="1"/>
  <c r="X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Y581" i="1"/>
  <c r="AL581" i="1" s="1"/>
  <c r="J579" i="1"/>
  <c r="J576" i="1" s="1"/>
  <c r="M579" i="1"/>
  <c r="M576" i="1" s="1"/>
  <c r="P579" i="1"/>
  <c r="Q579" i="1"/>
  <c r="Q576" i="1" s="1"/>
  <c r="R579" i="1"/>
  <c r="R576" i="1" s="1"/>
  <c r="S579" i="1"/>
  <c r="S576" i="1" s="1"/>
  <c r="T579" i="1"/>
  <c r="T576" i="1" s="1"/>
  <c r="U579" i="1"/>
  <c r="U576" i="1" s="1"/>
  <c r="V579" i="1"/>
  <c r="V576" i="1" s="1"/>
  <c r="I579" i="1"/>
  <c r="I576" i="1" s="1"/>
  <c r="L579" i="1"/>
  <c r="L576" i="1" s="1"/>
  <c r="O579" i="1"/>
  <c r="O576" i="1" s="1"/>
  <c r="X579" i="1"/>
  <c r="X576" i="1" s="1"/>
  <c r="Z579" i="1"/>
  <c r="Z576" i="1" s="1"/>
  <c r="AA579" i="1"/>
  <c r="AA576" i="1" s="1"/>
  <c r="AB579" i="1"/>
  <c r="AB576" i="1" s="1"/>
  <c r="AC579" i="1"/>
  <c r="AC576" i="1" s="1"/>
  <c r="AD579" i="1"/>
  <c r="AD576" i="1" s="1"/>
  <c r="AE579" i="1"/>
  <c r="AE576" i="1" s="1"/>
  <c r="AF579" i="1"/>
  <c r="AF576" i="1" s="1"/>
  <c r="AG579" i="1"/>
  <c r="AG576" i="1" s="1"/>
  <c r="AH579" i="1"/>
  <c r="AH576" i="1" s="1"/>
  <c r="AI579" i="1"/>
  <c r="AI576" i="1" s="1"/>
  <c r="AJ579" i="1"/>
  <c r="AJ576" i="1" s="1"/>
  <c r="AK579" i="1"/>
  <c r="AK576" i="1" s="1"/>
  <c r="Y575" i="1"/>
  <c r="Y574" i="1"/>
  <c r="AL574" i="1" s="1"/>
  <c r="Y573" i="1"/>
  <c r="AL573" i="1" s="1"/>
  <c r="J572" i="1"/>
  <c r="M572" i="1"/>
  <c r="P572" i="1"/>
  <c r="Q572" i="1"/>
  <c r="R572" i="1"/>
  <c r="S572" i="1"/>
  <c r="T572" i="1"/>
  <c r="U572" i="1"/>
  <c r="V572" i="1"/>
  <c r="I572" i="1"/>
  <c r="L572" i="1"/>
  <c r="O572" i="1"/>
  <c r="X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M566" i="1"/>
  <c r="P566" i="1"/>
  <c r="Q566" i="1"/>
  <c r="R566" i="1"/>
  <c r="S566" i="1"/>
  <c r="U566" i="1"/>
  <c r="V566" i="1"/>
  <c r="I566" i="1"/>
  <c r="L566" i="1"/>
  <c r="O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2" i="1"/>
  <c r="I561" i="1"/>
  <c r="R560" i="1"/>
  <c r="V558" i="1"/>
  <c r="V557" i="1" s="1"/>
  <c r="J557" i="1"/>
  <c r="J556" i="1" s="1"/>
  <c r="M557" i="1"/>
  <c r="P557" i="1"/>
  <c r="Q557" i="1"/>
  <c r="S557" i="1"/>
  <c r="T557" i="1"/>
  <c r="I557" i="1"/>
  <c r="L557" i="1"/>
  <c r="O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Q555" i="1"/>
  <c r="J552" i="1"/>
  <c r="P552" i="1"/>
  <c r="Q552" i="1"/>
  <c r="R552" i="1"/>
  <c r="S552" i="1"/>
  <c r="V552" i="1"/>
  <c r="I552" i="1"/>
  <c r="L552" i="1"/>
  <c r="O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0" i="1"/>
  <c r="Q549" i="1"/>
  <c r="Q545" i="1"/>
  <c r="Q544" i="1" s="1"/>
  <c r="Q543" i="1"/>
  <c r="V541" i="1"/>
  <c r="V539" i="1"/>
  <c r="AL539" i="1" s="1"/>
  <c r="J538" i="1"/>
  <c r="M538" i="1"/>
  <c r="P538" i="1"/>
  <c r="Q538" i="1"/>
  <c r="R538" i="1"/>
  <c r="S538" i="1"/>
  <c r="T538" i="1"/>
  <c r="I538" i="1"/>
  <c r="L538" i="1"/>
  <c r="O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V535" i="1"/>
  <c r="V530" i="1" s="1"/>
  <c r="Y533" i="1"/>
  <c r="Y532" i="1"/>
  <c r="AL532" i="1" s="1"/>
  <c r="Y531" i="1"/>
  <c r="J530" i="1"/>
  <c r="M530" i="1"/>
  <c r="P530" i="1"/>
  <c r="Q530" i="1"/>
  <c r="R530" i="1"/>
  <c r="S530" i="1"/>
  <c r="T530" i="1"/>
  <c r="U530" i="1"/>
  <c r="I530" i="1"/>
  <c r="L530" i="1"/>
  <c r="O530" i="1"/>
  <c r="X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J527" i="1"/>
  <c r="M527" i="1"/>
  <c r="P527" i="1"/>
  <c r="Q527" i="1"/>
  <c r="R527" i="1"/>
  <c r="S527" i="1"/>
  <c r="T527" i="1"/>
  <c r="U527" i="1"/>
  <c r="V527" i="1"/>
  <c r="I527" i="1"/>
  <c r="L527" i="1"/>
  <c r="O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K526" i="1"/>
  <c r="AA525" i="1"/>
  <c r="AL525" i="1" s="1"/>
  <c r="AA524" i="1"/>
  <c r="AA523" i="1"/>
  <c r="AA522" i="1"/>
  <c r="AL522" i="1" s="1"/>
  <c r="AA521" i="1"/>
  <c r="AL521" i="1" s="1"/>
  <c r="J520" i="1"/>
  <c r="J512" i="1" s="1"/>
  <c r="M520" i="1"/>
  <c r="M512" i="1" s="1"/>
  <c r="P520" i="1"/>
  <c r="P512" i="1" s="1"/>
  <c r="Q520" i="1"/>
  <c r="Q512" i="1" s="1"/>
  <c r="R520" i="1"/>
  <c r="R512" i="1" s="1"/>
  <c r="S520" i="1"/>
  <c r="T520" i="1"/>
  <c r="U520" i="1"/>
  <c r="U512" i="1" s="1"/>
  <c r="V520" i="1"/>
  <c r="V512" i="1" s="1"/>
  <c r="L520" i="1"/>
  <c r="L512" i="1" s="1"/>
  <c r="O520" i="1"/>
  <c r="X520" i="1"/>
  <c r="Y520" i="1"/>
  <c r="Y512" i="1" s="1"/>
  <c r="Z520" i="1"/>
  <c r="Z512" i="1" s="1"/>
  <c r="AB520" i="1"/>
  <c r="AB512" i="1" s="1"/>
  <c r="AC520" i="1"/>
  <c r="AC512" i="1" s="1"/>
  <c r="AD520" i="1"/>
  <c r="AD512" i="1" s="1"/>
  <c r="AE520" i="1"/>
  <c r="AE512" i="1" s="1"/>
  <c r="AF520" i="1"/>
  <c r="AF512" i="1" s="1"/>
  <c r="AG520" i="1"/>
  <c r="AG512" i="1" s="1"/>
  <c r="AH520" i="1"/>
  <c r="AH512" i="1" s="1"/>
  <c r="AI520" i="1"/>
  <c r="AI512" i="1" s="1"/>
  <c r="AJ520" i="1"/>
  <c r="AJ512" i="1" s="1"/>
  <c r="AK520" i="1"/>
  <c r="AA518" i="1"/>
  <c r="AA515" i="1"/>
  <c r="X511" i="1"/>
  <c r="X510" i="1"/>
  <c r="AL510" i="1" s="1"/>
  <c r="X509" i="1"/>
  <c r="X508" i="1"/>
  <c r="AL508" i="1" s="1"/>
  <c r="J507" i="1"/>
  <c r="M507" i="1"/>
  <c r="P507" i="1"/>
  <c r="Q507" i="1"/>
  <c r="R507" i="1"/>
  <c r="S507" i="1"/>
  <c r="T507" i="1"/>
  <c r="U507" i="1"/>
  <c r="V507" i="1"/>
  <c r="I507" i="1"/>
  <c r="I498" i="1" s="1"/>
  <c r="L507" i="1"/>
  <c r="O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X506" i="1"/>
  <c r="X505" i="1"/>
  <c r="AL505" i="1" s="1"/>
  <c r="X503" i="1"/>
  <c r="AL503" i="1" s="1"/>
  <c r="X502" i="1"/>
  <c r="X501" i="1"/>
  <c r="X499" i="1"/>
  <c r="AL499" i="1" s="1"/>
  <c r="X497" i="1"/>
  <c r="X496" i="1"/>
  <c r="AL496" i="1" s="1"/>
  <c r="X495" i="1"/>
  <c r="X490" i="1"/>
  <c r="AL490" i="1" s="1"/>
  <c r="X489" i="1"/>
  <c r="AL489" i="1" s="1"/>
  <c r="X488" i="1"/>
  <c r="X487" i="1" s="1"/>
  <c r="J482" i="1"/>
  <c r="M482" i="1"/>
  <c r="P482" i="1"/>
  <c r="Q482" i="1"/>
  <c r="R482" i="1"/>
  <c r="S482" i="1"/>
  <c r="T482" i="1"/>
  <c r="U482" i="1"/>
  <c r="V482" i="1"/>
  <c r="I482" i="1"/>
  <c r="L482" i="1"/>
  <c r="O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J478" i="1"/>
  <c r="J476" i="1" s="1"/>
  <c r="M478" i="1"/>
  <c r="M476" i="1" s="1"/>
  <c r="P478" i="1"/>
  <c r="P476" i="1" s="1"/>
  <c r="Q478" i="1"/>
  <c r="Q476" i="1" s="1"/>
  <c r="R478" i="1"/>
  <c r="R476" i="1" s="1"/>
  <c r="S478" i="1"/>
  <c r="S476" i="1" s="1"/>
  <c r="T478" i="1"/>
  <c r="T476" i="1" s="1"/>
  <c r="U478" i="1"/>
  <c r="U476" i="1" s="1"/>
  <c r="V478" i="1"/>
  <c r="V476" i="1" s="1"/>
  <c r="I478" i="1"/>
  <c r="I476" i="1" s="1"/>
  <c r="L478" i="1"/>
  <c r="L476" i="1" s="1"/>
  <c r="O478" i="1"/>
  <c r="O476" i="1" s="1"/>
  <c r="X478" i="1"/>
  <c r="X476" i="1" s="1"/>
  <c r="Y478" i="1"/>
  <c r="Y476" i="1" s="1"/>
  <c r="Z478" i="1"/>
  <c r="AA478" i="1"/>
  <c r="AA476" i="1" s="1"/>
  <c r="AB478" i="1"/>
  <c r="AB476" i="1" s="1"/>
  <c r="AC478" i="1"/>
  <c r="AC476" i="1" s="1"/>
  <c r="AD478" i="1"/>
  <c r="AD476" i="1" s="1"/>
  <c r="AE478" i="1"/>
  <c r="AE476" i="1" s="1"/>
  <c r="AF478" i="1"/>
  <c r="AF476" i="1" s="1"/>
  <c r="AG478" i="1"/>
  <c r="AG476" i="1" s="1"/>
  <c r="AH478" i="1"/>
  <c r="AH476" i="1" s="1"/>
  <c r="AI478" i="1"/>
  <c r="AI476" i="1" s="1"/>
  <c r="AJ478" i="1"/>
  <c r="AJ476" i="1" s="1"/>
  <c r="AK478" i="1"/>
  <c r="AK476" i="1" s="1"/>
  <c r="AH474" i="1"/>
  <c r="AB471" i="1"/>
  <c r="AB470" i="1" s="1"/>
  <c r="AB469" i="1" s="1"/>
  <c r="J470" i="1"/>
  <c r="J469" i="1" s="1"/>
  <c r="M470" i="1"/>
  <c r="M469" i="1" s="1"/>
  <c r="P470" i="1"/>
  <c r="P469" i="1" s="1"/>
  <c r="Q470" i="1"/>
  <c r="R470" i="1"/>
  <c r="R469" i="1" s="1"/>
  <c r="S470" i="1"/>
  <c r="S469" i="1" s="1"/>
  <c r="T470" i="1"/>
  <c r="T469" i="1" s="1"/>
  <c r="U470" i="1"/>
  <c r="U469" i="1" s="1"/>
  <c r="V470" i="1"/>
  <c r="V469" i="1" s="1"/>
  <c r="I470" i="1"/>
  <c r="I469" i="1" s="1"/>
  <c r="L470" i="1"/>
  <c r="L469" i="1" s="1"/>
  <c r="O470" i="1"/>
  <c r="O469" i="1" s="1"/>
  <c r="X470" i="1"/>
  <c r="X469" i="1" s="1"/>
  <c r="Y470" i="1"/>
  <c r="Y469" i="1" s="1"/>
  <c r="Z470" i="1"/>
  <c r="Z469" i="1" s="1"/>
  <c r="AA470" i="1"/>
  <c r="AA469" i="1" s="1"/>
  <c r="AC470" i="1"/>
  <c r="AC469" i="1" s="1"/>
  <c r="AD470" i="1"/>
  <c r="AD469" i="1" s="1"/>
  <c r="AE470" i="1"/>
  <c r="AE469" i="1" s="1"/>
  <c r="AF470" i="1"/>
  <c r="AF469" i="1" s="1"/>
  <c r="AG470" i="1"/>
  <c r="AG469" i="1" s="1"/>
  <c r="AH470" i="1"/>
  <c r="AI470" i="1"/>
  <c r="AI469" i="1" s="1"/>
  <c r="AJ470" i="1"/>
  <c r="AJ469" i="1" s="1"/>
  <c r="AK470" i="1"/>
  <c r="AK469" i="1" s="1"/>
  <c r="M465" i="1"/>
  <c r="M464" i="1" s="1"/>
  <c r="P465" i="1"/>
  <c r="P464" i="1" s="1"/>
  <c r="Q465" i="1"/>
  <c r="Q464" i="1" s="1"/>
  <c r="R465" i="1"/>
  <c r="R464" i="1" s="1"/>
  <c r="S465" i="1"/>
  <c r="S464" i="1" s="1"/>
  <c r="V465" i="1"/>
  <c r="V464" i="1" s="1"/>
  <c r="L465" i="1"/>
  <c r="L464" i="1" s="1"/>
  <c r="O465" i="1"/>
  <c r="O464" i="1" s="1"/>
  <c r="X465" i="1"/>
  <c r="X464" i="1" s="1"/>
  <c r="Y465" i="1"/>
  <c r="Y464" i="1" s="1"/>
  <c r="AA465" i="1"/>
  <c r="AA464" i="1" s="1"/>
  <c r="AB465" i="1"/>
  <c r="AC465" i="1"/>
  <c r="AC464" i="1" s="1"/>
  <c r="AE465" i="1"/>
  <c r="AE464" i="1" s="1"/>
  <c r="AF465" i="1"/>
  <c r="AF464" i="1" s="1"/>
  <c r="AG465" i="1"/>
  <c r="AG464" i="1" s="1"/>
  <c r="AH465" i="1"/>
  <c r="AH464" i="1" s="1"/>
  <c r="AI465" i="1"/>
  <c r="AI464" i="1" s="1"/>
  <c r="AJ465" i="1"/>
  <c r="AJ464" i="1" s="1"/>
  <c r="AK465" i="1"/>
  <c r="AK464" i="1" s="1"/>
  <c r="AL463" i="1"/>
  <c r="X461" i="1"/>
  <c r="X459" i="1" s="1"/>
  <c r="X458" i="1"/>
  <c r="AC456" i="1"/>
  <c r="AC450" i="1" s="1"/>
  <c r="AC449" i="1" s="1"/>
  <c r="AB455" i="1"/>
  <c r="E453" i="1"/>
  <c r="D452" i="1"/>
  <c r="M450" i="1"/>
  <c r="M449" i="1" s="1"/>
  <c r="P450" i="1"/>
  <c r="P449" i="1" s="1"/>
  <c r="Q450" i="1"/>
  <c r="Q449" i="1" s="1"/>
  <c r="R450" i="1"/>
  <c r="R449" i="1" s="1"/>
  <c r="S450" i="1"/>
  <c r="S449" i="1" s="1"/>
  <c r="V450" i="1"/>
  <c r="V449" i="1" s="1"/>
  <c r="L450" i="1"/>
  <c r="L449" i="1" s="1"/>
  <c r="O450" i="1"/>
  <c r="O449" i="1" s="1"/>
  <c r="Y450" i="1"/>
  <c r="Y449" i="1" s="1"/>
  <c r="Z450" i="1"/>
  <c r="Z449" i="1" s="1"/>
  <c r="AA450" i="1"/>
  <c r="AA449" i="1" s="1"/>
  <c r="AD450" i="1"/>
  <c r="AD449" i="1" s="1"/>
  <c r="AE450" i="1"/>
  <c r="AE449" i="1" s="1"/>
  <c r="AF450" i="1"/>
  <c r="AF449" i="1" s="1"/>
  <c r="AG450" i="1"/>
  <c r="AG449" i="1" s="1"/>
  <c r="AH450" i="1"/>
  <c r="AH449" i="1" s="1"/>
  <c r="AI450" i="1"/>
  <c r="AI449" i="1" s="1"/>
  <c r="AJ450" i="1"/>
  <c r="AJ449" i="1" s="1"/>
  <c r="AK450" i="1"/>
  <c r="AK449" i="1" s="1"/>
  <c r="X447" i="1"/>
  <c r="AL447" i="1" s="1"/>
  <c r="X435" i="1"/>
  <c r="X434" i="1"/>
  <c r="X433" i="1"/>
  <c r="J432" i="1"/>
  <c r="M432" i="1"/>
  <c r="M426" i="1" s="1"/>
  <c r="P432" i="1"/>
  <c r="Q432" i="1"/>
  <c r="Q426" i="1" s="1"/>
  <c r="R432" i="1"/>
  <c r="R426" i="1" s="1"/>
  <c r="S432" i="1"/>
  <c r="S426" i="1" s="1"/>
  <c r="V432" i="1"/>
  <c r="L432" i="1"/>
  <c r="L426" i="1" s="1"/>
  <c r="O432" i="1"/>
  <c r="O426" i="1" s="1"/>
  <c r="Y432" i="1"/>
  <c r="Z432" i="1"/>
  <c r="AA432" i="1"/>
  <c r="AA426" i="1" s="1"/>
  <c r="AB432" i="1"/>
  <c r="AB426" i="1" s="1"/>
  <c r="AC432" i="1"/>
  <c r="AC426" i="1" s="1"/>
  <c r="AD432" i="1"/>
  <c r="AE432" i="1"/>
  <c r="AE426" i="1" s="1"/>
  <c r="AF432" i="1"/>
  <c r="AG432" i="1"/>
  <c r="AH432" i="1"/>
  <c r="AI432" i="1"/>
  <c r="AI426" i="1" s="1"/>
  <c r="AJ432" i="1"/>
  <c r="AJ426" i="1" s="1"/>
  <c r="AK432" i="1"/>
  <c r="AK426" i="1" s="1"/>
  <c r="X431" i="1"/>
  <c r="X430" i="1"/>
  <c r="I404" i="1"/>
  <c r="V374" i="1"/>
  <c r="V353" i="1" s="1"/>
  <c r="Q389" i="1"/>
  <c r="AE386" i="1"/>
  <c r="AL386" i="1" s="1"/>
  <c r="Q375" i="1"/>
  <c r="AL375" i="1" s="1"/>
  <c r="J374" i="1"/>
  <c r="J353" i="1" s="1"/>
  <c r="M374" i="1"/>
  <c r="M353" i="1" s="1"/>
  <c r="P374" i="1"/>
  <c r="P353" i="1" s="1"/>
  <c r="R374" i="1"/>
  <c r="R353" i="1" s="1"/>
  <c r="S374" i="1"/>
  <c r="S353" i="1" s="1"/>
  <c r="T374" i="1"/>
  <c r="T353" i="1" s="1"/>
  <c r="U374" i="1"/>
  <c r="U353" i="1" s="1"/>
  <c r="I353" i="1"/>
  <c r="L374" i="1"/>
  <c r="L353" i="1" s="1"/>
  <c r="O374" i="1"/>
  <c r="O353" i="1" s="1"/>
  <c r="X374" i="1"/>
  <c r="Y374" i="1"/>
  <c r="Y353" i="1" s="1"/>
  <c r="Z374" i="1"/>
  <c r="Z353" i="1" s="1"/>
  <c r="AA374" i="1"/>
  <c r="AA353" i="1" s="1"/>
  <c r="AB374" i="1"/>
  <c r="AB353" i="1" s="1"/>
  <c r="AC374" i="1"/>
  <c r="AC353" i="1" s="1"/>
  <c r="AD374" i="1"/>
  <c r="AD353" i="1" s="1"/>
  <c r="AF374" i="1"/>
  <c r="AF353" i="1" s="1"/>
  <c r="AG374" i="1"/>
  <c r="AG353" i="1" s="1"/>
  <c r="AH374" i="1"/>
  <c r="AH353" i="1" s="1"/>
  <c r="AK374" i="1"/>
  <c r="AK353" i="1" s="1"/>
  <c r="X352" i="1"/>
  <c r="Q293" i="1"/>
  <c r="AJ289" i="1"/>
  <c r="Q281" i="1"/>
  <c r="AL281" i="1" s="1"/>
  <c r="Q280" i="1"/>
  <c r="Q275" i="1"/>
  <c r="R275" i="1"/>
  <c r="Q274" i="1"/>
  <c r="R274" i="1"/>
  <c r="I268" i="1"/>
  <c r="Q262" i="1"/>
  <c r="R262" i="1"/>
  <c r="I261" i="1"/>
  <c r="Q255" i="1"/>
  <c r="R255" i="1"/>
  <c r="I254" i="1"/>
  <c r="Q248" i="1"/>
  <c r="R248" i="1"/>
  <c r="I247" i="1"/>
  <c r="AL241" i="1"/>
  <c r="D240" i="1"/>
  <c r="E240" i="1"/>
  <c r="D236" i="1"/>
  <c r="D237" i="1" s="1"/>
  <c r="E236" i="1"/>
  <c r="D235" i="1"/>
  <c r="E235" i="1"/>
  <c r="D231" i="1"/>
  <c r="D232" i="1" s="1"/>
  <c r="E231" i="1"/>
  <c r="D230" i="1"/>
  <c r="E230" i="1"/>
  <c r="D227" i="1"/>
  <c r="D228" i="1" s="1"/>
  <c r="D229" i="1" s="1"/>
  <c r="E227" i="1"/>
  <c r="D226" i="1"/>
  <c r="E226" i="1"/>
  <c r="D223" i="1"/>
  <c r="D224" i="1" s="1"/>
  <c r="E223" i="1"/>
  <c r="J222" i="1"/>
  <c r="M222" i="1"/>
  <c r="P222" i="1"/>
  <c r="Q222" i="1"/>
  <c r="R222" i="1"/>
  <c r="S222" i="1"/>
  <c r="T222" i="1"/>
  <c r="U222" i="1"/>
  <c r="V222" i="1"/>
  <c r="V203" i="1"/>
  <c r="L222" i="1"/>
  <c r="O222" i="1"/>
  <c r="X222" i="1"/>
  <c r="Y222" i="1"/>
  <c r="AA222" i="1"/>
  <c r="AB222" i="1"/>
  <c r="AC222" i="1"/>
  <c r="AD222" i="1"/>
  <c r="AD203" i="1"/>
  <c r="AE222" i="1"/>
  <c r="AF222" i="1"/>
  <c r="AG222" i="1"/>
  <c r="AH222" i="1"/>
  <c r="AI222" i="1"/>
  <c r="AJ222" i="1"/>
  <c r="AK222" i="1"/>
  <c r="D221" i="1"/>
  <c r="E221" i="1"/>
  <c r="D217" i="1"/>
  <c r="D218" i="1" s="1"/>
  <c r="E217" i="1"/>
  <c r="D216" i="1"/>
  <c r="E216" i="1"/>
  <c r="D212" i="1"/>
  <c r="D213" i="1" s="1"/>
  <c r="D214" i="1" s="1"/>
  <c r="E212" i="1"/>
  <c r="D211" i="1"/>
  <c r="E211" i="1"/>
  <c r="D208" i="1"/>
  <c r="D209" i="1" s="1"/>
  <c r="E208" i="1"/>
  <c r="D207" i="1"/>
  <c r="E207" i="1"/>
  <c r="E204" i="1"/>
  <c r="J203" i="1"/>
  <c r="M203" i="1"/>
  <c r="P203" i="1"/>
  <c r="Q203" i="1"/>
  <c r="R203" i="1"/>
  <c r="S203" i="1"/>
  <c r="T203" i="1"/>
  <c r="U203" i="1"/>
  <c r="L203" i="1"/>
  <c r="O203" i="1"/>
  <c r="X203" i="1"/>
  <c r="Y203" i="1"/>
  <c r="AA203" i="1"/>
  <c r="AB203" i="1"/>
  <c r="AC203" i="1"/>
  <c r="AE203" i="1"/>
  <c r="AF203" i="1"/>
  <c r="AG203" i="1"/>
  <c r="AH203" i="1"/>
  <c r="AI203" i="1"/>
  <c r="AJ203" i="1"/>
  <c r="AK203" i="1"/>
  <c r="X201" i="1"/>
  <c r="AC192" i="1"/>
  <c r="AC195" i="1"/>
  <c r="AK192" i="1"/>
  <c r="AK195" i="1"/>
  <c r="X196" i="1"/>
  <c r="J195" i="1"/>
  <c r="M195" i="1"/>
  <c r="P195" i="1"/>
  <c r="Q195" i="1"/>
  <c r="R195" i="1"/>
  <c r="S195" i="1"/>
  <c r="T195" i="1"/>
  <c r="T192" i="1"/>
  <c r="U192" i="1"/>
  <c r="U195" i="1"/>
  <c r="V195" i="1"/>
  <c r="I195" i="1"/>
  <c r="L195" i="1"/>
  <c r="O195" i="1"/>
  <c r="Y195" i="1"/>
  <c r="Z195" i="1"/>
  <c r="AA195" i="1"/>
  <c r="AB195" i="1"/>
  <c r="AD195" i="1"/>
  <c r="AE195" i="1"/>
  <c r="AF195" i="1"/>
  <c r="AG195" i="1"/>
  <c r="AH195" i="1"/>
  <c r="AI195" i="1"/>
  <c r="AJ195" i="1"/>
  <c r="X193" i="1"/>
  <c r="X192" i="1" s="1"/>
  <c r="J192" i="1"/>
  <c r="M192" i="1"/>
  <c r="P192" i="1"/>
  <c r="Q192" i="1"/>
  <c r="R192" i="1"/>
  <c r="S192" i="1"/>
  <c r="V192" i="1"/>
  <c r="I192" i="1"/>
  <c r="L192" i="1"/>
  <c r="O192" i="1"/>
  <c r="Y192" i="1"/>
  <c r="Z192" i="1"/>
  <c r="AA192" i="1"/>
  <c r="AB192" i="1"/>
  <c r="AD192" i="1"/>
  <c r="AE192" i="1"/>
  <c r="AF192" i="1"/>
  <c r="AG192" i="1"/>
  <c r="AH192" i="1"/>
  <c r="AI192" i="1"/>
  <c r="AJ192" i="1"/>
  <c r="D190" i="1"/>
  <c r="E190" i="1"/>
  <c r="D189" i="1"/>
  <c r="E189" i="1"/>
  <c r="D188" i="1"/>
  <c r="E188" i="1"/>
  <c r="E187" i="1"/>
  <c r="J186" i="1"/>
  <c r="M186" i="1"/>
  <c r="P186" i="1"/>
  <c r="Q186" i="1"/>
  <c r="R186" i="1"/>
  <c r="S186" i="1"/>
  <c r="V186" i="1"/>
  <c r="U186" i="1"/>
  <c r="T186" i="1"/>
  <c r="L186" i="1"/>
  <c r="O186" i="1"/>
  <c r="Y186" i="1"/>
  <c r="Z186" i="1"/>
  <c r="AA186" i="1"/>
  <c r="AB186" i="1"/>
  <c r="AC186" i="1"/>
  <c r="AD186" i="1"/>
  <c r="AE186" i="1"/>
  <c r="AF186" i="1"/>
  <c r="AG186" i="1"/>
  <c r="AH186" i="1"/>
  <c r="AH177" i="1"/>
  <c r="AH181" i="1"/>
  <c r="AI186" i="1"/>
  <c r="AJ186" i="1"/>
  <c r="AK186" i="1"/>
  <c r="X185" i="1"/>
  <c r="X184" i="1"/>
  <c r="I183" i="1"/>
  <c r="X183" i="1" s="1"/>
  <c r="J181" i="1"/>
  <c r="M181" i="1"/>
  <c r="M177" i="1"/>
  <c r="P181" i="1"/>
  <c r="Q181" i="1"/>
  <c r="R181" i="1"/>
  <c r="S181" i="1"/>
  <c r="T181" i="1"/>
  <c r="U181" i="1"/>
  <c r="V181" i="1"/>
  <c r="L181" i="1"/>
  <c r="L177" i="1"/>
  <c r="O181" i="1"/>
  <c r="Y181" i="1"/>
  <c r="Z181" i="1"/>
  <c r="AA181" i="1"/>
  <c r="AB181" i="1"/>
  <c r="AC181" i="1"/>
  <c r="AD181" i="1"/>
  <c r="AE181" i="1"/>
  <c r="AE177" i="1"/>
  <c r="AF181" i="1"/>
  <c r="AG181" i="1"/>
  <c r="AI181" i="1"/>
  <c r="AJ181" i="1"/>
  <c r="AK181" i="1"/>
  <c r="X180" i="1"/>
  <c r="X179" i="1"/>
  <c r="X178" i="1"/>
  <c r="J177" i="1"/>
  <c r="P177" i="1"/>
  <c r="Q177" i="1"/>
  <c r="R177" i="1"/>
  <c r="S177" i="1"/>
  <c r="T177" i="1"/>
  <c r="U177" i="1"/>
  <c r="V177" i="1"/>
  <c r="I177" i="1"/>
  <c r="O177" i="1"/>
  <c r="Y177" i="1"/>
  <c r="Z177" i="1"/>
  <c r="AA177" i="1"/>
  <c r="AB177" i="1"/>
  <c r="AC177" i="1"/>
  <c r="AD177" i="1"/>
  <c r="AF177" i="1"/>
  <c r="AF176" i="1" s="1"/>
  <c r="AG177" i="1"/>
  <c r="AI177" i="1"/>
  <c r="AJ177" i="1"/>
  <c r="AK177" i="1"/>
  <c r="E170" i="1"/>
  <c r="J169" i="1"/>
  <c r="M169" i="1"/>
  <c r="P169" i="1"/>
  <c r="Q169" i="1"/>
  <c r="R169" i="1"/>
  <c r="S169" i="1"/>
  <c r="T169" i="1"/>
  <c r="U169" i="1"/>
  <c r="V169" i="1"/>
  <c r="L169" i="1"/>
  <c r="O169" i="1"/>
  <c r="X169" i="1"/>
  <c r="Y169" i="1"/>
  <c r="AB169" i="1"/>
  <c r="AC169" i="1"/>
  <c r="AD169" i="1"/>
  <c r="AE169" i="1"/>
  <c r="AF169" i="1"/>
  <c r="AG169" i="1"/>
  <c r="AH169" i="1"/>
  <c r="AI169" i="1"/>
  <c r="AJ169" i="1"/>
  <c r="AK169" i="1"/>
  <c r="E165" i="1"/>
  <c r="D164" i="1"/>
  <c r="E164" i="1"/>
  <c r="J163" i="1"/>
  <c r="M163" i="1"/>
  <c r="P163" i="1"/>
  <c r="Q163" i="1"/>
  <c r="R163" i="1"/>
  <c r="S163" i="1"/>
  <c r="T163" i="1"/>
  <c r="U163" i="1"/>
  <c r="V163" i="1"/>
  <c r="L163" i="1"/>
  <c r="O163" i="1"/>
  <c r="O152" i="1"/>
  <c r="O151" i="1" s="1"/>
  <c r="O155" i="1"/>
  <c r="X163" i="1"/>
  <c r="Y163" i="1"/>
  <c r="AB163" i="1"/>
  <c r="AC163" i="1"/>
  <c r="AD163" i="1"/>
  <c r="AE163" i="1"/>
  <c r="AF163" i="1"/>
  <c r="AG163" i="1"/>
  <c r="AH163" i="1"/>
  <c r="AI163" i="1"/>
  <c r="AJ163" i="1"/>
  <c r="AK163" i="1"/>
  <c r="I161" i="1"/>
  <c r="X161" i="1" s="1"/>
  <c r="E160" i="1"/>
  <c r="E159" i="1"/>
  <c r="E158" i="1"/>
  <c r="E157" i="1"/>
  <c r="E156" i="1"/>
  <c r="I156" i="1" s="1"/>
  <c r="X156" i="1" s="1"/>
  <c r="J155" i="1"/>
  <c r="M155" i="1"/>
  <c r="P155" i="1"/>
  <c r="Q155" i="1"/>
  <c r="R155" i="1"/>
  <c r="S155" i="1"/>
  <c r="T155" i="1"/>
  <c r="U155" i="1"/>
  <c r="V155" i="1"/>
  <c r="L155" i="1"/>
  <c r="Y155" i="1"/>
  <c r="AA155" i="1"/>
  <c r="AB155" i="1"/>
  <c r="AC155" i="1"/>
  <c r="AD155" i="1"/>
  <c r="AE155" i="1"/>
  <c r="AF155" i="1"/>
  <c r="AG155" i="1"/>
  <c r="AH155" i="1"/>
  <c r="AI155" i="1"/>
  <c r="AJ155" i="1"/>
  <c r="AK155" i="1"/>
  <c r="X154" i="1"/>
  <c r="X153" i="1"/>
  <c r="J152" i="1"/>
  <c r="J151" i="1" s="1"/>
  <c r="M152" i="1"/>
  <c r="M151" i="1" s="1"/>
  <c r="P152" i="1"/>
  <c r="P151" i="1" s="1"/>
  <c r="Q152" i="1"/>
  <c r="Q151" i="1" s="1"/>
  <c r="R152" i="1"/>
  <c r="R151" i="1" s="1"/>
  <c r="S152" i="1"/>
  <c r="S151" i="1" s="1"/>
  <c r="T152" i="1"/>
  <c r="T151" i="1" s="1"/>
  <c r="U152" i="1"/>
  <c r="U151" i="1" s="1"/>
  <c r="V152" i="1"/>
  <c r="V151" i="1" s="1"/>
  <c r="I152" i="1"/>
  <c r="I151" i="1" s="1"/>
  <c r="L152" i="1"/>
  <c r="L151" i="1" s="1"/>
  <c r="Y152" i="1"/>
  <c r="Y151" i="1" s="1"/>
  <c r="Z152" i="1"/>
  <c r="Z151" i="1" s="1"/>
  <c r="AA152" i="1"/>
  <c r="AA151" i="1" s="1"/>
  <c r="AB152" i="1"/>
  <c r="AB151" i="1" s="1"/>
  <c r="AC152" i="1"/>
  <c r="AC151" i="1" s="1"/>
  <c r="AD152" i="1"/>
  <c r="AD151" i="1" s="1"/>
  <c r="AE152" i="1"/>
  <c r="AE151" i="1" s="1"/>
  <c r="AF152" i="1"/>
  <c r="AF151" i="1" s="1"/>
  <c r="AG152" i="1"/>
  <c r="AG151" i="1" s="1"/>
  <c r="AH152" i="1"/>
  <c r="AH151" i="1" s="1"/>
  <c r="AI152" i="1"/>
  <c r="AI151" i="1" s="1"/>
  <c r="AJ152" i="1"/>
  <c r="AJ151" i="1" s="1"/>
  <c r="AK152" i="1"/>
  <c r="AK151" i="1" s="1"/>
  <c r="AF149" i="1"/>
  <c r="AF136" i="1" s="1"/>
  <c r="E148" i="1"/>
  <c r="J148" i="1" s="1"/>
  <c r="W148" i="1" s="1"/>
  <c r="E147" i="1"/>
  <c r="J147" i="1" s="1"/>
  <c r="W147" i="1" s="1"/>
  <c r="E146" i="1"/>
  <c r="J146" i="1" s="1"/>
  <c r="M145" i="1"/>
  <c r="P145" i="1"/>
  <c r="Q145" i="1"/>
  <c r="R145" i="1"/>
  <c r="S145" i="1"/>
  <c r="T145" i="1"/>
  <c r="U145" i="1"/>
  <c r="V145" i="1"/>
  <c r="L145" i="1"/>
  <c r="O145" i="1"/>
  <c r="X145" i="1"/>
  <c r="Y145" i="1"/>
  <c r="Z145" i="1"/>
  <c r="AA145" i="1"/>
  <c r="AB145" i="1"/>
  <c r="AC145" i="1"/>
  <c r="AD145" i="1"/>
  <c r="AE145" i="1"/>
  <c r="AG145" i="1"/>
  <c r="AH145" i="1"/>
  <c r="AI145" i="1"/>
  <c r="AJ145" i="1"/>
  <c r="AK145" i="1"/>
  <c r="M141" i="1"/>
  <c r="P141" i="1"/>
  <c r="Q141" i="1"/>
  <c r="Q136" i="1" s="1"/>
  <c r="R141" i="1"/>
  <c r="S141" i="1"/>
  <c r="S136" i="1" s="1"/>
  <c r="V141" i="1"/>
  <c r="V136" i="1" s="1"/>
  <c r="U141" i="1"/>
  <c r="U136" i="1" s="1"/>
  <c r="T141" i="1"/>
  <c r="L141" i="1"/>
  <c r="O141" i="1"/>
  <c r="X141" i="1"/>
  <c r="X136" i="1" s="1"/>
  <c r="Y141" i="1"/>
  <c r="Z141" i="1"/>
  <c r="Z136" i="1" s="1"/>
  <c r="AA141" i="1"/>
  <c r="AA136" i="1" s="1"/>
  <c r="AB141" i="1"/>
  <c r="AB136" i="1" s="1"/>
  <c r="AC141" i="1"/>
  <c r="AD141" i="1"/>
  <c r="AE141" i="1"/>
  <c r="AG141" i="1"/>
  <c r="AG136" i="1" s="1"/>
  <c r="AH141" i="1"/>
  <c r="AI141" i="1"/>
  <c r="AI136" i="1" s="1"/>
  <c r="AJ141" i="1"/>
  <c r="AJ136" i="1" s="1"/>
  <c r="AK141" i="1"/>
  <c r="AK136" i="1" s="1"/>
  <c r="X135" i="1"/>
  <c r="X134" i="1"/>
  <c r="X133" i="1"/>
  <c r="X132" i="1"/>
  <c r="X131" i="1"/>
  <c r="AL131" i="1" s="1"/>
  <c r="J130" i="1"/>
  <c r="J100" i="1"/>
  <c r="J126" i="1"/>
  <c r="M130" i="1"/>
  <c r="P130" i="1"/>
  <c r="Q130" i="1"/>
  <c r="R130" i="1"/>
  <c r="S130" i="1"/>
  <c r="T130" i="1"/>
  <c r="U130" i="1"/>
  <c r="V130" i="1"/>
  <c r="I130" i="1"/>
  <c r="L130" i="1"/>
  <c r="O130" i="1"/>
  <c r="Y130" i="1"/>
  <c r="Z130" i="1"/>
  <c r="AA130" i="1"/>
  <c r="AB130" i="1"/>
  <c r="AC130" i="1"/>
  <c r="AC100" i="1"/>
  <c r="AC126" i="1"/>
  <c r="AD130" i="1"/>
  <c r="AE130" i="1"/>
  <c r="AF130" i="1"/>
  <c r="AG130" i="1"/>
  <c r="AH130" i="1"/>
  <c r="AI130" i="1"/>
  <c r="AJ130" i="1"/>
  <c r="AK130" i="1"/>
  <c r="AK100" i="1"/>
  <c r="AK126" i="1"/>
  <c r="X129" i="1"/>
  <c r="AL129" i="1" s="1"/>
  <c r="X128" i="1"/>
  <c r="X127" i="1"/>
  <c r="M126" i="1"/>
  <c r="P126" i="1"/>
  <c r="Q126" i="1"/>
  <c r="Q100" i="1"/>
  <c r="R126" i="1"/>
  <c r="R100" i="1"/>
  <c r="S126" i="1"/>
  <c r="T126" i="1"/>
  <c r="U126" i="1"/>
  <c r="V126" i="1"/>
  <c r="I126" i="1"/>
  <c r="L126" i="1"/>
  <c r="O126" i="1"/>
  <c r="Y126" i="1"/>
  <c r="Z126" i="1"/>
  <c r="Z100" i="1"/>
  <c r="AA126" i="1"/>
  <c r="AB126" i="1"/>
  <c r="AD126" i="1"/>
  <c r="AE126" i="1"/>
  <c r="AF126" i="1"/>
  <c r="AG126" i="1"/>
  <c r="AH126" i="1"/>
  <c r="AH100" i="1"/>
  <c r="AI126" i="1"/>
  <c r="AJ126" i="1"/>
  <c r="X125" i="1"/>
  <c r="X124" i="1"/>
  <c r="X122" i="1"/>
  <c r="X121" i="1"/>
  <c r="X120" i="1"/>
  <c r="AL120" i="1" s="1"/>
  <c r="X119" i="1"/>
  <c r="X118" i="1"/>
  <c r="X117" i="1"/>
  <c r="X116" i="1"/>
  <c r="X115" i="1"/>
  <c r="AL115" i="1" s="1"/>
  <c r="X114" i="1"/>
  <c r="X113" i="1"/>
  <c r="X112" i="1"/>
  <c r="X111" i="1"/>
  <c r="X110" i="1"/>
  <c r="X109" i="1"/>
  <c r="X108" i="1"/>
  <c r="AL108" i="1" s="1"/>
  <c r="X107" i="1"/>
  <c r="X106" i="1"/>
  <c r="AL106" i="1" s="1"/>
  <c r="X105" i="1"/>
  <c r="X103" i="1"/>
  <c r="X102" i="1"/>
  <c r="X101" i="1"/>
  <c r="M100" i="1"/>
  <c r="P100" i="1"/>
  <c r="S100" i="1"/>
  <c r="V100" i="1"/>
  <c r="U100" i="1"/>
  <c r="T100" i="1"/>
  <c r="I100" i="1"/>
  <c r="L100" i="1"/>
  <c r="O100" i="1"/>
  <c r="Y100" i="1"/>
  <c r="AA100" i="1"/>
  <c r="AB100" i="1"/>
  <c r="AD100" i="1"/>
  <c r="AE100" i="1"/>
  <c r="AF100" i="1"/>
  <c r="AG100" i="1"/>
  <c r="AI100" i="1"/>
  <c r="AJ100" i="1"/>
  <c r="X98" i="1"/>
  <c r="AL98" i="1" s="1"/>
  <c r="X97" i="1"/>
  <c r="X96" i="1"/>
  <c r="AL96" i="1" s="1"/>
  <c r="X95" i="1"/>
  <c r="X94" i="1"/>
  <c r="X93" i="1"/>
  <c r="X92" i="1"/>
  <c r="AL92" i="1" s="1"/>
  <c r="J91" i="1"/>
  <c r="M91" i="1"/>
  <c r="P91" i="1"/>
  <c r="Q91" i="1"/>
  <c r="R91" i="1"/>
  <c r="S91" i="1"/>
  <c r="T91" i="1"/>
  <c r="U91" i="1"/>
  <c r="V91" i="1"/>
  <c r="I91" i="1"/>
  <c r="L91" i="1"/>
  <c r="O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X90" i="1"/>
  <c r="X89" i="1"/>
  <c r="X88" i="1"/>
  <c r="X87" i="1"/>
  <c r="X86" i="1"/>
  <c r="AL86" i="1" s="1"/>
  <c r="X85" i="1"/>
  <c r="AL85" i="1" s="1"/>
  <c r="J84" i="1"/>
  <c r="M84" i="1"/>
  <c r="P84" i="1"/>
  <c r="Q84" i="1"/>
  <c r="R84" i="1"/>
  <c r="S84" i="1"/>
  <c r="V84" i="1"/>
  <c r="U84" i="1"/>
  <c r="T84" i="1"/>
  <c r="I84" i="1"/>
  <c r="L84" i="1"/>
  <c r="O84" i="1"/>
  <c r="Y84" i="1"/>
  <c r="Z84" i="1"/>
  <c r="AA84" i="1"/>
  <c r="AB84" i="1"/>
  <c r="AC84" i="1"/>
  <c r="AD84" i="1"/>
  <c r="AE84" i="1"/>
  <c r="AF84" i="1"/>
  <c r="AF75" i="1"/>
  <c r="AG84" i="1"/>
  <c r="AH84" i="1"/>
  <c r="AI84" i="1"/>
  <c r="AJ84" i="1"/>
  <c r="AK84" i="1"/>
  <c r="X83" i="1"/>
  <c r="X82" i="1"/>
  <c r="X81" i="1"/>
  <c r="X80" i="1"/>
  <c r="X79" i="1"/>
  <c r="X78" i="1"/>
  <c r="X77" i="1"/>
  <c r="X76" i="1"/>
  <c r="J75" i="1"/>
  <c r="M75" i="1"/>
  <c r="P75" i="1"/>
  <c r="Q75" i="1"/>
  <c r="R75" i="1"/>
  <c r="S75" i="1"/>
  <c r="T75" i="1"/>
  <c r="U75" i="1"/>
  <c r="V75" i="1"/>
  <c r="I75" i="1"/>
  <c r="L75" i="1"/>
  <c r="O75" i="1"/>
  <c r="Y75" i="1"/>
  <c r="Z75" i="1"/>
  <c r="AA75" i="1"/>
  <c r="AB75" i="1"/>
  <c r="AC75" i="1"/>
  <c r="AD75" i="1"/>
  <c r="AE75" i="1"/>
  <c r="AG75" i="1"/>
  <c r="AH75" i="1"/>
  <c r="AH74" i="1" s="1"/>
  <c r="AI75" i="1"/>
  <c r="AJ75" i="1"/>
  <c r="AJ74" i="1" s="1"/>
  <c r="AK75" i="1"/>
  <c r="AK74" i="1" s="1"/>
  <c r="L73" i="1"/>
  <c r="L69" i="1"/>
  <c r="L70" i="1"/>
  <c r="AC70" i="1" s="1"/>
  <c r="AL70" i="1" s="1"/>
  <c r="L71" i="1"/>
  <c r="AC71" i="1" s="1"/>
  <c r="L72" i="1"/>
  <c r="X73" i="1"/>
  <c r="Z68" i="1"/>
  <c r="AL68" i="1" s="1"/>
  <c r="J67" i="1"/>
  <c r="M67" i="1"/>
  <c r="P67" i="1"/>
  <c r="Q67" i="1"/>
  <c r="R67" i="1"/>
  <c r="S67" i="1"/>
  <c r="V67" i="1"/>
  <c r="U67" i="1"/>
  <c r="T67" i="1"/>
  <c r="I67" i="1"/>
  <c r="O67" i="1"/>
  <c r="Y67" i="1"/>
  <c r="AA67" i="1"/>
  <c r="AB67" i="1"/>
  <c r="AD67" i="1"/>
  <c r="AE67" i="1"/>
  <c r="AF67" i="1"/>
  <c r="AG67" i="1"/>
  <c r="AH67" i="1"/>
  <c r="AI67" i="1"/>
  <c r="AJ67" i="1"/>
  <c r="AK67" i="1"/>
  <c r="D66" i="1"/>
  <c r="E66" i="1"/>
  <c r="D65" i="1"/>
  <c r="E65" i="1"/>
  <c r="D64" i="1"/>
  <c r="E64" i="1"/>
  <c r="J63" i="1"/>
  <c r="M63" i="1"/>
  <c r="P63" i="1"/>
  <c r="Q63" i="1"/>
  <c r="R63" i="1"/>
  <c r="S63" i="1"/>
  <c r="T63" i="1"/>
  <c r="U63" i="1"/>
  <c r="V63" i="1"/>
  <c r="L63" i="1"/>
  <c r="O63" i="1"/>
  <c r="X63" i="1"/>
  <c r="Y63" i="1"/>
  <c r="AA63" i="1"/>
  <c r="AB63" i="1"/>
  <c r="AC63" i="1"/>
  <c r="AD63" i="1"/>
  <c r="AE63" i="1"/>
  <c r="AF63" i="1"/>
  <c r="AG63" i="1"/>
  <c r="AH63" i="1"/>
  <c r="AI63" i="1"/>
  <c r="AJ63" i="1"/>
  <c r="AJ51" i="1"/>
  <c r="AJ54" i="1"/>
  <c r="AK63" i="1"/>
  <c r="D62" i="1"/>
  <c r="E62" i="1"/>
  <c r="D61" i="1"/>
  <c r="E61" i="1"/>
  <c r="D60" i="1"/>
  <c r="E60" i="1"/>
  <c r="J59" i="1"/>
  <c r="M59" i="1"/>
  <c r="P59" i="1"/>
  <c r="Q59" i="1"/>
  <c r="R59" i="1"/>
  <c r="S59" i="1"/>
  <c r="T59" i="1"/>
  <c r="U59" i="1"/>
  <c r="V59" i="1"/>
  <c r="L59" i="1"/>
  <c r="O59" i="1"/>
  <c r="X59" i="1"/>
  <c r="Y59" i="1"/>
  <c r="AA59" i="1"/>
  <c r="AB59" i="1"/>
  <c r="AC59" i="1"/>
  <c r="AD59" i="1"/>
  <c r="AD51" i="1"/>
  <c r="AD54" i="1"/>
  <c r="AE59" i="1"/>
  <c r="AF59" i="1"/>
  <c r="AG59" i="1"/>
  <c r="AH59" i="1"/>
  <c r="AI59" i="1"/>
  <c r="AJ59" i="1"/>
  <c r="AK59" i="1"/>
  <c r="AK58" i="1" s="1"/>
  <c r="E57" i="1"/>
  <c r="E56" i="1"/>
  <c r="E55" i="1"/>
  <c r="J54" i="1"/>
  <c r="M54" i="1"/>
  <c r="P54" i="1"/>
  <c r="Q54" i="1"/>
  <c r="R54" i="1"/>
  <c r="R51" i="1"/>
  <c r="S54" i="1"/>
  <c r="T54" i="1"/>
  <c r="U54" i="1"/>
  <c r="V54" i="1"/>
  <c r="L54" i="1"/>
  <c r="O54" i="1"/>
  <c r="X54" i="1"/>
  <c r="Y54" i="1"/>
  <c r="AA54" i="1"/>
  <c r="AB54" i="1"/>
  <c r="AC54" i="1"/>
  <c r="AE54" i="1"/>
  <c r="AF54" i="1"/>
  <c r="AG54" i="1"/>
  <c r="AH54" i="1"/>
  <c r="AI54" i="1"/>
  <c r="AK54" i="1"/>
  <c r="X53" i="1"/>
  <c r="L52" i="1"/>
  <c r="AC52" i="1" s="1"/>
  <c r="J51" i="1"/>
  <c r="M51" i="1"/>
  <c r="P51" i="1"/>
  <c r="Q51" i="1"/>
  <c r="S51" i="1"/>
  <c r="T51" i="1"/>
  <c r="U51" i="1"/>
  <c r="V51" i="1"/>
  <c r="I51" i="1"/>
  <c r="O51" i="1"/>
  <c r="Y51" i="1"/>
  <c r="Z51" i="1"/>
  <c r="AA51" i="1"/>
  <c r="AB51" i="1"/>
  <c r="AE51" i="1"/>
  <c r="AF51" i="1"/>
  <c r="AG51" i="1"/>
  <c r="AH51" i="1"/>
  <c r="AI51" i="1"/>
  <c r="AK51" i="1"/>
  <c r="L49" i="1"/>
  <c r="AC49" i="1" s="1"/>
  <c r="L48" i="1"/>
  <c r="AC48" i="1" s="1"/>
  <c r="Z47" i="1"/>
  <c r="AC46" i="1"/>
  <c r="AL46" i="1" s="1"/>
  <c r="L45" i="1"/>
  <c r="J44" i="1"/>
  <c r="M44" i="1"/>
  <c r="P44" i="1"/>
  <c r="Q44" i="1"/>
  <c r="R44" i="1"/>
  <c r="S44" i="1"/>
  <c r="T44" i="1"/>
  <c r="U44" i="1"/>
  <c r="V44" i="1"/>
  <c r="I44" i="1"/>
  <c r="O44" i="1"/>
  <c r="X44" i="1"/>
  <c r="Y44" i="1"/>
  <c r="AA44" i="1"/>
  <c r="AB44" i="1"/>
  <c r="AD44" i="1"/>
  <c r="AE44" i="1"/>
  <c r="AF44" i="1"/>
  <c r="AG44" i="1"/>
  <c r="AH44" i="1"/>
  <c r="AI44" i="1"/>
  <c r="AJ44" i="1"/>
  <c r="AK44" i="1"/>
  <c r="D43" i="1"/>
  <c r="E43" i="1"/>
  <c r="D42" i="1"/>
  <c r="E42" i="1"/>
  <c r="D41" i="1"/>
  <c r="E41" i="1"/>
  <c r="J40" i="1"/>
  <c r="M40" i="1"/>
  <c r="P40" i="1"/>
  <c r="Q40" i="1"/>
  <c r="R40" i="1"/>
  <c r="S40" i="1"/>
  <c r="T40" i="1"/>
  <c r="U40" i="1"/>
  <c r="V40" i="1"/>
  <c r="L40" i="1"/>
  <c r="O40" i="1"/>
  <c r="X40" i="1"/>
  <c r="Y40" i="1"/>
  <c r="AA40" i="1"/>
  <c r="AB40" i="1"/>
  <c r="AC40" i="1"/>
  <c r="AD40" i="1"/>
  <c r="AE40" i="1"/>
  <c r="AF40" i="1"/>
  <c r="AG40" i="1"/>
  <c r="AH40" i="1"/>
  <c r="AI40" i="1"/>
  <c r="AJ40" i="1"/>
  <c r="AK40" i="1"/>
  <c r="D39" i="1"/>
  <c r="E39" i="1"/>
  <c r="D38" i="1"/>
  <c r="E38" i="1"/>
  <c r="D37" i="1"/>
  <c r="E37" i="1"/>
  <c r="J36" i="1"/>
  <c r="M36" i="1"/>
  <c r="P36" i="1"/>
  <c r="Q36" i="1"/>
  <c r="R36" i="1"/>
  <c r="R27" i="1"/>
  <c r="R31" i="1"/>
  <c r="S36" i="1"/>
  <c r="T36" i="1"/>
  <c r="U36" i="1"/>
  <c r="V36" i="1"/>
  <c r="L36" i="1"/>
  <c r="O36" i="1"/>
  <c r="X36" i="1"/>
  <c r="Y36" i="1"/>
  <c r="AA36" i="1"/>
  <c r="AB36" i="1"/>
  <c r="AC36" i="1"/>
  <c r="AD36" i="1"/>
  <c r="AE36" i="1"/>
  <c r="AF36" i="1"/>
  <c r="AG36" i="1"/>
  <c r="AG27" i="1"/>
  <c r="AG31" i="1"/>
  <c r="AH36" i="1"/>
  <c r="AI36" i="1"/>
  <c r="AJ36" i="1"/>
  <c r="AK36" i="1"/>
  <c r="E34" i="1"/>
  <c r="E33" i="1"/>
  <c r="E32" i="1"/>
  <c r="J31" i="1"/>
  <c r="M31" i="1"/>
  <c r="P31" i="1"/>
  <c r="Q31" i="1"/>
  <c r="S31" i="1"/>
  <c r="T31" i="1"/>
  <c r="U31" i="1"/>
  <c r="V31" i="1"/>
  <c r="L31" i="1"/>
  <c r="O31" i="1"/>
  <c r="X31" i="1"/>
  <c r="Y31" i="1"/>
  <c r="AA31" i="1"/>
  <c r="AB31" i="1"/>
  <c r="AC31" i="1"/>
  <c r="AD31" i="1"/>
  <c r="AE31" i="1"/>
  <c r="AF31" i="1"/>
  <c r="AH31" i="1"/>
  <c r="AI31" i="1"/>
  <c r="AJ31" i="1"/>
  <c r="AK31" i="1"/>
  <c r="S30" i="1"/>
  <c r="S29" i="1"/>
  <c r="M27" i="1"/>
  <c r="P27" i="1"/>
  <c r="T27" i="1"/>
  <c r="U27" i="1"/>
  <c r="V27" i="1"/>
  <c r="I27" i="1"/>
  <c r="L27" i="1"/>
  <c r="O27" i="1"/>
  <c r="X27" i="1"/>
  <c r="Y27" i="1"/>
  <c r="Z27" i="1"/>
  <c r="AA27" i="1"/>
  <c r="AB27" i="1"/>
  <c r="AC27" i="1"/>
  <c r="AD27" i="1"/>
  <c r="AE27" i="1"/>
  <c r="AF27" i="1"/>
  <c r="AH27" i="1"/>
  <c r="AI27" i="1"/>
  <c r="AJ27" i="1"/>
  <c r="AK27" i="1"/>
  <c r="L25" i="1"/>
  <c r="AC25" i="1" s="1"/>
  <c r="E24" i="1"/>
  <c r="D23" i="1"/>
  <c r="E23" i="1"/>
  <c r="E22" i="1"/>
  <c r="X21" i="1"/>
  <c r="I20" i="1"/>
  <c r="J19" i="1"/>
  <c r="J18" i="1" s="1"/>
  <c r="M19" i="1"/>
  <c r="M18" i="1" s="1"/>
  <c r="P19" i="1"/>
  <c r="P18" i="1" s="1"/>
  <c r="Q19" i="1"/>
  <c r="Q18" i="1" s="1"/>
  <c r="R19" i="1"/>
  <c r="S19" i="1"/>
  <c r="S18" i="1" s="1"/>
  <c r="T19" i="1"/>
  <c r="T18" i="1" s="1"/>
  <c r="U19" i="1"/>
  <c r="U18" i="1" s="1"/>
  <c r="V19" i="1"/>
  <c r="V18" i="1" s="1"/>
  <c r="L19" i="1"/>
  <c r="O19" i="1"/>
  <c r="O18" i="1" s="1"/>
  <c r="Y19" i="1"/>
  <c r="Y18" i="1" s="1"/>
  <c r="Z19" i="1"/>
  <c r="AA19" i="1"/>
  <c r="AB19" i="1"/>
  <c r="AB18" i="1" s="1"/>
  <c r="AC19" i="1"/>
  <c r="AD19" i="1"/>
  <c r="AE19" i="1"/>
  <c r="AE18" i="1" s="1"/>
  <c r="AF19" i="1"/>
  <c r="AF18" i="1" s="1"/>
  <c r="AG19" i="1"/>
  <c r="AG18" i="1" s="1"/>
  <c r="AH19" i="1"/>
  <c r="AH18" i="1" s="1"/>
  <c r="AI19" i="1"/>
  <c r="AI18" i="1" s="1"/>
  <c r="AJ19" i="1"/>
  <c r="AJ18" i="1" s="1"/>
  <c r="AK19" i="1"/>
  <c r="AK18" i="1" s="1"/>
  <c r="H452" i="1"/>
  <c r="H451" i="1"/>
  <c r="H240" i="1"/>
  <c r="H235" i="1"/>
  <c r="H230" i="1"/>
  <c r="H239" i="1"/>
  <c r="H238" i="1"/>
  <c r="H237" i="1"/>
  <c r="H236" i="1"/>
  <c r="H234" i="1"/>
  <c r="H233" i="1"/>
  <c r="H232" i="1"/>
  <c r="H231" i="1"/>
  <c r="H229" i="1"/>
  <c r="H228" i="1"/>
  <c r="H227" i="1"/>
  <c r="H226" i="1"/>
  <c r="H225" i="1"/>
  <c r="H224" i="1"/>
  <c r="H223" i="1"/>
  <c r="H221" i="1"/>
  <c r="H216" i="1"/>
  <c r="H211" i="1"/>
  <c r="H220" i="1"/>
  <c r="H207" i="1"/>
  <c r="H219" i="1"/>
  <c r="H218" i="1"/>
  <c r="H217" i="1"/>
  <c r="H215" i="1"/>
  <c r="H214" i="1"/>
  <c r="H213" i="1"/>
  <c r="H212" i="1"/>
  <c r="H210" i="1"/>
  <c r="H209" i="1"/>
  <c r="H208" i="1"/>
  <c r="H206" i="1"/>
  <c r="H204" i="1"/>
  <c r="H205" i="1"/>
  <c r="H182" i="1"/>
  <c r="I182" i="1" s="1"/>
  <c r="B1" i="1"/>
  <c r="D57" i="1" s="1"/>
  <c r="H187" i="1"/>
  <c r="H190" i="1"/>
  <c r="AD439" i="1"/>
  <c r="AD436" i="1" s="1"/>
  <c r="AL422" i="1"/>
  <c r="AD465" i="1"/>
  <c r="AD464" i="1" s="1"/>
  <c r="J631" i="1"/>
  <c r="J629" i="1" s="1"/>
  <c r="J628" i="1" s="1"/>
  <c r="I465" i="1"/>
  <c r="I464" i="1" s="1"/>
  <c r="Z465" i="1"/>
  <c r="Z464" i="1" s="1"/>
  <c r="I17" i="4"/>
  <c r="AL446" i="1"/>
  <c r="AL284" i="1"/>
  <c r="AL540" i="1"/>
  <c r="AL546" i="1"/>
  <c r="AL554" i="1"/>
  <c r="AL440" i="1"/>
  <c r="AL460" i="1"/>
  <c r="Y419" i="1"/>
  <c r="AL468" i="1"/>
  <c r="AA163" i="1"/>
  <c r="AL564" i="1"/>
  <c r="T544" i="1"/>
  <c r="U538" i="1"/>
  <c r="AB419" i="1"/>
  <c r="Z155" i="1"/>
  <c r="AA169" i="1"/>
  <c r="O136" i="1" l="1"/>
  <c r="AD136" i="1"/>
  <c r="L136" i="1"/>
  <c r="M136" i="1"/>
  <c r="J145" i="1"/>
  <c r="J136" i="1" s="1"/>
  <c r="W146" i="1"/>
  <c r="W145" i="1" s="1"/>
  <c r="W136" i="1" s="1"/>
  <c r="P136" i="1"/>
  <c r="AC136" i="1"/>
  <c r="T136" i="1"/>
  <c r="AE136" i="1"/>
  <c r="AH136" i="1"/>
  <c r="Y136" i="1"/>
  <c r="R136" i="1"/>
  <c r="AF426" i="1"/>
  <c r="J426" i="1"/>
  <c r="AH426" i="1"/>
  <c r="Z426" i="1"/>
  <c r="AG426" i="1"/>
  <c r="Y426" i="1"/>
  <c r="V426" i="1"/>
  <c r="P426" i="1"/>
  <c r="X427" i="1"/>
  <c r="AL427" i="1" s="1"/>
  <c r="AD426" i="1"/>
  <c r="I475" i="1"/>
  <c r="I20" i="4"/>
  <c r="AL487" i="1"/>
  <c r="S58" i="1"/>
  <c r="S50" i="1" s="1"/>
  <c r="X494" i="1"/>
  <c r="X500" i="1"/>
  <c r="AJ162" i="1"/>
  <c r="AJ150" i="1" s="1"/>
  <c r="AB162" i="1"/>
  <c r="AB150" i="1" s="1"/>
  <c r="AI162" i="1"/>
  <c r="AI150" i="1" s="1"/>
  <c r="U58" i="1"/>
  <c r="U50" i="1" s="1"/>
  <c r="AC162" i="1"/>
  <c r="AC150" i="1" s="1"/>
  <c r="I19" i="4"/>
  <c r="Y162" i="1"/>
  <c r="Y150" i="1" s="1"/>
  <c r="D453" i="1"/>
  <c r="K453" i="1" s="1"/>
  <c r="T453" i="1" s="1"/>
  <c r="T450" i="1" s="1"/>
  <c r="D168" i="1"/>
  <c r="I168" i="1" s="1"/>
  <c r="Z168" i="1" s="1"/>
  <c r="I23" i="1"/>
  <c r="I170" i="1"/>
  <c r="Z170" i="1" s="1"/>
  <c r="D166" i="1"/>
  <c r="I166" i="1" s="1"/>
  <c r="Z166" i="1" s="1"/>
  <c r="AA513" i="1"/>
  <c r="AK608" i="1"/>
  <c r="Q58" i="1"/>
  <c r="Q50" i="1" s="1"/>
  <c r="AE162" i="1"/>
  <c r="AE150" i="1" s="1"/>
  <c r="D451" i="1"/>
  <c r="I451" i="1" s="1"/>
  <c r="I18" i="4"/>
  <c r="I229" i="1"/>
  <c r="Z229" i="1" s="1"/>
  <c r="AL229" i="1" s="1"/>
  <c r="AF162" i="1"/>
  <c r="AF150" i="1" s="1"/>
  <c r="AA608" i="1"/>
  <c r="D167" i="1"/>
  <c r="I167" i="1" s="1"/>
  <c r="Y589" i="1"/>
  <c r="AL589" i="1" s="1"/>
  <c r="D158" i="1"/>
  <c r="I158" i="1" s="1"/>
  <c r="X158" i="1" s="1"/>
  <c r="AL259" i="1"/>
  <c r="AL258" i="1"/>
  <c r="I181" i="1"/>
  <c r="T393" i="1"/>
  <c r="T392" i="1" s="1"/>
  <c r="Y393" i="1"/>
  <c r="Y392" i="1" s="1"/>
  <c r="AC393" i="1"/>
  <c r="AC392" i="1" s="1"/>
  <c r="AG393" i="1"/>
  <c r="AG392" i="1" s="1"/>
  <c r="D34" i="1"/>
  <c r="I34" i="1" s="1"/>
  <c r="Z34" i="1" s="1"/>
  <c r="D56" i="1"/>
  <c r="I56" i="1" s="1"/>
  <c r="AC571" i="1"/>
  <c r="R593" i="1"/>
  <c r="J537" i="1"/>
  <c r="D160" i="1"/>
  <c r="I160" i="1" s="1"/>
  <c r="X160" i="1" s="1"/>
  <c r="D22" i="1"/>
  <c r="I22" i="1" s="1"/>
  <c r="Z22" i="1" s="1"/>
  <c r="D157" i="1"/>
  <c r="I157" i="1" s="1"/>
  <c r="I164" i="1"/>
  <c r="Z164" i="1" s="1"/>
  <c r="AL299" i="1"/>
  <c r="AL30" i="1"/>
  <c r="AL635" i="1"/>
  <c r="S99" i="1"/>
  <c r="T593" i="1"/>
  <c r="L608" i="1"/>
  <c r="AL279" i="1"/>
  <c r="AL295" i="1"/>
  <c r="AL311" i="1"/>
  <c r="AJ409" i="1"/>
  <c r="AL409" i="1" s="1"/>
  <c r="AE393" i="1"/>
  <c r="AE392" i="1" s="1"/>
  <c r="AL549" i="1"/>
  <c r="AK292" i="1"/>
  <c r="AK246" i="1" s="1"/>
  <c r="AC292" i="1"/>
  <c r="AC246" i="1" s="1"/>
  <c r="Y292" i="1"/>
  <c r="Y246" i="1" s="1"/>
  <c r="N15" i="1"/>
  <c r="AL407" i="1"/>
  <c r="AL112" i="1"/>
  <c r="AL488" i="1"/>
  <c r="AL524" i="1"/>
  <c r="AL535" i="1"/>
  <c r="AL545" i="1"/>
  <c r="Q556" i="1"/>
  <c r="AL119" i="1"/>
  <c r="AL82" i="1"/>
  <c r="Q469" i="1"/>
  <c r="AL471" i="1"/>
  <c r="AL495" i="1"/>
  <c r="AL531" i="1"/>
  <c r="X195" i="1"/>
  <c r="AL195" i="1" s="1"/>
  <c r="AL196" i="1"/>
  <c r="AL509" i="1"/>
  <c r="D173" i="1"/>
  <c r="I173" i="1" s="1"/>
  <c r="Z173" i="1" s="1"/>
  <c r="AL124" i="1"/>
  <c r="AL456" i="1"/>
  <c r="AL397" i="1"/>
  <c r="AL336" i="1"/>
  <c r="AL256" i="1"/>
  <c r="AL324" i="1"/>
  <c r="I221" i="1"/>
  <c r="Z221" i="1" s="1"/>
  <c r="AK475" i="1"/>
  <c r="AC475" i="1"/>
  <c r="AG498" i="1"/>
  <c r="Y498" i="1"/>
  <c r="AI537" i="1"/>
  <c r="AA537" i="1"/>
  <c r="O537" i="1"/>
  <c r="V393" i="1"/>
  <c r="V392" i="1" s="1"/>
  <c r="Z393" i="1"/>
  <c r="Z392" i="1" s="1"/>
  <c r="S556" i="1"/>
  <c r="AJ556" i="1"/>
  <c r="AB556" i="1"/>
  <c r="X556" i="1"/>
  <c r="I512" i="1"/>
  <c r="M392" i="1"/>
  <c r="AJ404" i="1"/>
  <c r="AL414" i="1"/>
  <c r="AL402" i="1"/>
  <c r="Q413" i="1"/>
  <c r="AL317" i="1"/>
  <c r="AL315" i="1"/>
  <c r="AL296" i="1"/>
  <c r="AL283" i="1"/>
  <c r="AL250" i="1"/>
  <c r="AL303" i="1"/>
  <c r="Q247" i="1"/>
  <c r="T282" i="1"/>
  <c r="AL282" i="1" s="1"/>
  <c r="AL351" i="1"/>
  <c r="AL331" i="1"/>
  <c r="R261" i="1"/>
  <c r="AL260" i="1"/>
  <c r="T292" i="1"/>
  <c r="M292" i="1"/>
  <c r="M246" i="1" s="1"/>
  <c r="AG176" i="1"/>
  <c r="AL399" i="1"/>
  <c r="AL454" i="1"/>
  <c r="AL271" i="1"/>
  <c r="R544" i="1"/>
  <c r="AL544" i="1" s="1"/>
  <c r="AL344" i="1"/>
  <c r="U292" i="1"/>
  <c r="U246" i="1" s="1"/>
  <c r="AL518" i="1"/>
  <c r="Y530" i="1"/>
  <c r="AL511" i="1"/>
  <c r="AL568" i="1"/>
  <c r="AL309" i="1"/>
  <c r="D174" i="1"/>
  <c r="I174" i="1" s="1"/>
  <c r="Z174" i="1" s="1"/>
  <c r="AL174" i="1" s="1"/>
  <c r="AL559" i="1"/>
  <c r="AL348" i="1"/>
  <c r="R548" i="1"/>
  <c r="Q419" i="1"/>
  <c r="AL425" i="1"/>
  <c r="U552" i="1"/>
  <c r="U537" i="1" s="1"/>
  <c r="U557" i="1"/>
  <c r="U556" i="1" s="1"/>
  <c r="I642" i="1"/>
  <c r="AL642" i="1" s="1"/>
  <c r="AL645" i="1"/>
  <c r="AL304" i="1"/>
  <c r="AL543" i="1"/>
  <c r="D457" i="1"/>
  <c r="AL585" i="1"/>
  <c r="AL342" i="1"/>
  <c r="AL350" i="1"/>
  <c r="AL502" i="1"/>
  <c r="D171" i="1"/>
  <c r="I171" i="1" s="1"/>
  <c r="Z171" i="1" s="1"/>
  <c r="AL171" i="1" s="1"/>
  <c r="AL314" i="1"/>
  <c r="AL330" i="1"/>
  <c r="AL338" i="1"/>
  <c r="T268" i="1"/>
  <c r="AL551" i="1"/>
  <c r="I206" i="1"/>
  <c r="Z206" i="1" s="1"/>
  <c r="AL206" i="1" s="1"/>
  <c r="AJ292" i="1"/>
  <c r="V498" i="1"/>
  <c r="AJ498" i="1"/>
  <c r="AB498" i="1"/>
  <c r="O498" i="1"/>
  <c r="U498" i="1"/>
  <c r="AH498" i="1"/>
  <c r="AD498" i="1"/>
  <c r="S498" i="1"/>
  <c r="M498" i="1"/>
  <c r="AI556" i="1"/>
  <c r="O556" i="1"/>
  <c r="Q475" i="1"/>
  <c r="AH537" i="1"/>
  <c r="AD537" i="1"/>
  <c r="M556" i="1"/>
  <c r="AF571" i="1"/>
  <c r="O571" i="1"/>
  <c r="Q571" i="1"/>
  <c r="AK593" i="1"/>
  <c r="AC593" i="1"/>
  <c r="I593" i="1"/>
  <c r="M593" i="1"/>
  <c r="AI593" i="1"/>
  <c r="AA593" i="1"/>
  <c r="O593" i="1"/>
  <c r="AG608" i="1"/>
  <c r="AC608" i="1"/>
  <c r="Y608" i="1"/>
  <c r="I608" i="1"/>
  <c r="S608" i="1"/>
  <c r="M608" i="1"/>
  <c r="Q254" i="1"/>
  <c r="AB393" i="1"/>
  <c r="AB392" i="1" s="1"/>
  <c r="AF393" i="1"/>
  <c r="AF392" i="1" s="1"/>
  <c r="AL435" i="1"/>
  <c r="AL122" i="1"/>
  <c r="R498" i="1"/>
  <c r="AL201" i="1"/>
  <c r="U475" i="1"/>
  <c r="L475" i="1"/>
  <c r="P475" i="1"/>
  <c r="AI608" i="1"/>
  <c r="AL439" i="1"/>
  <c r="AE608" i="1"/>
  <c r="O608" i="1"/>
  <c r="I62" i="1"/>
  <c r="Z62" i="1" s="1"/>
  <c r="I64" i="1"/>
  <c r="Z64" i="1" s="1"/>
  <c r="I188" i="1"/>
  <c r="X188" i="1" s="1"/>
  <c r="AL188" i="1" s="1"/>
  <c r="AK448" i="1"/>
  <c r="Y583" i="1"/>
  <c r="Q608" i="1"/>
  <c r="AL316" i="1"/>
  <c r="AL332" i="1"/>
  <c r="AI292" i="1"/>
  <c r="AI246" i="1" s="1"/>
  <c r="AE292" i="1"/>
  <c r="AA292" i="1"/>
  <c r="O292" i="1"/>
  <c r="O246" i="1" s="1"/>
  <c r="J292" i="1"/>
  <c r="J246" i="1" s="1"/>
  <c r="AL412" i="1"/>
  <c r="I57" i="1"/>
  <c r="Z57" i="1" s="1"/>
  <c r="I226" i="1"/>
  <c r="Z226" i="1" s="1"/>
  <c r="I235" i="1"/>
  <c r="Z235" i="1" s="1"/>
  <c r="I240" i="1"/>
  <c r="Z240" i="1" s="1"/>
  <c r="AL240" i="1" s="1"/>
  <c r="I452" i="1"/>
  <c r="X452" i="1" s="1"/>
  <c r="I209" i="1"/>
  <c r="Z209" i="1" s="1"/>
  <c r="I214" i="1"/>
  <c r="Z214" i="1" s="1"/>
  <c r="I218" i="1"/>
  <c r="Z218" i="1" s="1"/>
  <c r="AL249" i="1"/>
  <c r="AL257" i="1"/>
  <c r="AL308" i="1"/>
  <c r="AF292" i="1"/>
  <c r="AF246" i="1" s="1"/>
  <c r="AB292" i="1"/>
  <c r="AB246" i="1" s="1"/>
  <c r="V292" i="1"/>
  <c r="V246" i="1" s="1"/>
  <c r="P292" i="1"/>
  <c r="P246" i="1" s="1"/>
  <c r="Q340" i="1"/>
  <c r="AL349" i="1"/>
  <c r="Y537" i="1"/>
  <c r="M537" i="1"/>
  <c r="D32" i="1"/>
  <c r="I32" i="1" s="1"/>
  <c r="Z32" i="1" s="1"/>
  <c r="AL32" i="1" s="1"/>
  <c r="D33" i="1"/>
  <c r="I33" i="1" s="1"/>
  <c r="I187" i="1"/>
  <c r="X187" i="1" s="1"/>
  <c r="I207" i="1"/>
  <c r="Z207" i="1" s="1"/>
  <c r="AL207" i="1" s="1"/>
  <c r="I211" i="1"/>
  <c r="Z211" i="1" s="1"/>
  <c r="AL211" i="1" s="1"/>
  <c r="I216" i="1"/>
  <c r="Z216" i="1" s="1"/>
  <c r="AG475" i="1"/>
  <c r="Y475" i="1"/>
  <c r="AE498" i="1"/>
  <c r="T498" i="1"/>
  <c r="P498" i="1"/>
  <c r="D55" i="1"/>
  <c r="I55" i="1" s="1"/>
  <c r="Z55" i="1" s="1"/>
  <c r="D159" i="1"/>
  <c r="I159" i="1" s="1"/>
  <c r="I228" i="1"/>
  <c r="Z228" i="1" s="1"/>
  <c r="AL228" i="1" s="1"/>
  <c r="I237" i="1"/>
  <c r="Z237" i="1" s="1"/>
  <c r="AL237" i="1" s="1"/>
  <c r="AL395" i="1"/>
  <c r="AL280" i="1"/>
  <c r="AL179" i="1"/>
  <c r="AI394" i="1"/>
  <c r="AL434" i="1"/>
  <c r="AL278" i="1"/>
  <c r="AL325" i="1"/>
  <c r="AL320" i="1"/>
  <c r="X321" i="1"/>
  <c r="AB99" i="1"/>
  <c r="AJ176" i="1"/>
  <c r="R176" i="1"/>
  <c r="AJ191" i="1"/>
  <c r="AL248" i="1"/>
  <c r="AL275" i="1"/>
  <c r="AH593" i="1"/>
  <c r="AD593" i="1"/>
  <c r="L593" i="1"/>
  <c r="AD448" i="1"/>
  <c r="I571" i="1"/>
  <c r="R273" i="1"/>
  <c r="AL341" i="1"/>
  <c r="R413" i="1"/>
  <c r="AG537" i="1"/>
  <c r="AC537" i="1"/>
  <c r="S537" i="1"/>
  <c r="AF537" i="1"/>
  <c r="AH393" i="1"/>
  <c r="AH392" i="1" s="1"/>
  <c r="AL97" i="1"/>
  <c r="AJ99" i="1"/>
  <c r="AK498" i="1"/>
  <c r="AC498" i="1"/>
  <c r="AL461" i="1"/>
  <c r="AL89" i="1"/>
  <c r="AE448" i="1"/>
  <c r="L292" i="1"/>
  <c r="L246" i="1" s="1"/>
  <c r="L571" i="1"/>
  <c r="AL624" i="1"/>
  <c r="T176" i="1"/>
  <c r="S475" i="1"/>
  <c r="J498" i="1"/>
  <c r="AL398" i="1"/>
  <c r="AL322" i="1"/>
  <c r="AL251" i="1"/>
  <c r="I165" i="1"/>
  <c r="Z165" i="1" s="1"/>
  <c r="AL165" i="1" s="1"/>
  <c r="AL497" i="1"/>
  <c r="AL523" i="1"/>
  <c r="R557" i="1"/>
  <c r="AL560" i="1"/>
  <c r="AL584" i="1"/>
  <c r="AL297" i="1"/>
  <c r="AL313" i="1"/>
  <c r="AL417" i="1"/>
  <c r="AL424" i="1"/>
  <c r="T261" i="1"/>
  <c r="AL567" i="1"/>
  <c r="Q261" i="1"/>
  <c r="T566" i="1"/>
  <c r="AL415" i="1"/>
  <c r="AL638" i="1"/>
  <c r="U608" i="1"/>
  <c r="AL118" i="1"/>
  <c r="AL588" i="1"/>
  <c r="AL553" i="1"/>
  <c r="Q394" i="1"/>
  <c r="Q393" i="1" s="1"/>
  <c r="AL264" i="1"/>
  <c r="AL329" i="1"/>
  <c r="AL253" i="1"/>
  <c r="AL132" i="1"/>
  <c r="AL262" i="1"/>
  <c r="AE261" i="1"/>
  <c r="AL269" i="1"/>
  <c r="R254" i="1"/>
  <c r="R423" i="1"/>
  <c r="AL423" i="1" s="1"/>
  <c r="AL343" i="1"/>
  <c r="X277" i="1"/>
  <c r="X276" i="1" s="1"/>
  <c r="AL298" i="1"/>
  <c r="AL302" i="1"/>
  <c r="AL306" i="1"/>
  <c r="AL334" i="1"/>
  <c r="AL405" i="1"/>
  <c r="AL327" i="1"/>
  <c r="Q294" i="1"/>
  <c r="X294" i="1"/>
  <c r="D175" i="1"/>
  <c r="I175" i="1" s="1"/>
  <c r="Z175" i="1" s="1"/>
  <c r="AL345" i="1"/>
  <c r="AL347" i="1"/>
  <c r="AL467" i="1"/>
  <c r="AJ571" i="1"/>
  <c r="AL323" i="1"/>
  <c r="AL620" i="1"/>
  <c r="X340" i="1"/>
  <c r="Q276" i="1"/>
  <c r="D466" i="1"/>
  <c r="AL337" i="1"/>
  <c r="AL335" i="1"/>
  <c r="AL594" i="1"/>
  <c r="AL339" i="1"/>
  <c r="AL49" i="1"/>
  <c r="O475" i="1"/>
  <c r="U35" i="1"/>
  <c r="U26" i="1" s="1"/>
  <c r="M99" i="1"/>
  <c r="J176" i="1"/>
  <c r="V191" i="1"/>
  <c r="AG202" i="1"/>
  <c r="M202" i="1"/>
  <c r="Q176" i="1"/>
  <c r="Z191" i="1"/>
  <c r="AE593" i="1"/>
  <c r="AH292" i="1"/>
  <c r="AH246" i="1" s="1"/>
  <c r="AD292" i="1"/>
  <c r="AD246" i="1" s="1"/>
  <c r="Z292" i="1"/>
  <c r="Z246" i="1" s="1"/>
  <c r="AH475" i="1"/>
  <c r="AD475" i="1"/>
  <c r="V475" i="1"/>
  <c r="AA475" i="1"/>
  <c r="AJ537" i="1"/>
  <c r="AB537" i="1"/>
  <c r="X537" i="1"/>
  <c r="P537" i="1"/>
  <c r="AD556" i="1"/>
  <c r="L556" i="1"/>
  <c r="Y556" i="1"/>
  <c r="AH571" i="1"/>
  <c r="AD571" i="1"/>
  <c r="Z571" i="1"/>
  <c r="S571" i="1"/>
  <c r="AK571" i="1"/>
  <c r="AG571" i="1"/>
  <c r="V571" i="1"/>
  <c r="R571" i="1"/>
  <c r="J571" i="1"/>
  <c r="P593" i="1"/>
  <c r="AF593" i="1"/>
  <c r="AB593" i="1"/>
  <c r="X593" i="1"/>
  <c r="J593" i="1"/>
  <c r="AH608" i="1"/>
  <c r="AD608" i="1"/>
  <c r="Z608" i="1"/>
  <c r="T608" i="1"/>
  <c r="AJ608" i="1"/>
  <c r="AF608" i="1"/>
  <c r="AB608" i="1"/>
  <c r="X608" i="1"/>
  <c r="V608" i="1"/>
  <c r="R608" i="1"/>
  <c r="J608" i="1"/>
  <c r="AL266" i="1"/>
  <c r="AL28" i="1"/>
  <c r="X35" i="1"/>
  <c r="X26" i="1" s="1"/>
  <c r="L44" i="1"/>
  <c r="L35" i="1" s="1"/>
  <c r="L26" i="1" s="1"/>
  <c r="AG292" i="1"/>
  <c r="AG246" i="1" s="1"/>
  <c r="S292" i="1"/>
  <c r="S246" i="1" s="1"/>
  <c r="AL420" i="1"/>
  <c r="I172" i="1"/>
  <c r="Z172" i="1" s="1"/>
  <c r="R247" i="1"/>
  <c r="AL113" i="1"/>
  <c r="X67" i="1"/>
  <c r="X58" i="1" s="1"/>
  <c r="AC45" i="1"/>
  <c r="AC44" i="1" s="1"/>
  <c r="AC35" i="1" s="1"/>
  <c r="AC26" i="1" s="1"/>
  <c r="X432" i="1"/>
  <c r="AL458" i="1"/>
  <c r="AL430" i="1"/>
  <c r="AL389" i="1"/>
  <c r="AL110" i="1"/>
  <c r="AL127" i="1"/>
  <c r="Q35" i="1"/>
  <c r="AL73" i="1"/>
  <c r="R191" i="1"/>
  <c r="AJ475" i="1"/>
  <c r="AF475" i="1"/>
  <c r="X571" i="1"/>
  <c r="AL78" i="1"/>
  <c r="Y99" i="1"/>
  <c r="AD176" i="1"/>
  <c r="Z176" i="1"/>
  <c r="S176" i="1"/>
  <c r="U176" i="1"/>
  <c r="Q191" i="1"/>
  <c r="AH202" i="1"/>
  <c r="T202" i="1"/>
  <c r="AB202" i="1"/>
  <c r="O202" i="1"/>
  <c r="I223" i="1"/>
  <c r="Z223" i="1" s="1"/>
  <c r="AL223" i="1" s="1"/>
  <c r="I227" i="1"/>
  <c r="Z227" i="1" s="1"/>
  <c r="AL227" i="1" s="1"/>
  <c r="I231" i="1"/>
  <c r="Z231" i="1" s="1"/>
  <c r="AL231" i="1" s="1"/>
  <c r="I236" i="1"/>
  <c r="Z236" i="1" s="1"/>
  <c r="AL236" i="1" s="1"/>
  <c r="AL526" i="1"/>
  <c r="AL555" i="1"/>
  <c r="AL558" i="1"/>
  <c r="Z537" i="1"/>
  <c r="AL83" i="1"/>
  <c r="AA520" i="1"/>
  <c r="AL520" i="1" s="1"/>
  <c r="AL527" i="1"/>
  <c r="AA556" i="1"/>
  <c r="AL478" i="1"/>
  <c r="T475" i="1"/>
  <c r="Y572" i="1"/>
  <c r="AL128" i="1"/>
  <c r="X126" i="1"/>
  <c r="AL126" i="1" s="1"/>
  <c r="Z476" i="1"/>
  <c r="Z475" i="1" s="1"/>
  <c r="AL482" i="1"/>
  <c r="L537" i="1"/>
  <c r="P576" i="1"/>
  <c r="P571" i="1" s="1"/>
  <c r="AI475" i="1"/>
  <c r="T537" i="1"/>
  <c r="AH469" i="1"/>
  <c r="X507" i="1"/>
  <c r="AL474" i="1"/>
  <c r="M571" i="1"/>
  <c r="Q548" i="1"/>
  <c r="P202" i="1"/>
  <c r="AL352" i="1"/>
  <c r="X353" i="1"/>
  <c r="X445" i="1"/>
  <c r="AL445" i="1" s="1"/>
  <c r="AB464" i="1"/>
  <c r="AL616" i="1"/>
  <c r="AD393" i="1"/>
  <c r="AD392" i="1" s="1"/>
  <c r="I292" i="1"/>
  <c r="Z593" i="1"/>
  <c r="Z448" i="1"/>
  <c r="AD35" i="1"/>
  <c r="AD26" i="1" s="1"/>
  <c r="I37" i="1"/>
  <c r="Z37" i="1" s="1"/>
  <c r="I39" i="1"/>
  <c r="Z39" i="1" s="1"/>
  <c r="AH35" i="1"/>
  <c r="AH26" i="1" s="1"/>
  <c r="I42" i="1"/>
  <c r="Z42" i="1" s="1"/>
  <c r="AF58" i="1"/>
  <c r="AF50" i="1" s="1"/>
  <c r="V58" i="1"/>
  <c r="V50" i="1" s="1"/>
  <c r="AH58" i="1"/>
  <c r="AH50" i="1" s="1"/>
  <c r="T58" i="1"/>
  <c r="T50" i="1" s="1"/>
  <c r="Q74" i="1"/>
  <c r="S74" i="1"/>
  <c r="V74" i="1"/>
  <c r="AG99" i="1"/>
  <c r="I99" i="1"/>
  <c r="M448" i="1"/>
  <c r="AC448" i="1"/>
  <c r="AA448" i="1"/>
  <c r="Z634" i="1"/>
  <c r="AL252" i="1"/>
  <c r="AD99" i="1"/>
  <c r="U99" i="1"/>
  <c r="AL255" i="1"/>
  <c r="L18" i="1"/>
  <c r="D210" i="1"/>
  <c r="I210" i="1" s="1"/>
  <c r="Z210" i="1" s="1"/>
  <c r="I213" i="1"/>
  <c r="Z213" i="1" s="1"/>
  <c r="D238" i="1"/>
  <c r="I205" i="1"/>
  <c r="Z205" i="1" s="1"/>
  <c r="I204" i="1"/>
  <c r="Z204" i="1" s="1"/>
  <c r="AL204" i="1" s="1"/>
  <c r="AK202" i="1"/>
  <c r="L162" i="1"/>
  <c r="L150" i="1" s="1"/>
  <c r="S162" i="1"/>
  <c r="S150" i="1" s="1"/>
  <c r="Q162" i="1"/>
  <c r="Q150" i="1" s="1"/>
  <c r="AL153" i="1"/>
  <c r="AL29" i="1"/>
  <c r="I191" i="1"/>
  <c r="AL515" i="1"/>
  <c r="AL117" i="1"/>
  <c r="AL76" i="1"/>
  <c r="AL591" i="1"/>
  <c r="P608" i="1"/>
  <c r="AK35" i="1"/>
  <c r="AK26" i="1" s="1"/>
  <c r="I61" i="1"/>
  <c r="Z61" i="1" s="1"/>
  <c r="Z74" i="1"/>
  <c r="X200" i="1"/>
  <c r="X198" i="1" s="1"/>
  <c r="AL630" i="1"/>
  <c r="AL639" i="1"/>
  <c r="J475" i="1"/>
  <c r="AL506" i="1"/>
  <c r="AL609" i="1"/>
  <c r="AL312" i="1"/>
  <c r="AL346" i="1"/>
  <c r="AL400" i="1"/>
  <c r="T631" i="1"/>
  <c r="AL410" i="1"/>
  <c r="X75" i="1"/>
  <c r="AL134" i="1"/>
  <c r="AL53" i="1"/>
  <c r="Y58" i="1"/>
  <c r="Y50" i="1" s="1"/>
  <c r="O74" i="1"/>
  <c r="U74" i="1"/>
  <c r="T571" i="1"/>
  <c r="AL71" i="1"/>
  <c r="Q321" i="1"/>
  <c r="AL633" i="1"/>
  <c r="AL602" i="1"/>
  <c r="AL333" i="1"/>
  <c r="R394" i="1"/>
  <c r="R393" i="1" s="1"/>
  <c r="AL305" i="1"/>
  <c r="AL310" i="1"/>
  <c r="AL319" i="1"/>
  <c r="AL470" i="1"/>
  <c r="U202" i="1"/>
  <c r="Q202" i="1"/>
  <c r="AL274" i="1"/>
  <c r="AH448" i="1"/>
  <c r="R448" i="1"/>
  <c r="V448" i="1"/>
  <c r="AJ593" i="1"/>
  <c r="V593" i="1"/>
  <c r="AB475" i="1"/>
  <c r="AA162" i="1"/>
  <c r="AA150" i="1" s="1"/>
  <c r="AL111" i="1"/>
  <c r="AL94" i="1"/>
  <c r="L51" i="1"/>
  <c r="P99" i="1"/>
  <c r="AL161" i="1"/>
  <c r="O191" i="1"/>
  <c r="R202" i="1"/>
  <c r="J202" i="1"/>
  <c r="I537" i="1"/>
  <c r="AK556" i="1"/>
  <c r="AC556" i="1"/>
  <c r="I556" i="1"/>
  <c r="AA571" i="1"/>
  <c r="AK537" i="1"/>
  <c r="AF99" i="1"/>
  <c r="AA99" i="1"/>
  <c r="AL141" i="1"/>
  <c r="AC176" i="1"/>
  <c r="AB176" i="1"/>
  <c r="O176" i="1"/>
  <c r="P176" i="1"/>
  <c r="AH191" i="1"/>
  <c r="P191" i="1"/>
  <c r="AF191" i="1"/>
  <c r="L191" i="1"/>
  <c r="AL300" i="1"/>
  <c r="AL401" i="1"/>
  <c r="X182" i="1"/>
  <c r="X181" i="1" s="1"/>
  <c r="AL289" i="1"/>
  <c r="AJ448" i="1"/>
  <c r="AF448" i="1"/>
  <c r="V162" i="1"/>
  <c r="V150" i="1" s="1"/>
  <c r="R162" i="1"/>
  <c r="J162" i="1"/>
  <c r="J150" i="1" s="1"/>
  <c r="O162" i="1"/>
  <c r="O150" i="1" s="1"/>
  <c r="AC51" i="1"/>
  <c r="AL52" i="1"/>
  <c r="X202" i="1"/>
  <c r="I19" i="1"/>
  <c r="X130" i="1"/>
  <c r="AL137" i="1"/>
  <c r="AL81" i="1"/>
  <c r="AL149" i="1"/>
  <c r="J191" i="1"/>
  <c r="AL105" i="1"/>
  <c r="AL185" i="1"/>
  <c r="AL48" i="1"/>
  <c r="AL88" i="1"/>
  <c r="X20" i="1"/>
  <c r="AF202" i="1"/>
  <c r="AA202" i="1"/>
  <c r="L202" i="1"/>
  <c r="I208" i="1"/>
  <c r="Y202" i="1"/>
  <c r="AL135" i="1"/>
  <c r="Q99" i="1"/>
  <c r="AE176" i="1"/>
  <c r="AG191" i="1"/>
  <c r="S191" i="1"/>
  <c r="M191" i="1"/>
  <c r="AE191" i="1"/>
  <c r="D219" i="1"/>
  <c r="I219" i="1" s="1"/>
  <c r="AL21" i="1"/>
  <c r="S27" i="1"/>
  <c r="AG35" i="1"/>
  <c r="AG26" i="1" s="1"/>
  <c r="AH162" i="1"/>
  <c r="AH150" i="1" s="1"/>
  <c r="X152" i="1"/>
  <c r="AL152" i="1" s="1"/>
  <c r="U629" i="1"/>
  <c r="U628" i="1" s="1"/>
  <c r="X628" i="1"/>
  <c r="AA631" i="1"/>
  <c r="R475" i="1"/>
  <c r="D215" i="1"/>
  <c r="I215" i="1" s="1"/>
  <c r="Z215" i="1" s="1"/>
  <c r="AL215" i="1" s="1"/>
  <c r="AB74" i="1"/>
  <c r="Q498" i="1"/>
  <c r="Y579" i="1"/>
  <c r="AL579" i="1" s="1"/>
  <c r="AL265" i="1"/>
  <c r="AI374" i="1"/>
  <c r="AI353" i="1" s="1"/>
  <c r="AL431" i="1"/>
  <c r="AL533" i="1"/>
  <c r="AL301" i="1"/>
  <c r="M35" i="1"/>
  <c r="M26" i="1" s="1"/>
  <c r="V35" i="1"/>
  <c r="V26" i="1" s="1"/>
  <c r="M58" i="1"/>
  <c r="M50" i="1" s="1"/>
  <c r="V99" i="1"/>
  <c r="V176" i="1"/>
  <c r="AK176" i="1"/>
  <c r="T191" i="1"/>
  <c r="AA191" i="1"/>
  <c r="AJ202" i="1"/>
  <c r="I393" i="1"/>
  <c r="I392" i="1" s="1"/>
  <c r="AI498" i="1"/>
  <c r="L498" i="1"/>
  <c r="P35" i="1"/>
  <c r="P26" i="1" s="1"/>
  <c r="AJ58" i="1"/>
  <c r="AJ50" i="1" s="1"/>
  <c r="AD58" i="1"/>
  <c r="AD50" i="1" s="1"/>
  <c r="J99" i="1"/>
  <c r="S448" i="1"/>
  <c r="AB571" i="1"/>
  <c r="AG593" i="1"/>
  <c r="U593" i="1"/>
  <c r="Q593" i="1"/>
  <c r="AA634" i="1"/>
  <c r="AL411" i="1"/>
  <c r="AA393" i="1"/>
  <c r="AA392" i="1" s="1"/>
  <c r="I24" i="1"/>
  <c r="AA24" i="1" s="1"/>
  <c r="AA35" i="1"/>
  <c r="AA26" i="1" s="1"/>
  <c r="S35" i="1"/>
  <c r="AI99" i="1"/>
  <c r="O99" i="1"/>
  <c r="AK162" i="1"/>
  <c r="AK150" i="1" s="1"/>
  <c r="AE571" i="1"/>
  <c r="J393" i="1"/>
  <c r="J392" i="1" s="1"/>
  <c r="AL183" i="1"/>
  <c r="Z628" i="1"/>
  <c r="Q448" i="1"/>
  <c r="AL192" i="1"/>
  <c r="AL79" i="1"/>
  <c r="AL93" i="1"/>
  <c r="AL101" i="1"/>
  <c r="AL109" i="1"/>
  <c r="AL121" i="1"/>
  <c r="AL125" i="1"/>
  <c r="AL178" i="1"/>
  <c r="AL575" i="1"/>
  <c r="R629" i="1"/>
  <c r="Q268" i="1"/>
  <c r="AL326" i="1"/>
  <c r="AL328" i="1"/>
  <c r="AK50" i="1"/>
  <c r="AI58" i="1"/>
  <c r="AI50" i="1" s="1"/>
  <c r="AE58" i="1"/>
  <c r="AE50" i="1" s="1"/>
  <c r="AL77" i="1"/>
  <c r="AL95" i="1"/>
  <c r="T99" i="1"/>
  <c r="AL133" i="1"/>
  <c r="X162" i="1"/>
  <c r="U162" i="1"/>
  <c r="U150" i="1" s="1"/>
  <c r="L176" i="1"/>
  <c r="M176" i="1"/>
  <c r="AI191" i="1"/>
  <c r="AL193" i="1"/>
  <c r="AL640" i="1"/>
  <c r="AL90" i="1"/>
  <c r="AI202" i="1"/>
  <c r="AE202" i="1"/>
  <c r="AL114" i="1"/>
  <c r="I38" i="1"/>
  <c r="AJ35" i="1"/>
  <c r="AJ26" i="1" s="1"/>
  <c r="AB35" i="1"/>
  <c r="AB26" i="1" s="1"/>
  <c r="I41" i="1"/>
  <c r="Z41" i="1" s="1"/>
  <c r="I43" i="1"/>
  <c r="Z43" i="1" s="1"/>
  <c r="AI35" i="1"/>
  <c r="AI26" i="1" s="1"/>
  <c r="AE35" i="1"/>
  <c r="AE26" i="1" s="1"/>
  <c r="X51" i="1"/>
  <c r="I60" i="1"/>
  <c r="M74" i="1"/>
  <c r="AL541" i="1"/>
  <c r="V538" i="1"/>
  <c r="O58" i="1"/>
  <c r="O50" i="1" s="1"/>
  <c r="I66" i="1"/>
  <c r="L99" i="1"/>
  <c r="AC202" i="1"/>
  <c r="I230" i="1"/>
  <c r="Y448" i="1"/>
  <c r="P556" i="1"/>
  <c r="Y593" i="1"/>
  <c r="S593" i="1"/>
  <c r="P393" i="1"/>
  <c r="P392" i="1" s="1"/>
  <c r="AL396" i="1"/>
  <c r="AC74" i="1"/>
  <c r="Y74" i="1"/>
  <c r="R74" i="1"/>
  <c r="AI74" i="1"/>
  <c r="AE74" i="1"/>
  <c r="AA74" i="1"/>
  <c r="AI176" i="1"/>
  <c r="Y176" i="1"/>
  <c r="Y191" i="1"/>
  <c r="AK191" i="1"/>
  <c r="AD191" i="1"/>
  <c r="AB191" i="1"/>
  <c r="S202" i="1"/>
  <c r="AI448" i="1"/>
  <c r="L448" i="1"/>
  <c r="P448" i="1"/>
  <c r="O512" i="1"/>
  <c r="AE537" i="1"/>
  <c r="AE556" i="1"/>
  <c r="AL267" i="1"/>
  <c r="AH556" i="1"/>
  <c r="AI571" i="1"/>
  <c r="U571" i="1"/>
  <c r="AL613" i="1"/>
  <c r="L393" i="1"/>
  <c r="L392" i="1" s="1"/>
  <c r="S393" i="1"/>
  <c r="S392" i="1" s="1"/>
  <c r="AK393" i="1"/>
  <c r="AK392" i="1" s="1"/>
  <c r="Q27" i="1"/>
  <c r="M162" i="1"/>
  <c r="M150" i="1" s="1"/>
  <c r="AF74" i="1"/>
  <c r="T74" i="1"/>
  <c r="J74" i="1"/>
  <c r="X84" i="1"/>
  <c r="AL84" i="1" s="1"/>
  <c r="AL87" i="1"/>
  <c r="L74" i="1"/>
  <c r="P74" i="1"/>
  <c r="AL102" i="1"/>
  <c r="X100" i="1"/>
  <c r="AL107" i="1"/>
  <c r="D233" i="1"/>
  <c r="I232" i="1"/>
  <c r="R35" i="1"/>
  <c r="J35" i="1"/>
  <c r="T35" i="1"/>
  <c r="Y35" i="1"/>
  <c r="Y26" i="1" s="1"/>
  <c r="AL47" i="1"/>
  <c r="Z44" i="1"/>
  <c r="AL25" i="1"/>
  <c r="AC18" i="1"/>
  <c r="D225" i="1"/>
  <c r="I225" i="1" s="1"/>
  <c r="I224" i="1"/>
  <c r="V556" i="1"/>
  <c r="R18" i="1"/>
  <c r="I273" i="1"/>
  <c r="Z67" i="1"/>
  <c r="AB58" i="1"/>
  <c r="AC69" i="1"/>
  <c r="X91" i="1"/>
  <c r="AL116" i="1"/>
  <c r="AL184" i="1"/>
  <c r="L67" i="1"/>
  <c r="L58" i="1" s="1"/>
  <c r="AC99" i="1"/>
  <c r="O448" i="1"/>
  <c r="M475" i="1"/>
  <c r="AL180" i="1"/>
  <c r="AL154" i="1"/>
  <c r="AL80" i="1"/>
  <c r="AL272" i="1"/>
  <c r="AE268" i="1"/>
  <c r="AG58" i="1"/>
  <c r="AG50" i="1" s="1"/>
  <c r="I65" i="1"/>
  <c r="R58" i="1"/>
  <c r="AG74" i="1"/>
  <c r="AH99" i="1"/>
  <c r="AE99" i="1"/>
  <c r="AD162" i="1"/>
  <c r="AD150" i="1" s="1"/>
  <c r="P162" i="1"/>
  <c r="P150" i="1" s="1"/>
  <c r="AH176" i="1"/>
  <c r="AA176" i="1"/>
  <c r="AC191" i="1"/>
  <c r="AD202" i="1"/>
  <c r="Q374" i="1"/>
  <c r="AE475" i="1"/>
  <c r="X512" i="1"/>
  <c r="AF556" i="1"/>
  <c r="Z556" i="1"/>
  <c r="AL408" i="1"/>
  <c r="AL156" i="1"/>
  <c r="AL433" i="1"/>
  <c r="X177" i="1"/>
  <c r="AC72" i="1"/>
  <c r="AL587" i="1"/>
  <c r="AA58" i="1"/>
  <c r="AA50" i="1" s="1"/>
  <c r="AD74" i="1"/>
  <c r="I74" i="1"/>
  <c r="AG162" i="1"/>
  <c r="AG150" i="1" s="1"/>
  <c r="U191" i="1"/>
  <c r="AG448" i="1"/>
  <c r="Z498" i="1"/>
  <c r="AK512" i="1"/>
  <c r="AG556" i="1"/>
  <c r="X393" i="1"/>
  <c r="AL307" i="1"/>
  <c r="R292" i="1"/>
  <c r="O393" i="1"/>
  <c r="I189" i="1"/>
  <c r="I217" i="1"/>
  <c r="AF498" i="1"/>
  <c r="AA498" i="1"/>
  <c r="S512" i="1"/>
  <c r="AL416" i="1"/>
  <c r="J58" i="1"/>
  <c r="T162" i="1"/>
  <c r="I212" i="1"/>
  <c r="AE374" i="1"/>
  <c r="AF35" i="1"/>
  <c r="AF26" i="1" s="1"/>
  <c r="AL103" i="1"/>
  <c r="R99" i="1"/>
  <c r="AK99" i="1"/>
  <c r="V202" i="1"/>
  <c r="AL293" i="1"/>
  <c r="AB450" i="1"/>
  <c r="AL455" i="1"/>
  <c r="O35" i="1"/>
  <c r="P58" i="1"/>
  <c r="P50" i="1" s="1"/>
  <c r="Z99" i="1"/>
  <c r="AL318" i="1"/>
  <c r="AL263" i="1"/>
  <c r="U393" i="1"/>
  <c r="U392" i="1" s="1"/>
  <c r="AA246" i="1" l="1"/>
  <c r="I21" i="4"/>
  <c r="I246" i="1"/>
  <c r="AJ246" i="1"/>
  <c r="X426" i="1"/>
  <c r="AE246" i="1"/>
  <c r="T246" i="1"/>
  <c r="R246" i="1"/>
  <c r="I450" i="1"/>
  <c r="I449" i="1" s="1"/>
  <c r="I448" i="1" s="1"/>
  <c r="P17" i="1"/>
  <c r="P16" i="1" s="1"/>
  <c r="AG17" i="1"/>
  <c r="AG16" i="1" s="1"/>
  <c r="AI17" i="1"/>
  <c r="V17" i="1"/>
  <c r="V16" i="1" s="1"/>
  <c r="M17" i="1"/>
  <c r="M16" i="1" s="1"/>
  <c r="AK17" i="1"/>
  <c r="AK16" i="1" s="1"/>
  <c r="Y17" i="1"/>
  <c r="Y16" i="1" s="1"/>
  <c r="AE17" i="1"/>
  <c r="AJ17" i="1"/>
  <c r="AH17" i="1"/>
  <c r="AH16" i="1" s="1"/>
  <c r="U17" i="1"/>
  <c r="U16" i="1" s="1"/>
  <c r="AA592" i="1"/>
  <c r="AA570" i="1" s="1"/>
  <c r="T592" i="1"/>
  <c r="T570" i="1" s="1"/>
  <c r="AK592" i="1"/>
  <c r="AK570" i="1" s="1"/>
  <c r="AL168" i="1"/>
  <c r="K450" i="1"/>
  <c r="R592" i="1"/>
  <c r="R570" i="1" s="1"/>
  <c r="AL170" i="1"/>
  <c r="AL469" i="1"/>
  <c r="AB592" i="1"/>
  <c r="AB570" i="1" s="1"/>
  <c r="AL216" i="1"/>
  <c r="AL513" i="1"/>
  <c r="AJ529" i="1"/>
  <c r="M592" i="1"/>
  <c r="M570" i="1" s="1"/>
  <c r="AI529" i="1"/>
  <c r="Z167" i="1"/>
  <c r="AL167" i="1" s="1"/>
  <c r="AL181" i="1"/>
  <c r="AG529" i="1"/>
  <c r="M529" i="1"/>
  <c r="S592" i="1"/>
  <c r="S570" i="1" s="1"/>
  <c r="AG592" i="1"/>
  <c r="AG570" i="1" s="1"/>
  <c r="S529" i="1"/>
  <c r="I592" i="1"/>
  <c r="I570" i="1" s="1"/>
  <c r="AL476" i="1"/>
  <c r="AL164" i="1"/>
  <c r="R419" i="1"/>
  <c r="AL419" i="1" s="1"/>
  <c r="L592" i="1"/>
  <c r="L570" i="1" s="1"/>
  <c r="AL557" i="1"/>
  <c r="AL247" i="1"/>
  <c r="AL55" i="1"/>
  <c r="AL175" i="1"/>
  <c r="J529" i="1"/>
  <c r="AF529" i="1"/>
  <c r="AH592" i="1"/>
  <c r="AH570" i="1" s="1"/>
  <c r="AH529" i="1"/>
  <c r="AL64" i="1"/>
  <c r="AL209" i="1"/>
  <c r="AL160" i="1"/>
  <c r="V592" i="1"/>
  <c r="V570" i="1" s="1"/>
  <c r="AL166" i="1"/>
  <c r="AL226" i="1"/>
  <c r="AL187" i="1"/>
  <c r="I163" i="1"/>
  <c r="O529" i="1"/>
  <c r="AL552" i="1"/>
  <c r="AJ592" i="1"/>
  <c r="AJ570" i="1" s="1"/>
  <c r="AL321" i="1"/>
  <c r="D220" i="1"/>
  <c r="I220" i="1" s="1"/>
  <c r="Z220" i="1" s="1"/>
  <c r="AL75" i="1"/>
  <c r="AL45" i="1"/>
  <c r="AL213" i="1"/>
  <c r="AI592" i="1"/>
  <c r="AI570" i="1" s="1"/>
  <c r="AL530" i="1"/>
  <c r="AB529" i="1"/>
  <c r="R537" i="1"/>
  <c r="R556" i="1"/>
  <c r="AL561" i="1"/>
  <c r="AA529" i="1"/>
  <c r="AC529" i="1"/>
  <c r="AD529" i="1"/>
  <c r="K457" i="1"/>
  <c r="AL452" i="1"/>
  <c r="X159" i="1"/>
  <c r="AL159" i="1" s="1"/>
  <c r="J465" i="1"/>
  <c r="J464" i="1" s="1"/>
  <c r="K466" i="1"/>
  <c r="T466" i="1" s="1"/>
  <c r="T465" i="1" s="1"/>
  <c r="T464" i="1" s="1"/>
  <c r="AA512" i="1"/>
  <c r="AL254" i="1"/>
  <c r="U529" i="1"/>
  <c r="Q537" i="1"/>
  <c r="Q529" i="1" s="1"/>
  <c r="AJ393" i="1"/>
  <c r="AJ392" i="1" s="1"/>
  <c r="AL404" i="1"/>
  <c r="Q392" i="1"/>
  <c r="AL340" i="1"/>
  <c r="Y529" i="1"/>
  <c r="AC592" i="1"/>
  <c r="AC570" i="1" s="1"/>
  <c r="I36" i="1"/>
  <c r="X498" i="1"/>
  <c r="AL294" i="1"/>
  <c r="AL57" i="1"/>
  <c r="AL413" i="1"/>
  <c r="AL583" i="1"/>
  <c r="AD592" i="1"/>
  <c r="AD570" i="1" s="1"/>
  <c r="AL277" i="1"/>
  <c r="P529" i="1"/>
  <c r="AL566" i="1"/>
  <c r="AE592" i="1"/>
  <c r="AE570" i="1" s="1"/>
  <c r="O592" i="1"/>
  <c r="O570" i="1" s="1"/>
  <c r="Q273" i="1"/>
  <c r="AI393" i="1"/>
  <c r="AI392" i="1" s="1"/>
  <c r="AL42" i="1"/>
  <c r="L529" i="1"/>
  <c r="AL22" i="1"/>
  <c r="Z18" i="1"/>
  <c r="T512" i="1"/>
  <c r="X592" i="1"/>
  <c r="X570" i="1" s="1"/>
  <c r="J450" i="1"/>
  <c r="J449" i="1" s="1"/>
  <c r="AL261" i="1"/>
  <c r="AL276" i="1"/>
  <c r="AF592" i="1"/>
  <c r="AF570" i="1" s="1"/>
  <c r="X273" i="1"/>
  <c r="J592" i="1"/>
  <c r="J570" i="1" s="1"/>
  <c r="P592" i="1"/>
  <c r="P570" i="1" s="1"/>
  <c r="AL608" i="1"/>
  <c r="AL61" i="1"/>
  <c r="Y576" i="1"/>
  <c r="AL576" i="1" s="1"/>
  <c r="X529" i="1"/>
  <c r="X50" i="1"/>
  <c r="AL158" i="1"/>
  <c r="X292" i="1"/>
  <c r="AL572" i="1"/>
  <c r="Z592" i="1"/>
  <c r="Z570" i="1" s="1"/>
  <c r="R26" i="1"/>
  <c r="I169" i="1"/>
  <c r="AL172" i="1"/>
  <c r="AL548" i="1"/>
  <c r="AL394" i="1"/>
  <c r="AL432" i="1"/>
  <c r="AL507" i="1"/>
  <c r="AL24" i="1"/>
  <c r="X151" i="1"/>
  <c r="AK529" i="1"/>
  <c r="R50" i="1"/>
  <c r="I18" i="1"/>
  <c r="I238" i="1"/>
  <c r="D239" i="1"/>
  <c r="I239" i="1" s="1"/>
  <c r="Z239" i="1" s="1"/>
  <c r="AL221" i="1"/>
  <c r="AL436" i="1"/>
  <c r="Z38" i="1"/>
  <c r="Q292" i="1"/>
  <c r="T556" i="1"/>
  <c r="AL37" i="1"/>
  <c r="AA23" i="1"/>
  <c r="AL200" i="1"/>
  <c r="AL39" i="1"/>
  <c r="T629" i="1"/>
  <c r="R150" i="1"/>
  <c r="S26" i="1"/>
  <c r="AL182" i="1"/>
  <c r="I529" i="1"/>
  <c r="Z40" i="1"/>
  <c r="I40" i="1"/>
  <c r="Q26" i="1"/>
  <c r="Q17" i="1" s="1"/>
  <c r="X19" i="1"/>
  <c r="AL20" i="1"/>
  <c r="AL205" i="1"/>
  <c r="AL130" i="1"/>
  <c r="AL41" i="1"/>
  <c r="Z208" i="1"/>
  <c r="AL208" i="1" s="1"/>
  <c r="AA629" i="1"/>
  <c r="AL631" i="1"/>
  <c r="AL286" i="1"/>
  <c r="AL51" i="1"/>
  <c r="AL593" i="1"/>
  <c r="AL148" i="1"/>
  <c r="Q592" i="1"/>
  <c r="AL634" i="1"/>
  <c r="AL34" i="1"/>
  <c r="AL43" i="1"/>
  <c r="X451" i="1"/>
  <c r="U592" i="1"/>
  <c r="X475" i="1"/>
  <c r="AL27" i="1"/>
  <c r="AL459" i="1"/>
  <c r="AL268" i="1"/>
  <c r="Z230" i="1"/>
  <c r="Z66" i="1"/>
  <c r="R628" i="1"/>
  <c r="V537" i="1"/>
  <c r="V529" i="1" s="1"/>
  <c r="AL538" i="1"/>
  <c r="I59" i="1"/>
  <c r="Z60" i="1"/>
  <c r="AL62" i="1"/>
  <c r="AE529" i="1"/>
  <c r="Y592" i="1"/>
  <c r="AL173" i="1"/>
  <c r="AL214" i="1"/>
  <c r="X189" i="1"/>
  <c r="AL189" i="1" s="1"/>
  <c r="AL177" i="1"/>
  <c r="AL210" i="1"/>
  <c r="O392" i="1"/>
  <c r="AL235" i="1"/>
  <c r="Z224" i="1"/>
  <c r="I233" i="1"/>
  <c r="D234" i="1"/>
  <c r="I234" i="1" s="1"/>
  <c r="X74" i="1"/>
  <c r="Z56" i="1"/>
  <c r="I54" i="1"/>
  <c r="Z219" i="1"/>
  <c r="AL44" i="1"/>
  <c r="X392" i="1"/>
  <c r="AL72" i="1"/>
  <c r="AC67" i="1"/>
  <c r="AL67" i="1" s="1"/>
  <c r="Z225" i="1"/>
  <c r="AL225" i="1" s="1"/>
  <c r="Z529" i="1"/>
  <c r="T26" i="1"/>
  <c r="J26" i="1"/>
  <c r="Z232" i="1"/>
  <c r="Z217" i="1"/>
  <c r="AL494" i="1"/>
  <c r="Q353" i="1"/>
  <c r="Z65" i="1"/>
  <c r="AL65" i="1" s="1"/>
  <c r="I63" i="1"/>
  <c r="X157" i="1"/>
  <c r="I155" i="1"/>
  <c r="AL91" i="1"/>
  <c r="AL69" i="1"/>
  <c r="AB50" i="1"/>
  <c r="AB17" i="1" s="1"/>
  <c r="AD18" i="1"/>
  <c r="AD17" i="1" s="1"/>
  <c r="AL100" i="1"/>
  <c r="X99" i="1"/>
  <c r="AL218" i="1"/>
  <c r="AE353" i="1"/>
  <c r="AL374" i="1"/>
  <c r="T150" i="1"/>
  <c r="X190" i="1"/>
  <c r="I186" i="1"/>
  <c r="J50" i="1"/>
  <c r="AB449" i="1"/>
  <c r="Z33" i="1"/>
  <c r="AL33" i="1" s="1"/>
  <c r="I31" i="1"/>
  <c r="O26" i="1"/>
  <c r="O17" i="1" s="1"/>
  <c r="L50" i="1"/>
  <c r="L17" i="1" s="1"/>
  <c r="Z212" i="1"/>
  <c r="Z169" i="1"/>
  <c r="AL147" i="1" l="1"/>
  <c r="I136" i="1"/>
  <c r="X246" i="1"/>
  <c r="Q246" i="1"/>
  <c r="AL246" i="1" s="1"/>
  <c r="J17" i="1"/>
  <c r="R17" i="1"/>
  <c r="S17" i="1"/>
  <c r="S16" i="1" s="1"/>
  <c r="S15" i="1" s="1"/>
  <c r="T17" i="1"/>
  <c r="K449" i="1"/>
  <c r="I162" i="1"/>
  <c r="I150" i="1" s="1"/>
  <c r="Z163" i="1"/>
  <c r="AL163" i="1" s="1"/>
  <c r="R392" i="1"/>
  <c r="AL392" i="1" s="1"/>
  <c r="I203" i="1"/>
  <c r="AL220" i="1"/>
  <c r="AK15" i="1"/>
  <c r="AH15" i="1"/>
  <c r="AJ16" i="1"/>
  <c r="AJ15" i="1" s="1"/>
  <c r="T457" i="1"/>
  <c r="AL457" i="1" s="1"/>
  <c r="AL556" i="1"/>
  <c r="R529" i="1"/>
  <c r="J448" i="1"/>
  <c r="K465" i="1"/>
  <c r="K464" i="1" s="1"/>
  <c r="AL466" i="1"/>
  <c r="Y571" i="1"/>
  <c r="AL393" i="1"/>
  <c r="AL151" i="1"/>
  <c r="AI16" i="1"/>
  <c r="AI15" i="1" s="1"/>
  <c r="AL537" i="1"/>
  <c r="AL273" i="1"/>
  <c r="AL239" i="1"/>
  <c r="AL512" i="1"/>
  <c r="M15" i="1"/>
  <c r="AL38" i="1"/>
  <c r="Z36" i="1"/>
  <c r="AL453" i="1"/>
  <c r="AG15" i="1"/>
  <c r="AL40" i="1"/>
  <c r="I58" i="1"/>
  <c r="I50" i="1" s="1"/>
  <c r="AL475" i="1"/>
  <c r="O16" i="1"/>
  <c r="O15" i="1" s="1"/>
  <c r="AL629" i="1"/>
  <c r="Z238" i="1"/>
  <c r="AL74" i="1"/>
  <c r="AL23" i="1"/>
  <c r="T628" i="1"/>
  <c r="T529" i="1"/>
  <c r="AL99" i="1"/>
  <c r="I35" i="1"/>
  <c r="I26" i="1" s="1"/>
  <c r="AL292" i="1"/>
  <c r="AL198" i="1"/>
  <c r="X191" i="1"/>
  <c r="AA18" i="1"/>
  <c r="I222" i="1"/>
  <c r="V15" i="1"/>
  <c r="AL219" i="1"/>
  <c r="X18" i="1"/>
  <c r="AL19" i="1"/>
  <c r="AA628" i="1"/>
  <c r="U570" i="1"/>
  <c r="AL426" i="1"/>
  <c r="AL592" i="1"/>
  <c r="AL146" i="1"/>
  <c r="X450" i="1"/>
  <c r="Q570" i="1"/>
  <c r="AL451" i="1"/>
  <c r="P15" i="1"/>
  <c r="Z59" i="1"/>
  <c r="AL60" i="1"/>
  <c r="AL66" i="1"/>
  <c r="AD16" i="1"/>
  <c r="AD15" i="1" s="1"/>
  <c r="AL230" i="1"/>
  <c r="X155" i="1"/>
  <c r="AL155" i="1" s="1"/>
  <c r="AC58" i="1"/>
  <c r="AC50" i="1" s="1"/>
  <c r="Z54" i="1"/>
  <c r="AL212" i="1"/>
  <c r="AL232" i="1"/>
  <c r="AL56" i="1"/>
  <c r="AL217" i="1"/>
  <c r="Z234" i="1"/>
  <c r="AL157" i="1"/>
  <c r="Z63" i="1"/>
  <c r="Z233" i="1"/>
  <c r="AL224" i="1"/>
  <c r="Z203" i="1"/>
  <c r="AB448" i="1"/>
  <c r="I176" i="1"/>
  <c r="Z31" i="1"/>
  <c r="AL353" i="1"/>
  <c r="AE16" i="1"/>
  <c r="AE15" i="1" s="1"/>
  <c r="L16" i="1"/>
  <c r="L15" i="1" s="1"/>
  <c r="X186" i="1"/>
  <c r="AL186" i="1" s="1"/>
  <c r="AL169" i="1"/>
  <c r="AL190" i="1"/>
  <c r="W17" i="1" l="1"/>
  <c r="W16" i="1" s="1"/>
  <c r="W15" i="1" s="1"/>
  <c r="Z162" i="1"/>
  <c r="K448" i="1"/>
  <c r="AC17" i="1"/>
  <c r="AC16" i="1" s="1"/>
  <c r="AC15" i="1" s="1"/>
  <c r="AA17" i="1"/>
  <c r="AA16" i="1" s="1"/>
  <c r="AA15" i="1" s="1"/>
  <c r="AF17" i="1"/>
  <c r="AF16" i="1" s="1"/>
  <c r="AF15" i="1" s="1"/>
  <c r="AL203" i="1"/>
  <c r="I202" i="1"/>
  <c r="I17" i="1" s="1"/>
  <c r="T449" i="1"/>
  <c r="T448" i="1" s="1"/>
  <c r="T16" i="1" s="1"/>
  <c r="T15" i="1" s="1"/>
  <c r="U15" i="1"/>
  <c r="K16" i="1"/>
  <c r="K15" i="1" s="1"/>
  <c r="R16" i="1"/>
  <c r="R15" i="1" s="1"/>
  <c r="AL571" i="1"/>
  <c r="Y570" i="1"/>
  <c r="AL36" i="1"/>
  <c r="AL465" i="1"/>
  <c r="AL145" i="1"/>
  <c r="Z35" i="1"/>
  <c r="Z26" i="1" s="1"/>
  <c r="Q16" i="1"/>
  <c r="AL18" i="1"/>
  <c r="AL529" i="1"/>
  <c r="AL628" i="1"/>
  <c r="AB16" i="1"/>
  <c r="AB15" i="1" s="1"/>
  <c r="AL238" i="1"/>
  <c r="AL191" i="1"/>
  <c r="AL234" i="1"/>
  <c r="AL59" i="1"/>
  <c r="X449" i="1"/>
  <c r="AL450" i="1"/>
  <c r="AL233" i="1"/>
  <c r="Z222" i="1"/>
  <c r="AL31" i="1"/>
  <c r="Z58" i="1"/>
  <c r="AL63" i="1"/>
  <c r="AL136" i="1"/>
  <c r="AL54" i="1"/>
  <c r="X150" i="1"/>
  <c r="Y15" i="1"/>
  <c r="J16" i="1"/>
  <c r="X176" i="1"/>
  <c r="Z150" i="1"/>
  <c r="AL162" i="1"/>
  <c r="X17" i="1" l="1"/>
  <c r="AL570" i="1"/>
  <c r="AL464" i="1"/>
  <c r="AL35" i="1"/>
  <c r="Q15" i="1"/>
  <c r="AL176" i="1"/>
  <c r="X448" i="1"/>
  <c r="AL448" i="1" s="1"/>
  <c r="AL449" i="1"/>
  <c r="AL222" i="1"/>
  <c r="Z202" i="1"/>
  <c r="AL58" i="1"/>
  <c r="Z50" i="1"/>
  <c r="J15" i="1"/>
  <c r="AL150" i="1"/>
  <c r="AL26" i="1"/>
  <c r="Z17" i="1" l="1"/>
  <c r="Z16" i="1" s="1"/>
  <c r="Z15" i="1" s="1"/>
  <c r="AL202" i="1"/>
  <c r="AL50" i="1"/>
  <c r="X16" i="1"/>
  <c r="AL17" i="1" l="1"/>
  <c r="X15" i="1"/>
  <c r="AL501" i="1" l="1"/>
  <c r="AL500" i="1"/>
  <c r="AL498" i="1" l="1"/>
  <c r="I16" i="1"/>
  <c r="AL16" i="1" l="1"/>
  <c r="I15" i="1"/>
  <c r="AL15" i="1" s="1"/>
</calcChain>
</file>

<file path=xl/sharedStrings.xml><?xml version="1.0" encoding="utf-8"?>
<sst xmlns="http://schemas.openxmlformats.org/spreadsheetml/2006/main" count="2003" uniqueCount="828">
  <si>
    <t>Krakow</t>
  </si>
  <si>
    <t>LNGS</t>
  </si>
  <si>
    <t>M. Nessi</t>
  </si>
  <si>
    <t>A. Razeto</t>
  </si>
  <si>
    <t>Work Package</t>
  </si>
  <si>
    <t>Responsible</t>
  </si>
  <si>
    <t>Group</t>
  </si>
  <si>
    <t>PNNL
[k$]</t>
  </si>
  <si>
    <t>INFN
CSN2
[k€]</t>
  </si>
  <si>
    <t>RAS
MIUR
[k€]</t>
  </si>
  <si>
    <t>RA
CIPE
[k€]</t>
  </si>
  <si>
    <t>Spain
[k€]</t>
  </si>
  <si>
    <t>ETHZ
[k€]</t>
  </si>
  <si>
    <t>IHEP
[k€]</t>
  </si>
  <si>
    <t>Poland
[k€]</t>
  </si>
  <si>
    <t>Russia
[k€]</t>
  </si>
  <si>
    <t>G. Fiorillo</t>
  </si>
  <si>
    <t>Core
Cost
[k€]</t>
  </si>
  <si>
    <t>Core
Cost
[k$]</t>
  </si>
  <si>
    <t>Units</t>
  </si>
  <si>
    <t>Unitary
Cost</t>
  </si>
  <si>
    <t>Number</t>
  </si>
  <si>
    <t>In
Kind
[k€]</t>
  </si>
  <si>
    <t>run</t>
  </si>
  <si>
    <t>1.1.1.1.2 Consumables for prototype SiPM runs</t>
  </si>
  <si>
    <t>tech-m</t>
  </si>
  <si>
    <t>tile</t>
  </si>
  <si>
    <t>Princeton</t>
  </si>
  <si>
    <t>G. Giovanetti</t>
  </si>
  <si>
    <t>Core
Labor
[k€]</t>
  </si>
  <si>
    <t>In
Kind
[k$]</t>
  </si>
  <si>
    <t>Core
Labor
[k$]</t>
  </si>
  <si>
    <t>NSF
Cap
[k$]</t>
  </si>
  <si>
    <t>NSF
In
Kind
[k$]</t>
  </si>
  <si>
    <t>INFN
In
Kind
[k€]</t>
  </si>
  <si>
    <t>IN2P3
In Kind
[k€]</t>
  </si>
  <si>
    <t>M. Boulay</t>
  </si>
  <si>
    <t>Carleton</t>
  </si>
  <si>
    <t>STSFC
[k€]</t>
  </si>
  <si>
    <t>F. Retiere</t>
  </si>
  <si>
    <t>TRIUMF</t>
  </si>
  <si>
    <t>M. Rescigno</t>
  </si>
  <si>
    <t>Roma1</t>
  </si>
  <si>
    <t>S. Giagu</t>
  </si>
  <si>
    <t>1.1.1.5 Cryo-characterization operations</t>
  </si>
  <si>
    <t>M. Citterio</t>
  </si>
  <si>
    <t>E. Paoloni</t>
  </si>
  <si>
    <t>Pisa</t>
  </si>
  <si>
    <t>J. Monroe</t>
  </si>
  <si>
    <t>RHUL</t>
  </si>
  <si>
    <t>E. Scapparone</t>
  </si>
  <si>
    <t>Princeton/LNGS/Cagliari</t>
  </si>
  <si>
    <t>Check
Sum</t>
  </si>
  <si>
    <t>1.1.11 Integrated electronics</t>
  </si>
  <si>
    <t>Torino</t>
  </si>
  <si>
    <t>W. Bonivento</t>
  </si>
  <si>
    <t>Cagliari</t>
  </si>
  <si>
    <t>3.2 DArT</t>
  </si>
  <si>
    <t>3.2.1 DarT @ ArDM</t>
  </si>
  <si>
    <t>3.2.1.1 Prototype design and construction</t>
  </si>
  <si>
    <t>3.2.1.1.2  Readout electronics</t>
  </si>
  <si>
    <t>3.2.1.1.3 Machining</t>
  </si>
  <si>
    <t>3.2.1.1.1 Materials (OFHC Copper, acrylic, reflectors)</t>
  </si>
  <si>
    <t>3.2.1.1.4  Material assay</t>
  </si>
  <si>
    <t>3.2.1.1.5 Tests and shipment</t>
  </si>
  <si>
    <t>3.2.1.2 1L test detector assembly</t>
  </si>
  <si>
    <t>3.2.1.4 Installations at LSC</t>
  </si>
  <si>
    <t>3.2.1.4.1 Gas storage/cryogenics (HOKE cyl./LN2 dewar/safety/N2 extraction)</t>
  </si>
  <si>
    <t>3.2.1.4.2 Mechanical infrastructure</t>
  </si>
  <si>
    <t>3.2.1.4.3 SC system &amp; electronics</t>
  </si>
  <si>
    <t>3.2.1.4.4 Installation/commissioning at LSC (4 weeks, 4 people)</t>
  </si>
  <si>
    <t>3.2.1.3 Tests at CERN in a clone ArDM cryostat (6 weeks, 2 people)</t>
  </si>
  <si>
    <t>3.2.1.5 Run @ LSC and data taking for 1L test (4 weeks, 2 people)</t>
  </si>
  <si>
    <t>3.2.2 DArT in Seruci</t>
  </si>
  <si>
    <t>3.2.2.1 Detector system</t>
  </si>
  <si>
    <t>3.2.2.1.1 Cryogenic system</t>
  </si>
  <si>
    <t>3.2.2.1.2 Inner detector</t>
  </si>
  <si>
    <t>3.2.2.2.3 Pumping system</t>
  </si>
  <si>
    <t>3.2.2.2 Veto and shielding systems</t>
  </si>
  <si>
    <t>3.2.2.2.1 Cosmic veto</t>
  </si>
  <si>
    <t>3.2.2.2.2 Lead bricks</t>
  </si>
  <si>
    <t>3.2.2.3 Readout electronics</t>
  </si>
  <si>
    <t>3.2.2.3.1 High voltage</t>
  </si>
  <si>
    <t>3.2.2.3.2 Photon detectors</t>
  </si>
  <si>
    <t>3.2.3.3.3 DAQ</t>
  </si>
  <si>
    <t>3.2.2.4 Logistics</t>
  </si>
  <si>
    <t>3.2.2.4.1 Transportation to Seruci</t>
  </si>
  <si>
    <t>3.2.2.4.2 Moving laboratory in container</t>
  </si>
  <si>
    <t>3.2.2.4.3 Argon for tests</t>
  </si>
  <si>
    <t>3.2.2.6 Data taking</t>
  </si>
  <si>
    <t>3.2.2.6.1 Tests at INFN CA</t>
  </si>
  <si>
    <t>3.2.2.6.2 Run at Seruci</t>
  </si>
  <si>
    <t>R. Santorelli</t>
  </si>
  <si>
    <t>CIEMAT</t>
  </si>
  <si>
    <t>W. Bonivento/A. Razeto</t>
  </si>
  <si>
    <t>Cagliari/LNGS</t>
  </si>
  <si>
    <t>C. Regenfus</t>
  </si>
  <si>
    <t>ETHZ</t>
  </si>
  <si>
    <t>3.2.2.7 Underground lab</t>
  </si>
  <si>
    <t>M. Razeti</t>
  </si>
  <si>
    <t>M. Tuveri</t>
  </si>
  <si>
    <t>1.6.1.1.3 Readout boards for TPC 2nd contingent (rest of needed boards)</t>
  </si>
  <si>
    <t>1.6.1.1.5 Readout firmware development</t>
  </si>
  <si>
    <t>1.6.1.1.4 Readout software and control development (software)</t>
  </si>
  <si>
    <t>1.6.1.1.6 Readout software and firmware development (design)</t>
  </si>
  <si>
    <t>1.6.4.1 Electronics Infrastructure, cabling, cooling</t>
  </si>
  <si>
    <t>A. Candela</t>
  </si>
  <si>
    <t>A. Caminata</t>
  </si>
  <si>
    <t>Genova</t>
  </si>
  <si>
    <t>P. Agnes</t>
  </si>
  <si>
    <t>Houston</t>
  </si>
  <si>
    <t>A. Hallin</t>
  </si>
  <si>
    <t>Alberta</t>
  </si>
  <si>
    <t>1.5 Outer detector</t>
  </si>
  <si>
    <t>G. Testera</t>
  </si>
  <si>
    <t>1.3.1 Background budget</t>
  </si>
  <si>
    <t>G. Zuzel</t>
  </si>
  <si>
    <t>PNNL</t>
  </si>
  <si>
    <t>H. Wang</t>
  </si>
  <si>
    <t>UCLA</t>
  </si>
  <si>
    <t>1.1.1.1.1 Prototype SiPM runs (2 R&amp;D production in 2017 at 30k each)</t>
  </si>
  <si>
    <t>1.1.3.1.2 Prototypes construction (materials cost for prototype FEB construction)</t>
  </si>
  <si>
    <t>1.1.5.1.1 Procurement of Cryostat</t>
  </si>
  <si>
    <t>1.1.5.1.2 Procurement of DMC mechanics (support for MB)</t>
  </si>
  <si>
    <t>1.1.5.1.3 Assembly machine</t>
  </si>
  <si>
    <t>1.1.5.1.7 Light source distribution</t>
  </si>
  <si>
    <t>1.1.5.1.8 Procurement of fibers (light)</t>
  </si>
  <si>
    <t>1.1.5.2 Preproduction</t>
  </si>
  <si>
    <t>1.1.5.2.1 Transport</t>
  </si>
  <si>
    <t>1.1.5.2.3 Clean room maintenance</t>
  </si>
  <si>
    <t>1.1.5.3 Production</t>
  </si>
  <si>
    <t>1.1.5.3.1 DM characterization at cryogenic temperature (tech. support for tests)</t>
  </si>
  <si>
    <t>1.1.5.3.2 DM  Characterization at cryogenic (PDM characterization)</t>
  </si>
  <si>
    <t>1.1.5.3.3 Transport</t>
  </si>
  <si>
    <t>1.1.5.3.4 Cryogenic liquids</t>
  </si>
  <si>
    <t>1.1.5.3.5 Clean Room maintenance + cryo liquids contract</t>
  </si>
  <si>
    <t xml:space="preserve">1.1.7.1.1 Design and engineering </t>
  </si>
  <si>
    <t>1.1.7.1.1.1 R&amp;D on optical transmission module at Cagliari (forfait est. for 2 years of R&amp;D at 15€/y)</t>
  </si>
  <si>
    <t>1.1.7.1.1.2 Fibers prototype, 2 bundles (45€/bundles)</t>
  </si>
  <si>
    <t>1.1.8.1.1 Motherboards strips to connect the 25 PDMs to the steering module and optolink board (2 pieces (1 MB +spare) x 500€/piece)</t>
  </si>
  <si>
    <t>1.1.8.1.3 Cables to connect the steering module to the power supply feedthrough (100m x 6€/m)</t>
  </si>
  <si>
    <t>1.1.8.2.1 Motherboards strips Arlon procurement, 25 x 625cm2 (Arlon, 350€/m2)</t>
  </si>
  <si>
    <t>1.1.8.2.2 Procurement (25 pieces (1 for MB +10% spare) x 100€piece)</t>
  </si>
  <si>
    <t>1.1.8.2.3 Connectors (22 x ( 50 PDM-MB+ 2 MB-SM + 4 MB -Optolink) + 10 % spares)</t>
  </si>
  <si>
    <t>1.1.8.2.4 Cables to connect the steering module to the power subbly feedthroughs (22 x 6€/m x 5m)</t>
  </si>
  <si>
    <t>Davis</t>
  </si>
  <si>
    <t>1.2.5 Wire Plane</t>
  </si>
  <si>
    <t>1.2.5.3 Materials procurement</t>
  </si>
  <si>
    <t>1.2.5.4 Fabrication and assembly of parts</t>
  </si>
  <si>
    <t>1.2.5.5 Shipping</t>
  </si>
  <si>
    <t>M. Gromow</t>
  </si>
  <si>
    <t>BNRU / MSU</t>
  </si>
  <si>
    <t>J. Martoff</t>
  </si>
  <si>
    <t>Temple</t>
  </si>
  <si>
    <t>1 DarkSide-20k</t>
  </si>
  <si>
    <t>1.1 Photo-Electronics</t>
  </si>
  <si>
    <t>1.1.1 SiPMs</t>
  </si>
  <si>
    <t>1.1.1.1 Prototyping</t>
  </si>
  <si>
    <t>1.1.2 Tile and substrates</t>
  </si>
  <si>
    <t>1.1.2.1 Prototyping</t>
  </si>
  <si>
    <t>1.1.2.1.1 Engineering</t>
  </si>
  <si>
    <t>1.1.2.1.2 Characterization</t>
  </si>
  <si>
    <t>1.1.2.1.3 Testing</t>
  </si>
  <si>
    <t>1.1.2.2 Preproduction</t>
  </si>
  <si>
    <t>1.1.2.3 Production</t>
  </si>
  <si>
    <t>1.1.3 Front-end electronics</t>
  </si>
  <si>
    <t>1.1.3.1 Prototyping</t>
  </si>
  <si>
    <t>1.1.3.1.1 Design and engineering (labor for engineer of FEB at LNGS)</t>
  </si>
  <si>
    <t>1.1.3.2 Preproduction</t>
  </si>
  <si>
    <t>1.1.3.3 Production</t>
  </si>
  <si>
    <t>1.1.4 Detector module integration</t>
  </si>
  <si>
    <t>1.1.4.1 Prototyping (construction of first 50 PDM)</t>
  </si>
  <si>
    <t>1.1.4.1.1 Clean room consumables</t>
  </si>
  <si>
    <t>1.1.4.1.2 FEE support structure (copper OFHC, indium foil, copper screws)</t>
  </si>
  <si>
    <t>1.1.4.1.3 FEE support structures construction</t>
  </si>
  <si>
    <t>1.1.4.1.4 Plastic frames construction</t>
  </si>
  <si>
    <t>1.1.4.1.5 Assembly tools construction</t>
  </si>
  <si>
    <t>1.1.4.1.6 Assembly tools</t>
  </si>
  <si>
    <t>1.1.4.1.7 DM shipping boxes construction</t>
  </si>
  <si>
    <t>1.1.4.1.8 Test stand for room temperature characterization of the DM</t>
  </si>
  <si>
    <t>1.1.4.2 Preproduction</t>
  </si>
  <si>
    <t>1.1.4.2.1 Clean room consumables and maintenance</t>
  </si>
  <si>
    <t>1.1.4.2.2 FEE support structure (copper OFHC, indium foil, copper screws)</t>
  </si>
  <si>
    <t>1.1.4.2.3 FEE support structures construction</t>
  </si>
  <si>
    <t>1.1.4.2.4 Plastic frames construction</t>
  </si>
  <si>
    <t>1.1.4.2.5 PDM shipping boxes construction</t>
  </si>
  <si>
    <t>1.1.4.2.6 PDM shipping boxes dimensional qualification</t>
  </si>
  <si>
    <t>1.1.4.3 Production</t>
  </si>
  <si>
    <t>1.1.4.3.1 Clean room consumables and maintenance</t>
  </si>
  <si>
    <t>1.1.4.3.2 FEE support structures (copper OFHC, indium foil)</t>
  </si>
  <si>
    <t>1.1.4.3.3 FEE support structures construction</t>
  </si>
  <si>
    <t>1.1.4.3.4 Plastic frames construction</t>
  </si>
  <si>
    <t>1.1.4.3.5 PDM shipping boxes construction</t>
  </si>
  <si>
    <t>1.1.4.3.6 Construction Database Software development (1 physics x 1 year)</t>
  </si>
  <si>
    <t>1.1.4.3.7 Construction Database Hardware Infrastructures</t>
  </si>
  <si>
    <t>1.1.5 Motherboard Characterization</t>
  </si>
  <si>
    <t>1.1.5.1 Setup</t>
  </si>
  <si>
    <t>1.1.6 Steering Module</t>
  </si>
  <si>
    <t>1.1.6.3 Production</t>
  </si>
  <si>
    <t>1.1.7 Optolink</t>
  </si>
  <si>
    <t>1.1.7.1 Prototyping</t>
  </si>
  <si>
    <t>1.1.7.3 Production</t>
  </si>
  <si>
    <t>1.1.8 Cabling</t>
  </si>
  <si>
    <t>1.1.8.1 Prototyping</t>
  </si>
  <si>
    <t>1.1.8.1.2 Connectors (prototype)</t>
  </si>
  <si>
    <t>1.1.8.2 Preproduction</t>
  </si>
  <si>
    <t>1.1.8.3 Production</t>
  </si>
  <si>
    <t>1.1.9 Motherboard</t>
  </si>
  <si>
    <t>1.1.9.3 Production</t>
  </si>
  <si>
    <t>1.2 Inner detector</t>
  </si>
  <si>
    <t>1.2.1 HHV feedthrough</t>
  </si>
  <si>
    <t>1.2.2 Field cage</t>
  </si>
  <si>
    <t>1.2.3 Reflector cage</t>
  </si>
  <si>
    <t>1.2.4 Anode &amp; cathode planes</t>
  </si>
  <si>
    <t>1.2.6 ITO and TPB coating</t>
  </si>
  <si>
    <t>1.2.7 TPC mechanics fabrication</t>
  </si>
  <si>
    <t>1.2.8 TPC Vessel</t>
  </si>
  <si>
    <t>1.2.8.1 Test cryostat</t>
  </si>
  <si>
    <t>1.2.8.3 Cu-Ti alloys test, procurement &amp; certification</t>
  </si>
  <si>
    <t>1.3 Materials</t>
  </si>
  <si>
    <t>1.4 Calibrations</t>
  </si>
  <si>
    <t>1.6 Electronics (DAQ, trigger and slow control)</t>
  </si>
  <si>
    <t>1.6.1 Readout</t>
  </si>
  <si>
    <t>1.6.1.1 Readout boards</t>
  </si>
  <si>
    <t>1.6.1.3 Prototype boards</t>
  </si>
  <si>
    <t>1.6.2 Trigger</t>
  </si>
  <si>
    <t>1.6.2.1 Clock distribution and trigger logic</t>
  </si>
  <si>
    <t>1.6.2.2 Event builder and software trigger</t>
  </si>
  <si>
    <t>1.6.3 Slow controls</t>
  </si>
  <si>
    <t>1.6.4 Infrastructure and power supply</t>
  </si>
  <si>
    <t>1.6.4.1.3 Cabling</t>
  </si>
  <si>
    <t>1.7 Offline</t>
  </si>
  <si>
    <t>1.7.1 Computing</t>
  </si>
  <si>
    <t>1.7.1.1 HW CPU and Storage</t>
  </si>
  <si>
    <t>1.7.2 Reconstruction software</t>
  </si>
  <si>
    <t>1.7.3 Science simulations</t>
  </si>
  <si>
    <t>1.7.4 G4DS Monte Carlo</t>
  </si>
  <si>
    <t>2 Urania</t>
  </si>
  <si>
    <t>2.1 Plant</t>
  </si>
  <si>
    <t>2.1.1 R&amp;D activity in support of PSA design</t>
  </si>
  <si>
    <t>2.1.2 Plant Design</t>
  </si>
  <si>
    <t>2.1.3 Plant Construction</t>
  </si>
  <si>
    <t>2.1.4 Plant performance check</t>
  </si>
  <si>
    <t>2.1.5 Feed characterization</t>
  </si>
  <si>
    <t>2.1.6 Plant shipment</t>
  </si>
  <si>
    <t>2.2 Site Prep. &amp; installation</t>
  </si>
  <si>
    <t>2.2.1 Project management</t>
  </si>
  <si>
    <t>2.2.1.1 Plant operator (operations engineer) [FY19]</t>
  </si>
  <si>
    <t>2.2.1.2 Plant operator (process engineer) [FY19]</t>
  </si>
  <si>
    <t>2.2.1.3 Plant operator (operations engineer) [FY20]</t>
  </si>
  <si>
    <t>2.2.1.4 Plant operator (process engineer) [FY20]</t>
  </si>
  <si>
    <t>2.2.2 Preliminary site work</t>
  </si>
  <si>
    <t>2.2.3 Plant and site integration</t>
  </si>
  <si>
    <t>2.2.3.1 Plant installation [FY19]</t>
  </si>
  <si>
    <t>2.2.3.2 Coupling between KM and URANIA [FY20]</t>
  </si>
  <si>
    <t>2.2.4 Full system start-up and commissioning [FY20]</t>
  </si>
  <si>
    <t>2.2.4.1 Installation and start-up project management</t>
  </si>
  <si>
    <t>2.2.4.2 Plant consumables for start-up [FY20]</t>
  </si>
  <si>
    <t>2.2.5 QA/QC instrumentation installation</t>
  </si>
  <si>
    <t>2.2.5.1 Gas analysis instrumentation [FY18]</t>
  </si>
  <si>
    <t>2.2.5.2 Installation of gas analysis instrumentation [FY20]</t>
  </si>
  <si>
    <t>2.2.6 Feed optimization [FY18]</t>
  </si>
  <si>
    <t>2.3 Extraction</t>
  </si>
  <si>
    <t>2.3.1 Project Management</t>
  </si>
  <si>
    <t xml:space="preserve">2.3.1.1 Plant operator (operations engineer) [FY20, FY21] </t>
  </si>
  <si>
    <t>2.3.1.2 Plant operator (process engineer) [FY20, FY21]</t>
  </si>
  <si>
    <t>2.3.1.3 Plant operator (technical engineer) [FY20, FY21]</t>
  </si>
  <si>
    <t>2.3.2 Plant Operations</t>
  </si>
  <si>
    <t>2.3.2.1 Plant Maintenance [FY21, FY22]</t>
  </si>
  <si>
    <t>2.3.2.2 Precision gas analysis [FY19, FY20, FY21, FY22]</t>
  </si>
  <si>
    <t>2.3.2.3 Energy (Electricity and LN2) [FY20, FY21]</t>
  </si>
  <si>
    <t>2.3.3 Storage and Shipping</t>
  </si>
  <si>
    <t>2.3.3.1 Storage and Shipping Vessels [FY18, FY19, FY20]</t>
  </si>
  <si>
    <t>2.3.3.2 Ship Product [FY20, FY21]</t>
  </si>
  <si>
    <t>2.3.4 Shutdown</t>
  </si>
  <si>
    <t>3 Aria</t>
  </si>
  <si>
    <t>3.1 Seruci-I</t>
  </si>
  <si>
    <t>3.1.1 Construction</t>
  </si>
  <si>
    <t>3.1.1.1 Column construction</t>
  </si>
  <si>
    <t>3.1.1.2 Leak test at Polaris (travel)</t>
  </si>
  <si>
    <t>3.1.1.3 Leak test at CERN (travel)</t>
  </si>
  <si>
    <t>3.1.2 Auxiliary Plants and test in Seruci-0</t>
  </si>
  <si>
    <t>3.1.2.1 Nitrogen Recovery</t>
  </si>
  <si>
    <t>3.1.2.2 Vacuum System</t>
  </si>
  <si>
    <t>3.1.2.3 Nitrogen Circuit System</t>
  </si>
  <si>
    <t>3.1.2.3.1 Backup K102 compressor</t>
  </si>
  <si>
    <t>3.1.2.3.2 Nitrogen storage</t>
  </si>
  <si>
    <t>3.1.2.4 Product storage system</t>
  </si>
  <si>
    <t>3.1.3 Installation</t>
  </si>
  <si>
    <t>3.1.3.1 Residual gas analyzer</t>
  </si>
  <si>
    <t>3.1.3.2 Cryogenic transfer lines</t>
  </si>
  <si>
    <t>3.1.3.3 Travel</t>
  </si>
  <si>
    <t>3.1.3.4 Piller</t>
  </si>
  <si>
    <t>3.1.3.5 Cables and Installation</t>
  </si>
  <si>
    <t>3.1.4 Commissioning</t>
  </si>
  <si>
    <t>3.1.4.1 Commissioning &amp; running of Seruci I</t>
  </si>
  <si>
    <t>3.1.4.2 Energy and maintenance</t>
  </si>
  <si>
    <t>4 DarkSide-50</t>
  </si>
  <si>
    <t>4.1 Technical &amp; run coordination</t>
  </si>
  <si>
    <t>4.2 Data monitoring</t>
  </si>
  <si>
    <t>4.3 Physics coordination</t>
  </si>
  <si>
    <t>4.3.1 Analysis</t>
  </si>
  <si>
    <t>5 NOA Activities</t>
  </si>
  <si>
    <t>5.1 Clean Room</t>
  </si>
  <si>
    <t>5.2 Silicon packaging equipments</t>
  </si>
  <si>
    <t>5.3 LA-ICPMS</t>
  </si>
  <si>
    <t>5.4 Mechanical-3D</t>
  </si>
  <si>
    <t>5.5 NOA infrastructures</t>
  </si>
  <si>
    <t>5.6 Web site &amp; outreach</t>
  </si>
  <si>
    <t>5.7 Travels</t>
  </si>
  <si>
    <t>DarkSide-20k Project</t>
  </si>
  <si>
    <t>C. Galbiati [G. Fiorillo]</t>
  </si>
  <si>
    <t>Princeton/GSSI [Napoli]</t>
  </si>
  <si>
    <t>An. Ianni</t>
  </si>
  <si>
    <t>Bologna</t>
  </si>
  <si>
    <t>A. Pocar</t>
  </si>
  <si>
    <t>UMass</t>
  </si>
  <si>
    <t>I. Kochanek</t>
  </si>
  <si>
    <t>Napoli</t>
  </si>
  <si>
    <t>Milano/Bologna</t>
  </si>
  <si>
    <t>M. Guerzoni/A. Margotti</t>
  </si>
  <si>
    <t>Milano</t>
  </si>
  <si>
    <t>E. Pantic</t>
  </si>
  <si>
    <t>A. Renshaw</t>
  </si>
  <si>
    <t>S. De Cecco</t>
  </si>
  <si>
    <t>A. Chepurnov</t>
  </si>
  <si>
    <t>MSU</t>
  </si>
  <si>
    <t>Y. Suvorov</t>
  </si>
  <si>
    <t>V. Pesudo</t>
  </si>
  <si>
    <t>J. Maricic</t>
  </si>
  <si>
    <t>Hawaii</t>
  </si>
  <si>
    <t>B. Vogelaar</t>
  </si>
  <si>
    <t>VTech</t>
  </si>
  <si>
    <t>P. Meyers</t>
  </si>
  <si>
    <t>Virginia Tech</t>
  </si>
  <si>
    <t>J. Martoff / J. Maricic</t>
  </si>
  <si>
    <t>Temple / Hawaii</t>
  </si>
  <si>
    <t>P. Cavalcante</t>
  </si>
  <si>
    <t>APC/Roma1</t>
  </si>
  <si>
    <t>N. Rossi</t>
  </si>
  <si>
    <t>APC</t>
  </si>
  <si>
    <t>C. Giganti</t>
  </si>
  <si>
    <t>F. Gabriele</t>
  </si>
  <si>
    <t>L. Pandola</t>
  </si>
  <si>
    <t>LNS</t>
  </si>
  <si>
    <t>M. Kuss</t>
  </si>
  <si>
    <t>A. Gola</t>
  </si>
  <si>
    <t>TIFPA</t>
  </si>
  <si>
    <t>S. Catalanotti</t>
  </si>
  <si>
    <t>M. Gulino</t>
  </si>
  <si>
    <t>C. Cicalò</t>
  </si>
  <si>
    <t>G. Fiorillo/L. Mapelli</t>
  </si>
  <si>
    <t>Napoli/Princeton</t>
  </si>
  <si>
    <t>T. Napolitano</t>
  </si>
  <si>
    <t>LNF</t>
  </si>
  <si>
    <t>M. Simeone/A. Renshaw</t>
  </si>
  <si>
    <t>Napoli/Houston</t>
  </si>
  <si>
    <t>M. Simeone</t>
  </si>
  <si>
    <t>H. Back</t>
  </si>
  <si>
    <t>J. Napolitano</t>
  </si>
  <si>
    <t>R. Haaland</t>
  </si>
  <si>
    <t>Fort Lewis</t>
  </si>
  <si>
    <t>L. Mapelli/R. Tartaglia/ A. Devoto</t>
  </si>
  <si>
    <t>N. Canci</t>
  </si>
  <si>
    <t>M. Wada</t>
  </si>
  <si>
    <t>E. Pantic/S. Davini</t>
  </si>
  <si>
    <t>UC Davis/Genova</t>
  </si>
  <si>
    <t>INFN
MP
[k€]</t>
  </si>
  <si>
    <t>1.6.4.1.2 Cooling equipment</t>
  </si>
  <si>
    <t>MB</t>
  </si>
  <si>
    <t>1.6.4.1.1 High-end racks and crates with accessories (for TPC+Veto)</t>
  </si>
  <si>
    <t xml:space="preserve">A. Caminata </t>
  </si>
  <si>
    <t>P. Musico</t>
  </si>
  <si>
    <t>S. Davini</t>
  </si>
  <si>
    <t>INFN
PON
[k€]</t>
  </si>
  <si>
    <t>4 Infrastructures</t>
  </si>
  <si>
    <t>1.1.8.3.2 Motherboard strips to connect the 25 PDMs to the steering module and optolink board ((1 per motherboard ) x 100 € / piece)</t>
  </si>
  <si>
    <t>1.1.8.3.3 Connectors (N_MB x 87€ x  ( 50 PDM-MB+ 2 MB-SM + 4 MB -Optolink) )</t>
  </si>
  <si>
    <t>N tiles PROTO</t>
  </si>
  <si>
    <t>N tiles TPC</t>
  </si>
  <si>
    <t>N tiles Veto</t>
  </si>
  <si>
    <t>Spare</t>
  </si>
  <si>
    <t>1.1.1.2 Preproduction (+1 frontside mask +1 baskside mask)</t>
  </si>
  <si>
    <t>1.1.1.3 TPC production (+1 frontside mask + 1 backside mask)</t>
  </si>
  <si>
    <t>1.1.1.4 Veto production</t>
  </si>
  <si>
    <t>N tiles PROTO spares</t>
  </si>
  <si>
    <t>N tiles TPC spares</t>
  </si>
  <si>
    <t>N tiles Veto spares</t>
  </si>
  <si>
    <t>1.1.2.2.2 Components (€0.54 per resistor, 48 resistors per tile)</t>
  </si>
  <si>
    <t>1.1.2.2.3 Printed circuit boards (€50/tile)</t>
  </si>
  <si>
    <t>NSF
Labor
[k$]</t>
  </si>
  <si>
    <t>1.1.3.2.2 Components (€30/tile)</t>
  </si>
  <si>
    <t>1.1.3.2.3 Run (€50/tile)</t>
  </si>
  <si>
    <t>1.1.3.3.1 TPC production</t>
  </si>
  <si>
    <t>1.1.3.3.1.2 Printed circuit boards (€20/tile)</t>
  </si>
  <si>
    <t>1.1.3.3.1.3 Components (4 TIA and 1 FTD per tile, €30/tile)</t>
  </si>
  <si>
    <t>1.1.3.3.2 Veto production</t>
  </si>
  <si>
    <t>1.1.3.3.2.2 Printed circuit boards (€20/tile)</t>
  </si>
  <si>
    <t>1.1.3.3.2.3 Components (4 TIA and 1 FTD per tile, €30/tile)</t>
  </si>
  <si>
    <t>1.1.3.3.3 Assembly and testing</t>
  </si>
  <si>
    <t>1.1.3.3.3.1 Consumables used during the packaging</t>
  </si>
  <si>
    <t>1.1.3.3.3.2 Labor for FEB circuit board production (6 techs for 7 months)</t>
  </si>
  <si>
    <t>1.1.3.3.3.3 Labor for tile circuit board testing (1 tech for 3 months)</t>
  </si>
  <si>
    <t>1.1.3.3.3.4 FEB assembly (2 techs for 4 months, 3 months setup)</t>
  </si>
  <si>
    <t>1.1.3.3.3.5 FEB testing (3 techs for 2 months, 3 months setup)</t>
  </si>
  <si>
    <t>1.1.3.3.3.6 FEB components screening</t>
  </si>
  <si>
    <t>M. Rocha</t>
  </si>
  <si>
    <t>N TRB</t>
  </si>
  <si>
    <t xml:space="preserve">N SQB </t>
  </si>
  <si>
    <t>N MB spares</t>
  </si>
  <si>
    <t>1.1.6.1.3 Argon for cryogenic test (1000 l at €1.3/l)</t>
  </si>
  <si>
    <t>1.1.6.1.1 Printed circuit boards (100 cm2, 6 layers)</t>
  </si>
  <si>
    <t>1.1.6.1.2 Run</t>
  </si>
  <si>
    <t>1.1.6.2.3 Argon for cryogenic test (1000 l at €1.3/l)</t>
  </si>
  <si>
    <t>1.1.6.3.3 Run (€300/MB)</t>
  </si>
  <si>
    <t>1.1.6.3.4 Tests at cryogenic temperature (300 l/w × 20 w at €1.3/l)</t>
  </si>
  <si>
    <t>1.1.6.1 Prototyping (10 pieces)</t>
  </si>
  <si>
    <t>1.1.6.2 Preproduction (10 pieces)</t>
  </si>
  <si>
    <t>1.1.6.2.1 Printed circuit boards (100 cm2, 6 layers)</t>
  </si>
  <si>
    <t>1.1.6.2.2 Run</t>
  </si>
  <si>
    <t>1.1.8.3.1 Substrates (€350/m2 × 625 cm2, €22/MB)
procurement, 356 x 625cm2 (Arlon, 350€/m2)</t>
  </si>
  <si>
    <t>1.1.7.2 Preproduction (20 MB, 370 ch)</t>
  </si>
  <si>
    <t>1.1.7.3.1 TPC Production</t>
  </si>
  <si>
    <t>1.1.7.2.2 Fibers (100 fibers/bundle, €17k/bundle)</t>
  </si>
  <si>
    <t>1.1.7.3.1.2 Fibers (100 fibers/bundle, €25k/bundle)</t>
  </si>
  <si>
    <t>1.1.7.2.5 Receivers (€92/ch)</t>
  </si>
  <si>
    <t>1.1.7.2.6 Crate VME 9U</t>
  </si>
  <si>
    <t>crate</t>
  </si>
  <si>
    <t>1.1.7.3.1.5 Receivers (€92/ch)</t>
  </si>
  <si>
    <t>1.1.7.3.1 Veto Production</t>
  </si>
  <si>
    <t>1.1.7.3.3 Crates VME 9U</t>
  </si>
  <si>
    <t>1.1.9.2 Preproduction (25 pieces)</t>
  </si>
  <si>
    <t xml:space="preserve">1.1.9.2.2 Motherboard milling </t>
  </si>
  <si>
    <t>1.1.9.1.1 Copper OFHC for DarkSide-Proto (10 copper sheet of 27x27x1 cm3 at  €22.5/kg)</t>
  </si>
  <si>
    <t>1.1.9.1 Prototyping (10 pieces)</t>
  </si>
  <si>
    <t>1.1.9.1.2 Motherboard milling</t>
  </si>
  <si>
    <t>1.1.9.2.1 Copper OFHC for DarkSide-Proto (25 copper sheet of 27x27x1 cm3 at  €22.5/kg)</t>
  </si>
  <si>
    <t>1.5.5 Installation</t>
  </si>
  <si>
    <t>Common Funds
[k€]</t>
  </si>
  <si>
    <t>1.1.10 SiPM power supplies</t>
  </si>
  <si>
    <t>Mod</t>
  </si>
  <si>
    <t>1.1.10.1 TPC SiPM power supplies</t>
  </si>
  <si>
    <t>1.1.10.2 Veto SiPM power supplies</t>
  </si>
  <si>
    <t>1.6.1.1.1 Readout boards for DS-Proto (370 ch, 64 ch/board, +IT VAT)</t>
  </si>
  <si>
    <t>1.6.1.1.2 Readout boards for TPC 1st contingent (896 ch, 64 ch/board, +IT VAT)</t>
  </si>
  <si>
    <t>1.6.1.2 Readout boards for veto</t>
  </si>
  <si>
    <t>N MB Veto eqv</t>
  </si>
  <si>
    <t>1.1.10.1.8 LV +5V filters</t>
  </si>
  <si>
    <t>1.1.10.1.13 LV +2.5V filters</t>
  </si>
  <si>
    <t>1.1.10.1.18 LV -2.5V filters</t>
  </si>
  <si>
    <t>N MB Veto eqv spares</t>
  </si>
  <si>
    <t>Al. Ianni</t>
  </si>
  <si>
    <t>1.1.2.2.1 Substrates (€350/m2, 25 cm2/layer, 2 layer/tile, €1.75/tile)</t>
  </si>
  <si>
    <t>1.1.3.2.1 Substrates (€350/m2, 25 cm2/layer, 2 layer/tile, €1.75/tile)</t>
  </si>
  <si>
    <t>1.1.3.3.1.1 Substrates (€350/m2, 25 cm2/layer, 2 layer/tile, €1.75/tile)</t>
  </si>
  <si>
    <t>1.1.3.3.2.1 Substrates (€350/m2, 25 cm2/layer, 2 layer/tile, €1.75/tile)</t>
  </si>
  <si>
    <t>1.1.7.2.1 Substrates (€350/m2, 312.5 cm2/layer, 2 layer/tile, €1.75/tile)</t>
  </si>
  <si>
    <t>1.1.7.2.4 Printed circuit boards (€7/ch)</t>
  </si>
  <si>
    <t>1.1.7.3.1.4 Printed circuit boards (€7/ch)</t>
  </si>
  <si>
    <t>1.1.7.2.3 Components (€49/ch)</t>
  </si>
  <si>
    <t>1.1.7.3.1.3 Components (€49/ch)</t>
  </si>
  <si>
    <t>1.1.7.3.1.1 Substrates (€350/m2, 312.5 cm2/layer, 2 layer/tile, €1.75/tile)</t>
  </si>
  <si>
    <t>1.1.6.3.2 Printed circuit boards (€22/MB)</t>
  </si>
  <si>
    <t>1.1.6.3.1 Substrates (€350/m2, 312.5 cm2/layer, 2 layer/MB, €1.75/MB)</t>
  </si>
  <si>
    <t>boards</t>
  </si>
  <si>
    <t>crates</t>
  </si>
  <si>
    <t>1.1.10.1.4 HV filters (€122/4ch)</t>
  </si>
  <si>
    <t>1.2.9 Cryocooling system and gas handling</t>
  </si>
  <si>
    <t>1.2.9.1 Uar loop within TPC</t>
  </si>
  <si>
    <t>1.2.9.2 Uar purification and cooling loop</t>
  </si>
  <si>
    <t>1.2.9.3 Uar Recovery system cryogenics</t>
  </si>
  <si>
    <t>1.2.9.4 Uar loop warm parts and instrumentation loop</t>
  </si>
  <si>
    <t>1.2.9.5 Cryo-system Slow Control</t>
  </si>
  <si>
    <t>1.4.1 Sources</t>
  </si>
  <si>
    <t>1.4.1.1 Gas Sources</t>
  </si>
  <si>
    <t>1.4.1.2 γ-ray Sources</t>
  </si>
  <si>
    <t>1.4.1.4 252Cf</t>
  </si>
  <si>
    <t>1.2.1.2 Engineering labor</t>
  </si>
  <si>
    <t>1.2.1.1 Prototyping (design and material)</t>
  </si>
  <si>
    <t>1.2.1.3 Preproduction (materials, tools and machining)</t>
  </si>
  <si>
    <t>1.2.1.4 Production (materials, machining and testing)</t>
  </si>
  <si>
    <t>1.2.1.5 HV power supplies for cathode, first ring and grid</t>
  </si>
  <si>
    <t>1.2.1.6 Shipping and materials and supplies</t>
  </si>
  <si>
    <t>1.2.2.1 Prototyping (design, material, tools)</t>
  </si>
  <si>
    <t>1.2.2.2 Engineering labor</t>
  </si>
  <si>
    <t>1.2.2.3 Preproduction (materials and machining)</t>
  </si>
  <si>
    <t>1.2.2.4 Production (materials, machining and testing)</t>
  </si>
  <si>
    <t>1.2.2.5 HHV resistors procurement</t>
  </si>
  <si>
    <t>1.2.2.6 Shipping and materials and supplies</t>
  </si>
  <si>
    <t>1.2.3.2 Engineering labor</t>
  </si>
  <si>
    <t>1.2.3.6 Shipping and materials and supplies</t>
  </si>
  <si>
    <t>1.2.3.1 Prototyping (design, material and machining)</t>
  </si>
  <si>
    <t>1.2.3.3 Preproduction (machining)</t>
  </si>
  <si>
    <t>1.2.3.4 Production (machining)</t>
  </si>
  <si>
    <t>1.2.3.5 Acrylic and 3M foil procurement</t>
  </si>
  <si>
    <t>1.2.4.4 Labor</t>
  </si>
  <si>
    <t>1.2.4.1 Prototyping (design, materials and machining)</t>
  </si>
  <si>
    <t>1.2.4.2 Preproduction (materials and machining)</t>
  </si>
  <si>
    <t>1.2.4.3 Parts and materials</t>
  </si>
  <si>
    <t>1.2.5.1 Design and prototyping</t>
  </si>
  <si>
    <t>1.2.5.2 Engineering labor</t>
  </si>
  <si>
    <t>1.2.5.3.1 Stainless steel frame</t>
  </si>
  <si>
    <t>1.2.5.3.2 Stainless steel wire</t>
  </si>
  <si>
    <t>1.2.5.3.3 Stainless steel pillars</t>
  </si>
  <si>
    <t>1.2.6.2 Parts and Materials</t>
  </si>
  <si>
    <t>1.2.6.1 Design and engineering</t>
  </si>
  <si>
    <t>1.2.9.2.1 LN2 dewar</t>
  </si>
  <si>
    <t>1.2.9.2.2 Ar condenser</t>
  </si>
  <si>
    <t>1.2.9.2.3 GigaTorr SAES getters</t>
  </si>
  <si>
    <t>1.2.9.2.4 Gas circulation pumps</t>
  </si>
  <si>
    <t>1.2.9.2.5 Turbo pumps with controllers</t>
  </si>
  <si>
    <t>1.2.9.2.6 Rough pumps</t>
  </si>
  <si>
    <t>1.2.9.2.7 Radon trap activated carbon</t>
  </si>
  <si>
    <t>1.2.9.2.8 Radon trap fabrication materials</t>
  </si>
  <si>
    <t>1.2.9.2.9 Heat exchangers</t>
  </si>
  <si>
    <t>1.2.9.2.10 Custom regulation valve</t>
  </si>
  <si>
    <t>1.2.9.2.11 Cold box inner tubing and fittings</t>
  </si>
  <si>
    <t>1.2.9.2.12 Cold box vacuum vessel</t>
  </si>
  <si>
    <t>1.2.9.2.13 Cold box bayonet and transfer lines</t>
  </si>
  <si>
    <t>1.2.9.2.14 Superinsulation</t>
  </si>
  <si>
    <t>1.2.9.2.15 Safety rupture disks</t>
  </si>
  <si>
    <t>1.2.9.2.16 Safety relief valves</t>
  </si>
  <si>
    <t>1.2.9.2.17 Materials and shop time</t>
  </si>
  <si>
    <t>1.2.9.2.18 Pressure transducers</t>
  </si>
  <si>
    <t>1.2.9.2.19 Temperature sensor and monitor</t>
  </si>
  <si>
    <t>1.2.9.2.20 Temperature sensor and controller</t>
  </si>
  <si>
    <t>1.2.9.2.21 Vacuum gauges</t>
  </si>
  <si>
    <t>1.2.9.2.22 Vacuum valves</t>
  </si>
  <si>
    <t>1.2.9.2.23 Cooling tower frame</t>
  </si>
  <si>
    <t>1.2.9.2.24 Engineering labor</t>
  </si>
  <si>
    <t>1.2.9.2.25 Materials and supplies</t>
  </si>
  <si>
    <t>1.2.9.2.26 Shipping</t>
  </si>
  <si>
    <t>1.2.9.3.1 LN2 dewar</t>
  </si>
  <si>
    <t>1.2.9.3.2 Ar condenser</t>
  </si>
  <si>
    <t>1.2.9.3.3 Turbo pumps with controllers</t>
  </si>
  <si>
    <t>1.2.9.3.4 Rough pumps</t>
  </si>
  <si>
    <t>1.2.9.3.5 Heat exchangers</t>
  </si>
  <si>
    <t>1.2.9.3.6 Cold box inner tubing and fittings</t>
  </si>
  <si>
    <t>1.2.9.3.7 Cold box vacuum vessel</t>
  </si>
  <si>
    <t>1.2.9.3.8 Cold box bayonet and transfer lines</t>
  </si>
  <si>
    <t>1.2.9.3.9 Superinsulation</t>
  </si>
  <si>
    <t>1.2.9.3.10 Safety rupture disks</t>
  </si>
  <si>
    <t>1.2.9.3.11 Safety relief valves</t>
  </si>
  <si>
    <t>1.2.9.3.12 Custom regulating valve</t>
  </si>
  <si>
    <t>1.2.9.2.13 Temperature sensor and monitor</t>
  </si>
  <si>
    <t xml:space="preserve">1.2.9.3.14 Vacuum gauges </t>
  </si>
  <si>
    <t>1.2.9.3.15 Vacuum valves</t>
  </si>
  <si>
    <t>1.2.9.3.16 Engineering labor</t>
  </si>
  <si>
    <t>1.2.9.3.17 Materials and supplies</t>
  </si>
  <si>
    <t>1.2.9.2.18 Shipping</t>
  </si>
  <si>
    <t>1.2.9.4.1 Room temperature valves</t>
  </si>
  <si>
    <t>1.2.9.4.2 Mass flow meters for Uar</t>
  </si>
  <si>
    <t>1.2.9.4.3 Mass flow meters for N2</t>
  </si>
  <si>
    <t>1.2.9.4.4 Mass flow controller for calibration source</t>
  </si>
  <si>
    <t>1.2.9.4.5 Molecular drag pump systems</t>
  </si>
  <si>
    <t>1.2.9.4.6 Safety relief valves</t>
  </si>
  <si>
    <t>1.2.9.4.7 Tubing and fittings</t>
  </si>
  <si>
    <t>1.2.9.4.8 Engineering labor</t>
  </si>
  <si>
    <t>1.2.9.4.9 Materials and supplies</t>
  </si>
  <si>
    <t>1.2.9.4.10 Shipping</t>
  </si>
  <si>
    <t>1.4.1.1.1 83Kr transport</t>
  </si>
  <si>
    <t>1.4.1.1.2 83Kr lab supplies</t>
  </si>
  <si>
    <t>1.4.1.1.3 83Kr Shipping</t>
  </si>
  <si>
    <t>1.4.1.1.4 83Kr - Source</t>
  </si>
  <si>
    <t>1.4.1.1.5 222Rn source fabrication</t>
  </si>
  <si>
    <t>1.4.1.3 AmC, AmBe, AmLi</t>
  </si>
  <si>
    <t>1.4.1.5 UV led for veto calibration</t>
  </si>
  <si>
    <t>1.4.1.5.1 UV fibers system</t>
  </si>
  <si>
    <t>1.4.1.5.2 Connector</t>
  </si>
  <si>
    <t>1.4.1.5.3 Design</t>
  </si>
  <si>
    <t>1.4.1.5.4 Construction</t>
  </si>
  <si>
    <t>1.4.1.6 Pyroelectric neutron generator</t>
  </si>
  <si>
    <t>1.4.1.6.1 Parts</t>
  </si>
  <si>
    <t>1.4.1.6.2 Fabrication and commissioning</t>
  </si>
  <si>
    <t>1.4.2 TPC guide mechanics</t>
  </si>
  <si>
    <t>1.4.3 Source insertion device (enclosed)</t>
  </si>
  <si>
    <t>Hawaii/Virginia</t>
  </si>
  <si>
    <t>1.4.3.1 Sealed external housing</t>
  </si>
  <si>
    <t>1.4.3.2 Automatic, precision stepper motor delivery system</t>
  </si>
  <si>
    <t>1.4.3.3 Source exchangers (intelocking)</t>
  </si>
  <si>
    <t>1.4.3.4 Engineering</t>
  </si>
  <si>
    <t>1.4.3.5 Installation and commissioning</t>
  </si>
  <si>
    <t>1.4.4 External deployment system,Photoneutron source and camera system</t>
  </si>
  <si>
    <t>1.4.4.1 Photoneutron source production</t>
  </si>
  <si>
    <t>1.4.4.2 Engineering</t>
  </si>
  <si>
    <t>1.4.4.3 Construction</t>
  </si>
  <si>
    <t>1.4.4.4 Camera system</t>
  </si>
  <si>
    <t>1.4.4.4.1 Camera and parts</t>
  </si>
  <si>
    <t>1.4.4.4.2 Engineering</t>
  </si>
  <si>
    <t>C. Galbiati/A. Ianni</t>
  </si>
  <si>
    <t>2.2.3.3 Engineering labor for installation and commissioning</t>
  </si>
  <si>
    <t>2.2.4.3 Engineering labor for installation and commissioning</t>
  </si>
  <si>
    <t>A. Ianni/M. Boulay</t>
  </si>
  <si>
    <t>Princeton/Canada</t>
  </si>
  <si>
    <t>4.1 Infrastructures</t>
  </si>
  <si>
    <t>4.1.1 Safety analysis</t>
  </si>
  <si>
    <t>4.1.2 Facilities</t>
  </si>
  <si>
    <t>4.1.2.1 Building</t>
  </si>
  <si>
    <t>4.1.2.5 Argon recovery cryostats</t>
  </si>
  <si>
    <t>P Cavalcante</t>
  </si>
  <si>
    <t>C. Kendziora/M. Razeti/Y. Suvorov</t>
  </si>
  <si>
    <t>Fermilab/Cagliari/Napoli</t>
  </si>
  <si>
    <t>M. Razeti/R. Tartaglia</t>
  </si>
  <si>
    <t>F. Gabriele/M. Razeti/R. Tartaglia</t>
  </si>
  <si>
    <t>LNGS/Cagliari/LNGS</t>
  </si>
  <si>
    <t>TBD</t>
  </si>
  <si>
    <t>1.1.2.3.1 TPC production</t>
  </si>
  <si>
    <t>1.1.2.3.1.1 Substrates (€350/m2, 25 cm2/layer, 2 layer/tile, €1.75/tile)</t>
  </si>
  <si>
    <t>1.1.2.3.1.2 Components (€0.54 per resistor, 48 resistors per tile)</t>
  </si>
  <si>
    <t>1.1.2.3.1.3 Printed circuit boards (€20/tile)</t>
  </si>
  <si>
    <t>1.1.2.3.2 Veto production</t>
  </si>
  <si>
    <t>1.1.2.3.2.1 Substrates (€350/m2, 25 cm2/layer, 2 layer/tile, €1.75/tile)</t>
  </si>
  <si>
    <t>1.1.2.3.2.2 Components (€0.54 per resistor, 48 resistors per tile)</t>
  </si>
  <si>
    <t>1.1.2.3.2.3 Printed circuit boards (€20/tile)</t>
  </si>
  <si>
    <t>1.1.2.3.3 Assembly</t>
  </si>
  <si>
    <t>1.1.2.3.3.1 Labor for printed circuit board production (6 techs for 5 months, 1 tech for 3 months setup)</t>
  </si>
  <si>
    <t>1.1.2.3.3.2 Labor for printed circuit board testing (1 tech for 2 months testing and 3 months setup)</t>
  </si>
  <si>
    <t>1.1.2.3.3.3 Consumables</t>
  </si>
  <si>
    <t>1.1.2.3.3.4 Labor for tile packaging (2 techs for 6 months and 3 months setup)</t>
  </si>
  <si>
    <t>1.1.2.3.3.5 Labor for packaged tile testing (3 techs for 6 months and 3 months setup)</t>
  </si>
  <si>
    <t>N ch TPC</t>
  </si>
  <si>
    <t>N ch Veto</t>
  </si>
  <si>
    <t>ch</t>
  </si>
  <si>
    <t>CFI
CAP
[CAD]</t>
  </si>
  <si>
    <t>CFI
Labor
[CAD]</t>
  </si>
  <si>
    <t>Totale</t>
  </si>
  <si>
    <t>INFN</t>
  </si>
  <si>
    <t>NSF</t>
  </si>
  <si>
    <t>CFI</t>
  </si>
  <si>
    <t>other</t>
  </si>
  <si>
    <t>Common Funds</t>
  </si>
  <si>
    <t>All values in k€</t>
  </si>
  <si>
    <t>1.8 ReD</t>
  </si>
  <si>
    <t>1.8.1 Simulation &amp; Analysis</t>
  </si>
  <si>
    <t>1.8.2 ReD Photoelectronics</t>
  </si>
  <si>
    <t>1.8.5 nToF Spectrometer</t>
  </si>
  <si>
    <t>1.8.6 Commissioning &amp; operation</t>
  </si>
  <si>
    <t>1.8.1.2 Neutron experiment simulation</t>
  </si>
  <si>
    <t>1.8.1.2.1 Collimator design and optimization</t>
  </si>
  <si>
    <t>1.8.1.2.2 nToF design and optimization</t>
  </si>
  <si>
    <t>1.8.2.1 SiPM prototyping + tests</t>
  </si>
  <si>
    <t>1.8.2.2 Front-end electronics integration</t>
  </si>
  <si>
    <t>1.8.2.3 Detector module design and production</t>
  </si>
  <si>
    <t>1.8.2.4 Functional test and certification</t>
  </si>
  <si>
    <t>1.8.3.1 TPC &amp; cryogenics</t>
  </si>
  <si>
    <t>1.8.3.3 Slow control</t>
  </si>
  <si>
    <t>1.8.5.1 Detector &amp; DAQ</t>
  </si>
  <si>
    <t>1.8.5.2 Mechanics</t>
  </si>
  <si>
    <t>1.9 DarkSide-Proto</t>
  </si>
  <si>
    <t>1.9.1 Integration</t>
  </si>
  <si>
    <t>1.9.2 DAQ</t>
  </si>
  <si>
    <t>1.9.2.1 DAQ and trigger</t>
  </si>
  <si>
    <t>1.9.2.2 DAQ server and data management</t>
  </si>
  <si>
    <t>1.9.3 Calibration Set-up</t>
  </si>
  <si>
    <t>1.9.4 Commissioning</t>
  </si>
  <si>
    <t>1.9.5 Operation</t>
  </si>
  <si>
    <t>1.9.5.1 Consumables</t>
  </si>
  <si>
    <t>1.9.5.2 Project associate at CERN</t>
  </si>
  <si>
    <t>1.9.5.3 Travel</t>
  </si>
  <si>
    <t>1.9.6 Cryostat</t>
  </si>
  <si>
    <t>1.10 Outer cryostat</t>
  </si>
  <si>
    <t>1.10.1 Warm structure</t>
  </si>
  <si>
    <t>1.10.2.1 Design, list of material, assembly procedure, QA procedure</t>
  </si>
  <si>
    <t>1.10.2.2 Insulation &amp; membrane</t>
  </si>
  <si>
    <t>1.10.2.3 Special material and consumables</t>
  </si>
  <si>
    <t>1.10.2.4 Installation and final test</t>
  </si>
  <si>
    <t>1.10.3 Cryogenics System</t>
  </si>
  <si>
    <t>1.10.4 Argon 5.0</t>
  </si>
  <si>
    <t>1.11 Technical coordination</t>
  </si>
  <si>
    <t>1.11.1 Technical integration</t>
  </si>
  <si>
    <t xml:space="preserve">M. Razeti </t>
  </si>
  <si>
    <t>1.1.10.1.1 HV boards (CAEN A1540LX, 1 slot/board, 24 ch/board)</t>
  </si>
  <si>
    <t>1.1.10.1.2 HV crates (CAEN SY4527, 16 slot/crate,  1 slot/board, 24 ch/board)</t>
  </si>
  <si>
    <t>1.1.10.1.3 HV power unit (CAEN A4532)</t>
  </si>
  <si>
    <t>1.1.10.1.5 LV +5V boards (CAEN A2518, 1 slot/board, 8 ch/board)</t>
  </si>
  <si>
    <t>1.1.10.1.6 LV +5V crates (CAEN SY4527, 16 slot/crate,  1 slot/board, 8 ch/board)</t>
  </si>
  <si>
    <t>1.1.10.1.7 LV +5V power unit (CAEN A4533)</t>
  </si>
  <si>
    <t>1.1.10.1.9 LV +2.5V boards (CAEN A2517, 1 slot/board, 8 ch/board)</t>
  </si>
  <si>
    <t>1.1.10.1.10 LV +2.5V crates (CAEN SY4527, 16 slot/crate,  1 slot/board, 8 ch/board)</t>
  </si>
  <si>
    <t>1.1.10.1.11 LV +2.5V primary power unit (CAEN A4533)</t>
  </si>
  <si>
    <t>1.1.10.1.12 LV +2.5V secondary power unit (CAEN A4532)</t>
  </si>
  <si>
    <t>1.1.10.1.14 LV -2.5V boards (CAEN A2517, 1 slot/board, 8 ch/board)</t>
  </si>
  <si>
    <t>1.1.10.1.15 LV -2.5V crates (CAEN SY4527, 16 slot/crate,  1 slot/board, 8 ch/board)</t>
  </si>
  <si>
    <t>1.1.10.1.16 LV -2.5V primary power unit (CAEN A4533)</t>
  </si>
  <si>
    <t>1.1.10.1.17 LV -2.5V secondary power unit (CAEN A4532)</t>
  </si>
  <si>
    <t>1.1.10.2.1 HV boards (CAEN A1540LX, 1 slot/board, 24 ch/board)</t>
  </si>
  <si>
    <t>1.1.10.2.2 HV crates (CAEN SY4527, 16 slot/crate,  1 slot/board, 24 ch/board)</t>
  </si>
  <si>
    <t>1.1.10.2.3 HV power unit (CAEN A4532)</t>
  </si>
  <si>
    <t>1.1.10.2.4 HV filters (€122/4ch)</t>
  </si>
  <si>
    <t>1.1.10.2.5 LV +5V boards (CAEN A2518, 1 slot/board, 8 ch/board)</t>
  </si>
  <si>
    <t>1.1.10.2.6 LV +5V crates (CAEN SY4527, 16 slot/crate,  1 slot/board, 8 ch/board)</t>
  </si>
  <si>
    <t>1.1.10.2.7 LV +5V power unit (CAEN A4533)</t>
  </si>
  <si>
    <t>1.1.10.2.8 LV +5V filters</t>
  </si>
  <si>
    <t>1.1.10.2.9 LV +2.5V boards (CAEN A2517, 1 slot/board, 8 ch/board)</t>
  </si>
  <si>
    <t>1.1.10.2.10 LV +2.5V crates (CAEN SY4527, 16 slot/crate,  1 slot/board, 8 ch/board)</t>
  </si>
  <si>
    <t>1.1.10.2.11 LV +2.5V primary power unit (CAEN A4533)</t>
  </si>
  <si>
    <t>1.1.10.2.12 LV +2.5V secondary power unit (CAEN A4532)</t>
  </si>
  <si>
    <t>1.1.10.2.13 LV +2.5V filters</t>
  </si>
  <si>
    <t>1.1.10.2.14 LV -2.5V boards (CAEN A2517, 1 slot/board, 8 ch/board)</t>
  </si>
  <si>
    <t>1.1.10.2.15 LV -2.5V crates (CAEN SY4527, 16 slot/crate,  1 slot/board, 8 ch/board)</t>
  </si>
  <si>
    <t>1.1.10.2.16 LV -2.5V primary power unit (CAEN A4533)</t>
  </si>
  <si>
    <t>1.1.10.2.117 LV -2.5V secondary power unit (CAEN A4532)</t>
  </si>
  <si>
    <t>1.1.10.2.18 LV -2.5V filters</t>
  </si>
  <si>
    <t>1.4.1.1.6 222Rn labor</t>
  </si>
  <si>
    <t>1.2.10 TPC integration</t>
  </si>
  <si>
    <t>D. Franco</t>
  </si>
  <si>
    <t>Core
Cost
[CAD]</t>
  </si>
  <si>
    <t>Core
Labor
[CAD]</t>
  </si>
  <si>
    <t>1.3.2 Inter-comparison and QC</t>
  </si>
  <si>
    <t>1.3.2.1 Surface / Rn emanation</t>
  </si>
  <si>
    <t>1.3.2.2 HPGe</t>
  </si>
  <si>
    <t>1.3.2.3 ICP-MS</t>
  </si>
  <si>
    <t>1.3.3 Materials, handling and process development</t>
  </si>
  <si>
    <t>1.3.4 Spreadsheets and database</t>
  </si>
  <si>
    <t>1.3.5 Cosmogenic &amp; Intrinsic activity</t>
  </si>
  <si>
    <t>1.3.3.1 Mat. Handling procedures</t>
  </si>
  <si>
    <t>1.3.3.2 Cleanliness Methods</t>
  </si>
  <si>
    <t>1.3.3.3 Tracking and monitoring</t>
  </si>
  <si>
    <t>1.3.4.1 Spreadsheet, assay request form, standard result form</t>
  </si>
  <si>
    <t>1.3.4.2 Database and web interface</t>
  </si>
  <si>
    <t>1.3.5.1 Argon</t>
  </si>
  <si>
    <t>1.3.5.2 TPC</t>
  </si>
  <si>
    <t>1.3.5.3 PE</t>
  </si>
  <si>
    <t>1.3.6.1 HPGe Gamma Counting</t>
  </si>
  <si>
    <t>1.3.6 Materials radiopurity assay</t>
  </si>
  <si>
    <t>1.3.6.1.1 BHSU assays</t>
  </si>
  <si>
    <t>1.3.6.1.2 LNGS assays</t>
  </si>
  <si>
    <t>1.3.6.1.3 LSC assays</t>
  </si>
  <si>
    <t>1.3.6.1.4 Temple assays</t>
  </si>
  <si>
    <t>1.3.6.1.5 PNNL assays</t>
  </si>
  <si>
    <t>1.3.6.2 Radiochem. And Mass Spec.</t>
  </si>
  <si>
    <t>1.3.6.2.1 BHSU assays</t>
  </si>
  <si>
    <t>1.3.6.2.2 CIEMAT assays</t>
  </si>
  <si>
    <t>1.3.6.2.3 LNGS assays</t>
  </si>
  <si>
    <t>1.3.6.2.4 PNNL assays</t>
  </si>
  <si>
    <t>1.3.6.3 Radon emanation</t>
  </si>
  <si>
    <t>1.3.6.3.1 Crakow assays</t>
  </si>
  <si>
    <t>1.3.6.3.2 PNNL assays</t>
  </si>
  <si>
    <t>1.3.6.4 Large area surface assay</t>
  </si>
  <si>
    <t>1.3.6.4.1 LSC assays</t>
  </si>
  <si>
    <t>1.3.6.4.2 Crakow assays</t>
  </si>
  <si>
    <t>1.3.1.1 Bulk</t>
  </si>
  <si>
    <t xml:space="preserve">1.3.1.2 Emanation </t>
  </si>
  <si>
    <t>1.3.1.3 Surface</t>
  </si>
  <si>
    <t>1.3.1.4 Cosmogenic &amp; Intrinsic Activity</t>
  </si>
  <si>
    <t>1.10.1.1 Raw steel beams</t>
  </si>
  <si>
    <t>1.10.1.2 Steel plates</t>
  </si>
  <si>
    <t>1.10.1.3 SS plates</t>
  </si>
  <si>
    <t>1.10.1.5 Tools and consumables</t>
  </si>
  <si>
    <t>1.10.1.4 Custom pieces</t>
  </si>
  <si>
    <t>1.10.1.6 Assembly &amp; Installation</t>
  </si>
  <si>
    <t>1.10.2 Cold Cryostat</t>
  </si>
  <si>
    <t>1.1.9.3.2 Motherboards milling</t>
  </si>
  <si>
    <t>1.1.9.3.3 Shipping</t>
  </si>
  <si>
    <t>1.1.9.3.1 Copper OFHC for DarkSide (26x26x5mm=4kg)x400 round bars (3.5kg)x22.5€/kg)</t>
  </si>
  <si>
    <t>1.1.8.3.4 Cables to connect the steering module to the power supply feedthroughs (356 MB x 20 €/m x 15 m x 0.9 (avarage length))</t>
  </si>
  <si>
    <t>1.1.5.1.4 Procurement of pumping system for DMC</t>
  </si>
  <si>
    <t>1.1.5.1.5 Procurement of Slow Control</t>
  </si>
  <si>
    <t>1.1.5.1.6 Heating System</t>
  </si>
  <si>
    <t>1.1.5.1.7 Procurement of Laser source (1 power unit)</t>
  </si>
  <si>
    <t>1.1.5.1.8 Procurement of feedthroughs fibers (light)</t>
  </si>
  <si>
    <t>1.1.5.1.9 Procurement of feedthroughs Vbias, Vamp, Signal for MB</t>
  </si>
  <si>
    <t>1.1.5.1.10 Procurement of optical fibers (signal) + spare</t>
  </si>
  <si>
    <t>1.1.5.1.11 Procurement of DAQ board (CAEN-V1725B-4ns-14bit-16ch)</t>
  </si>
  <si>
    <t>1.1.5.1.11 Crate VME 8100</t>
  </si>
  <si>
    <t>1.1.5.1.12 Receivers</t>
  </si>
  <si>
    <t>M. La Commara</t>
  </si>
  <si>
    <t>1.1.5.1.12 Crate 9 unit for receivers</t>
  </si>
  <si>
    <t>1.1.5.1.13 Procurement of power supply for 5v (CAEN A2517 8ch)</t>
  </si>
  <si>
    <t xml:space="preserve">1.1.5.1.13 Procurement of Power supply for 5V (CAEN A2518 8ch) </t>
  </si>
  <si>
    <t>1.1.5.1.13 Procurement of Power supply for Bias SiPM tiles (CAEN A1540 HDP 12 ch SHV)</t>
  </si>
  <si>
    <t>1.1.5.1.13 Sy4527 basic Multichannel Power Supply System</t>
  </si>
  <si>
    <t xml:space="preserve">1.1.5.1.13 A4533 Double Power Supply Unit </t>
  </si>
  <si>
    <t>1.1.5.1.13 Filters</t>
  </si>
  <si>
    <t>1.1.5.1.14 Noise Power Spectrum analysis</t>
  </si>
  <si>
    <t>1.1.5.1.15 Computing + data management</t>
  </si>
  <si>
    <t>1.1.5.1.16 Scaffolding for storage</t>
  </si>
  <si>
    <t>1.1.5.2.2 Cryogenic liquids</t>
  </si>
  <si>
    <t>S. Rescia</t>
  </si>
  <si>
    <t>BNL</t>
  </si>
  <si>
    <t>1.1.11.1 R&amp;D</t>
  </si>
  <si>
    <t>1.1.11.2 Prototypes small scale</t>
  </si>
  <si>
    <t>1.1.11.3 Prototype active substrate</t>
  </si>
  <si>
    <t>1.8.1.1 RED-TPC design and optimization</t>
  </si>
  <si>
    <t>Y.Wang</t>
  </si>
  <si>
    <t>1.8.1.3 LAr response analysis and modelling</t>
  </si>
  <si>
    <t>1.8.3 RED-TPC</t>
  </si>
  <si>
    <t>1.8.3.2 DAQ</t>
  </si>
  <si>
    <t>1.8.3.4 Laser calibration system</t>
  </si>
  <si>
    <t>1.8.4 Neutron beam and Si detectors</t>
  </si>
  <si>
    <t>1.6.2.3 Cluster for smart trigger/data reduction</t>
  </si>
  <si>
    <t>1.9.2.2 Data storage</t>
  </si>
  <si>
    <t>1.9.2.3 Slow control</t>
  </si>
  <si>
    <t>A. Messina</t>
  </si>
  <si>
    <t>W. Bonivento/P. Garcia</t>
  </si>
  <si>
    <t>Cagliari/CIEMAT</t>
  </si>
  <si>
    <t>1.1.11.4 Production of integrated electronics for Veto</t>
  </si>
  <si>
    <t>1.2.8.4 Acrylic TPC vessel design and fabrication</t>
  </si>
  <si>
    <t>1.5.1 LAr Veto development</t>
  </si>
  <si>
    <t>1.5.1.2 Radiopurity tests of electronics samples</t>
  </si>
  <si>
    <t>1.5.1.1 Radiopurity tests of mechanics samples</t>
  </si>
  <si>
    <t>1.5.1.3 Design and test of Veto Motherboard</t>
  </si>
  <si>
    <t>1.5.1.4 Seismic studies</t>
  </si>
  <si>
    <t>1.5.2 Prototype of LAr Veto module and test</t>
  </si>
  <si>
    <t>1.5.2.1 Smal scale Veto module</t>
  </si>
  <si>
    <t>1.5.2.2 TPB coating of surface</t>
  </si>
  <si>
    <t>1.5.2.3 Veto design studies</t>
  </si>
  <si>
    <t>1.5.3.1 Cabling and connectors</t>
  </si>
  <si>
    <t>1.5.3.2 Tests of PDM for veto</t>
  </si>
  <si>
    <t>1.5.3.3 TPB coating for Veto</t>
  </si>
  <si>
    <t>1.5.3.4 Motherboards for Veto</t>
  </si>
  <si>
    <t>1.5.3 Veto procurement, construction and commissioning</t>
  </si>
  <si>
    <t>1.5.3.5 Support structure engineering including sectorization, reflectors, PDM holding support</t>
  </si>
  <si>
    <t>L. Di Noto</t>
  </si>
  <si>
    <t>1.5.3.6 Acrylic for Veto</t>
  </si>
  <si>
    <t>Changeen</t>
  </si>
  <si>
    <t>IHEP</t>
  </si>
  <si>
    <t>1.5.3.7 Gd loading of acrylic</t>
  </si>
  <si>
    <t>1.5.3.8 Workshop machining of Veto acrylic</t>
  </si>
  <si>
    <t>Alberta / CIEMAT</t>
  </si>
  <si>
    <t xml:space="preserve">   1.5.5.1 Installation of Veto and commissioning</t>
  </si>
  <si>
    <t xml:space="preserve">   1.5.5.2 Veto optical calibration system</t>
  </si>
  <si>
    <t>1.2.8.2 TPC vessel</t>
  </si>
  <si>
    <t>1.2.8.5 TPC development</t>
  </si>
  <si>
    <t>M. Diwan</t>
  </si>
  <si>
    <t>BNL
[k$]</t>
  </si>
  <si>
    <t>1.8.3.5 Offsite calibration</t>
  </si>
  <si>
    <t>2.3.2.4 Argon extraction operations [FY19, FY23]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</si>
</sst>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;\-#,##0.00;0.00"/>
    <numFmt numFmtId="165" formatCode="0;\-0;0"/>
    <numFmt numFmtId="166" formatCode="#,##0;\-#,##0;0"/>
    <numFmt numFmtId="167" formatCode="0.000"/>
    <numFmt numFmtId="168" formatCode="0.0"/>
  </numFmts>
  <fonts count="17" x14ac:knownFonts="1">
    <font>
      <sz val="10"/>
      <color rgb="FF000000"/>
      <name val="American Typewriter"/>
    </font>
    <font>
      <sz val="10"/>
      <color rgb="FF000000"/>
      <name val="American Typewriter"/>
      <family val="1"/>
    </font>
    <font>
      <sz val="12"/>
      <color rgb="FF000000"/>
      <name val="American Typewriter"/>
      <family val="1"/>
    </font>
    <font>
      <b/>
      <sz val="12"/>
      <color rgb="FF000000"/>
      <name val="American Typewriter"/>
      <family val="1"/>
    </font>
    <font>
      <sz val="12"/>
      <color rgb="FFFF0000"/>
      <name val="American Typewriter"/>
      <family val="1"/>
    </font>
    <font>
      <sz val="10"/>
      <color rgb="FFFF0000"/>
      <name val="American Typewriter"/>
      <family val="1"/>
    </font>
    <font>
      <sz val="12"/>
      <color theme="1"/>
      <name val="American Typewriter"/>
      <family val="1"/>
    </font>
    <font>
      <sz val="10"/>
      <color theme="1"/>
      <name val="American Typewriter"/>
      <family val="1"/>
    </font>
    <font>
      <sz val="14"/>
      <color rgb="FF000000"/>
      <name val="American Typewriter"/>
      <family val="1"/>
    </font>
    <font>
      <sz val="12"/>
      <color rgb="FF0070C0"/>
      <name val="American Typewriter"/>
      <family val="1"/>
    </font>
    <font>
      <b/>
      <sz val="12"/>
      <color rgb="FFFF0000"/>
      <name val="American Typewriter"/>
      <family val="1"/>
    </font>
    <font>
      <b/>
      <sz val="10"/>
      <color rgb="FFFF0000"/>
      <name val="American Typewriter"/>
      <family val="1"/>
    </font>
    <font>
      <sz val="12"/>
      <color theme="1" tint="0.34998626667073579"/>
      <name val="American Typewriter"/>
      <family val="1"/>
    </font>
    <font>
      <sz val="10"/>
      <color theme="1" tint="0.34998626667073579"/>
      <name val="American Typewriter"/>
      <family val="1"/>
    </font>
    <font>
      <sz val="14"/>
      <color theme="1" tint="0.34998626667073579"/>
      <name val="American Typewriter"/>
      <family val="1"/>
    </font>
    <font>
      <b/>
      <sz val="12"/>
      <color theme="1" tint="0.34998626667073579"/>
      <name val="American Typewriter"/>
      <family val="1"/>
    </font>
    <font>
      <b/>
      <sz val="10"/>
      <color theme="1" tint="0.34998626667073579"/>
      <name val="American Typewriter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FEFFFF"/>
      </top>
      <bottom style="thin">
        <color rgb="FFFE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EFFFF"/>
      </top>
      <bottom/>
      <diagonal/>
    </border>
    <border>
      <left/>
      <right/>
      <top/>
      <bottom style="thin">
        <color rgb="FFFEFFFF"/>
      </bottom>
      <diagonal/>
    </border>
    <border>
      <left/>
      <right style="thin">
        <color theme="0"/>
      </right>
      <top style="thin">
        <color rgb="FFFEFFFF"/>
      </top>
      <bottom style="thin">
        <color rgb="FFFEFFFF"/>
      </bottom>
      <diagonal/>
    </border>
    <border>
      <left/>
      <right style="thin">
        <color theme="0"/>
      </right>
      <top style="thin">
        <color rgb="FFFEFFFF"/>
      </top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164">
    <xf numFmtId="0" fontId="0" fillId="0" borderId="0" xfId="0"/>
    <xf numFmtId="0" fontId="5" fillId="0" borderId="0" xfId="0" applyFont="1"/>
    <xf numFmtId="0" fontId="4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6" fillId="0" borderId="0" xfId="0" applyFont="1"/>
    <xf numFmtId="0" fontId="3" fillId="0" borderId="0" xfId="0" applyFont="1" applyFill="1" applyBorder="1" applyAlignment="1">
      <alignment horizontal="center" wrapText="1"/>
    </xf>
    <xf numFmtId="0" fontId="2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165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3" fillId="0" borderId="4" xfId="0" applyFont="1" applyFill="1" applyBorder="1" applyAlignment="1">
      <alignment horizontal="center"/>
    </xf>
    <xf numFmtId="0" fontId="7" fillId="3" borderId="0" xfId="0" applyFont="1" applyFill="1"/>
    <xf numFmtId="0" fontId="2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164" fontId="8" fillId="0" borderId="0" xfId="0" applyNumberFormat="1" applyFont="1" applyAlignment="1">
      <alignment horizontal="right" vertical="center"/>
    </xf>
    <xf numFmtId="165" fontId="8" fillId="0" borderId="0" xfId="0" applyNumberFormat="1" applyFont="1" applyAlignment="1">
      <alignment horizontal="right" vertical="center"/>
    </xf>
    <xf numFmtId="9" fontId="2" fillId="0" borderId="2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166" fontId="2" fillId="2" borderId="1" xfId="0" applyNumberFormat="1" applyFont="1" applyFill="1" applyBorder="1" applyAlignment="1">
      <alignment horizontal="right" vertical="center" shrinkToFit="1"/>
    </xf>
    <xf numFmtId="166" fontId="2" fillId="2" borderId="0" xfId="0" applyNumberFormat="1" applyFont="1" applyFill="1" applyAlignment="1">
      <alignment vertical="center"/>
    </xf>
    <xf numFmtId="0" fontId="2" fillId="4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right" vertical="center" wrapText="1"/>
    </xf>
    <xf numFmtId="166" fontId="2" fillId="4" borderId="1" xfId="0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left" vertical="center" wrapText="1" indent="2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 wrapText="1"/>
    </xf>
    <xf numFmtId="166" fontId="2" fillId="3" borderId="1" xfId="0" applyNumberFormat="1" applyFont="1" applyFill="1" applyBorder="1" applyAlignment="1">
      <alignment horizontal="right" vertical="center" shrinkToFit="1"/>
    </xf>
    <xf numFmtId="0" fontId="2" fillId="0" borderId="1" xfId="0" applyFont="1" applyFill="1" applyBorder="1" applyAlignment="1">
      <alignment horizontal="left" vertical="center" wrapText="1" indent="3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right" vertical="center" wrapText="1"/>
    </xf>
    <xf numFmtId="166" fontId="2" fillId="0" borderId="1" xfId="0" applyNumberFormat="1" applyFont="1" applyFill="1" applyBorder="1" applyAlignment="1">
      <alignment horizontal="right" vertical="center" shrinkToFit="1"/>
    </xf>
    <xf numFmtId="0" fontId="2" fillId="0" borderId="1" xfId="0" applyFont="1" applyFill="1" applyBorder="1" applyAlignment="1">
      <alignment horizontal="left" vertical="center" wrapText="1" indent="4"/>
    </xf>
    <xf numFmtId="0" fontId="2" fillId="0" borderId="1" xfId="0" applyFont="1" applyFill="1" applyBorder="1" applyAlignment="1">
      <alignment horizontal="left" vertical="center" wrapText="1" indent="5"/>
    </xf>
    <xf numFmtId="165" fontId="2" fillId="0" borderId="1" xfId="0" applyNumberFormat="1" applyFont="1" applyFill="1" applyBorder="1" applyAlignment="1">
      <alignment horizontal="right" vertical="center" shrinkToFit="1"/>
    </xf>
    <xf numFmtId="164" fontId="2" fillId="0" borderId="1" xfId="0" applyNumberFormat="1" applyFont="1" applyFill="1" applyBorder="1" applyAlignment="1">
      <alignment horizontal="right" vertical="center" shrinkToFit="1"/>
    </xf>
    <xf numFmtId="9" fontId="2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 wrapText="1"/>
    </xf>
    <xf numFmtId="166" fontId="6" fillId="0" borderId="1" xfId="0" applyNumberFormat="1" applyFont="1" applyFill="1" applyBorder="1" applyAlignment="1">
      <alignment horizontal="right" vertical="center" shrinkToFit="1"/>
    </xf>
    <xf numFmtId="0" fontId="6" fillId="0" borderId="1" xfId="0" applyFont="1" applyFill="1" applyBorder="1" applyAlignment="1">
      <alignment horizontal="left" vertical="center" wrapText="1" indent="4"/>
    </xf>
    <xf numFmtId="167" fontId="2" fillId="0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left" vertical="center" wrapText="1" indent="6"/>
    </xf>
    <xf numFmtId="165" fontId="6" fillId="0" borderId="1" xfId="0" applyNumberFormat="1" applyFont="1" applyFill="1" applyBorder="1" applyAlignment="1">
      <alignment horizontal="right" vertical="center" shrinkToFit="1"/>
    </xf>
    <xf numFmtId="164" fontId="6" fillId="0" borderId="1" xfId="0" applyNumberFormat="1" applyFont="1" applyFill="1" applyBorder="1" applyAlignment="1">
      <alignment horizontal="right" vertical="center" shrinkToFit="1"/>
    </xf>
    <xf numFmtId="0" fontId="6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right" vertical="center" wrapText="1"/>
    </xf>
    <xf numFmtId="9" fontId="6" fillId="0" borderId="1" xfId="0" applyNumberFormat="1" applyFont="1" applyFill="1" applyBorder="1" applyAlignment="1">
      <alignment horizontal="right" vertical="center" wrapText="1"/>
    </xf>
    <xf numFmtId="166" fontId="6" fillId="0" borderId="3" xfId="0" applyNumberFormat="1" applyFont="1" applyFill="1" applyBorder="1" applyAlignment="1">
      <alignment horizontal="right" vertical="center" shrinkToFit="1"/>
    </xf>
    <xf numFmtId="0" fontId="6" fillId="0" borderId="1" xfId="0" applyFont="1" applyFill="1" applyBorder="1" applyAlignment="1">
      <alignment horizontal="left" vertical="center" wrapText="1" indent="3"/>
    </xf>
    <xf numFmtId="166" fontId="6" fillId="0" borderId="4" xfId="0" applyNumberFormat="1" applyFont="1" applyFill="1" applyBorder="1" applyAlignment="1">
      <alignment horizontal="right" vertical="center" shrinkToFit="1"/>
    </xf>
    <xf numFmtId="0" fontId="6" fillId="3" borderId="1" xfId="0" applyFont="1" applyFill="1" applyBorder="1" applyAlignment="1">
      <alignment horizontal="left" vertical="center" wrapText="1" indent="2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right" vertical="center" wrapText="1"/>
    </xf>
    <xf numFmtId="166" fontId="6" fillId="3" borderId="1" xfId="0" applyNumberFormat="1" applyFont="1" applyFill="1" applyBorder="1" applyAlignment="1">
      <alignment horizontal="right" vertical="center" shrinkToFit="1"/>
    </xf>
    <xf numFmtId="166" fontId="4" fillId="0" borderId="1" xfId="0" applyNumberFormat="1" applyFont="1" applyFill="1" applyBorder="1" applyAlignment="1">
      <alignment horizontal="right" vertical="center" shrinkToFit="1"/>
    </xf>
    <xf numFmtId="165" fontId="4" fillId="0" borderId="1" xfId="0" applyNumberFormat="1" applyFont="1" applyFill="1" applyBorder="1" applyAlignment="1">
      <alignment horizontal="right" vertical="center" shrinkToFit="1"/>
    </xf>
    <xf numFmtId="164" fontId="4" fillId="0" borderId="1" xfId="0" applyNumberFormat="1" applyFont="1" applyFill="1" applyBorder="1" applyAlignment="1">
      <alignment horizontal="right" vertical="center" shrinkToFit="1"/>
    </xf>
    <xf numFmtId="166" fontId="9" fillId="0" borderId="1" xfId="0" applyNumberFormat="1" applyFont="1" applyFill="1" applyBorder="1" applyAlignment="1">
      <alignment horizontal="right" vertical="center" shrinkToFit="1"/>
    </xf>
    <xf numFmtId="0" fontId="6" fillId="0" borderId="1" xfId="0" applyFont="1" applyFill="1" applyBorder="1" applyAlignment="1">
      <alignment horizontal="left" vertical="center" wrapText="1" indent="5"/>
    </xf>
    <xf numFmtId="165" fontId="2" fillId="3" borderId="1" xfId="0" applyNumberFormat="1" applyFont="1" applyFill="1" applyBorder="1" applyAlignment="1">
      <alignment horizontal="right" vertical="center" shrinkToFit="1"/>
    </xf>
    <xf numFmtId="0" fontId="3" fillId="0" borderId="0" xfId="0" applyFont="1" applyAlignment="1"/>
    <xf numFmtId="0" fontId="2" fillId="0" borderId="0" xfId="0" applyFont="1" applyBorder="1" applyAlignment="1">
      <alignment vertical="center"/>
    </xf>
    <xf numFmtId="168" fontId="2" fillId="0" borderId="1" xfId="0" applyNumberFormat="1" applyFont="1" applyFill="1" applyBorder="1" applyAlignment="1">
      <alignment horizontal="right" vertical="center" wrapText="1"/>
    </xf>
    <xf numFmtId="1" fontId="2" fillId="0" borderId="1" xfId="0" applyNumberFormat="1" applyFont="1" applyFill="1" applyBorder="1" applyAlignment="1">
      <alignment horizontal="right" vertical="center" wrapText="1"/>
    </xf>
    <xf numFmtId="2" fontId="2" fillId="0" borderId="1" xfId="0" applyNumberFormat="1" applyFont="1" applyFill="1" applyBorder="1" applyAlignment="1">
      <alignment horizontal="right" vertical="center" wrapText="1"/>
    </xf>
    <xf numFmtId="168" fontId="6" fillId="0" borderId="1" xfId="0" applyNumberFormat="1" applyFont="1" applyFill="1" applyBorder="1" applyAlignment="1">
      <alignment horizontal="right" vertical="center" wrapText="1"/>
    </xf>
    <xf numFmtId="165" fontId="2" fillId="0" borderId="3" xfId="0" applyNumberFormat="1" applyFont="1" applyFill="1" applyBorder="1" applyAlignment="1">
      <alignment horizontal="right" vertical="center" shrinkToFit="1"/>
    </xf>
    <xf numFmtId="165" fontId="8" fillId="0" borderId="0" xfId="0" applyNumberFormat="1" applyFont="1" applyBorder="1" applyAlignment="1">
      <alignment horizontal="right" vertical="center"/>
    </xf>
    <xf numFmtId="0" fontId="3" fillId="0" borderId="4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 wrapText="1"/>
    </xf>
    <xf numFmtId="0" fontId="1" fillId="0" borderId="0" xfId="1"/>
    <xf numFmtId="0" fontId="2" fillId="4" borderId="1" xfId="1" applyFont="1" applyFill="1" applyBorder="1" applyAlignment="1">
      <alignment horizontal="left" vertical="center" wrapText="1" indent="1"/>
    </xf>
    <xf numFmtId="0" fontId="2" fillId="4" borderId="1" xfId="1" applyFont="1" applyFill="1" applyBorder="1" applyAlignment="1">
      <alignment horizontal="left" vertical="center" wrapText="1"/>
    </xf>
    <xf numFmtId="166" fontId="2" fillId="4" borderId="1" xfId="1" applyNumberFormat="1" applyFont="1" applyFill="1" applyBorder="1" applyAlignment="1">
      <alignment horizontal="right" vertical="center" shrinkToFit="1"/>
    </xf>
    <xf numFmtId="0" fontId="2" fillId="4" borderId="3" xfId="1" applyFont="1" applyFill="1" applyBorder="1" applyAlignment="1">
      <alignment horizontal="left" vertical="center" wrapText="1" indent="1"/>
    </xf>
    <xf numFmtId="0" fontId="2" fillId="4" borderId="3" xfId="1" applyFont="1" applyFill="1" applyBorder="1" applyAlignment="1">
      <alignment horizontal="left" vertical="center" wrapText="1"/>
    </xf>
    <xf numFmtId="166" fontId="2" fillId="4" borderId="3" xfId="1" applyNumberFormat="1" applyFont="1" applyFill="1" applyBorder="1" applyAlignment="1">
      <alignment horizontal="right" vertical="center" shrinkToFit="1"/>
    </xf>
    <xf numFmtId="0" fontId="2" fillId="2" borderId="1" xfId="1" applyFont="1" applyFill="1" applyBorder="1" applyAlignment="1">
      <alignment horizontal="left" vertical="center" wrapText="1"/>
    </xf>
    <xf numFmtId="166" fontId="2" fillId="2" borderId="1" xfId="1" applyNumberFormat="1" applyFont="1" applyFill="1" applyBorder="1" applyAlignment="1">
      <alignment horizontal="right" vertical="center" shrinkToFit="1"/>
    </xf>
    <xf numFmtId="0" fontId="1" fillId="0" borderId="1" xfId="1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left" vertical="center" wrapText="1" indent="1"/>
    </xf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right" vertical="center" shrinkToFit="1"/>
    </xf>
    <xf numFmtId="166" fontId="2" fillId="4" borderId="0" xfId="0" applyNumberFormat="1" applyFont="1" applyFill="1" applyBorder="1" applyAlignment="1">
      <alignment horizontal="right" vertical="center" shrinkToFit="1"/>
    </xf>
    <xf numFmtId="0" fontId="6" fillId="4" borderId="5" xfId="1" applyNumberFormat="1" applyFont="1" applyFill="1" applyBorder="1" applyAlignment="1">
      <alignment horizontal="left" vertical="center" wrapText="1" indent="1"/>
    </xf>
    <xf numFmtId="0" fontId="6" fillId="4" borderId="6" xfId="1" applyNumberFormat="1" applyFont="1" applyFill="1" applyBorder="1" applyAlignment="1">
      <alignment horizontal="left" vertical="center" wrapText="1" indent="1"/>
    </xf>
    <xf numFmtId="166" fontId="1" fillId="0" borderId="0" xfId="1" applyNumberFormat="1"/>
    <xf numFmtId="166" fontId="2" fillId="5" borderId="1" xfId="1" applyNumberFormat="1" applyFont="1" applyFill="1" applyBorder="1" applyAlignment="1">
      <alignment horizontal="right" vertical="center" shrinkToFit="1"/>
    </xf>
    <xf numFmtId="1" fontId="6" fillId="0" borderId="1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Alignment="1">
      <alignment horizontal="right" vertical="center"/>
    </xf>
    <xf numFmtId="164" fontId="8" fillId="0" borderId="0" xfId="0" applyNumberFormat="1" applyFont="1" applyFill="1" applyAlignment="1">
      <alignment horizontal="right"/>
    </xf>
    <xf numFmtId="165" fontId="8" fillId="0" borderId="0" xfId="0" applyNumberFormat="1" applyFont="1" applyFill="1" applyAlignment="1">
      <alignment horizontal="right" vertical="center"/>
    </xf>
    <xf numFmtId="165" fontId="8" fillId="0" borderId="0" xfId="0" applyNumberFormat="1" applyFont="1" applyFill="1" applyAlignment="1">
      <alignment horizontal="right"/>
    </xf>
    <xf numFmtId="166" fontId="2" fillId="0" borderId="0" xfId="0" applyNumberFormat="1" applyFont="1" applyFill="1" applyAlignment="1">
      <alignment vertical="center"/>
    </xf>
    <xf numFmtId="0" fontId="0" fillId="0" borderId="0" xfId="0" applyFill="1"/>
    <xf numFmtId="166" fontId="6" fillId="0" borderId="0" xfId="0" applyNumberFormat="1" applyFont="1" applyFill="1" applyAlignment="1">
      <alignment vertical="center"/>
    </xf>
    <xf numFmtId="0" fontId="7" fillId="0" borderId="0" xfId="0" applyFont="1" applyFill="1"/>
    <xf numFmtId="0" fontId="2" fillId="0" borderId="2" xfId="0" applyFont="1" applyFill="1" applyBorder="1" applyAlignment="1">
      <alignment vertical="center"/>
    </xf>
    <xf numFmtId="1" fontId="2" fillId="0" borderId="2" xfId="0" applyNumberFormat="1" applyFont="1" applyFill="1" applyBorder="1" applyAlignment="1">
      <alignment vertical="center"/>
    </xf>
    <xf numFmtId="166" fontId="6" fillId="6" borderId="1" xfId="0" applyNumberFormat="1" applyFont="1" applyFill="1" applyBorder="1" applyAlignment="1">
      <alignment horizontal="right" vertical="center" shrinkToFit="1"/>
    </xf>
    <xf numFmtId="166" fontId="2" fillId="6" borderId="1" xfId="0" applyNumberFormat="1" applyFont="1" applyFill="1" applyBorder="1" applyAlignment="1">
      <alignment horizontal="right" vertical="center" shrinkToFit="1"/>
    </xf>
    <xf numFmtId="166" fontId="2" fillId="4" borderId="4" xfId="1" applyNumberFormat="1" applyFont="1" applyFill="1" applyBorder="1" applyAlignment="1">
      <alignment horizontal="right" vertical="center" shrinkToFit="1"/>
    </xf>
    <xf numFmtId="0" fontId="3" fillId="0" borderId="4" xfId="1" applyFont="1" applyFill="1" applyBorder="1" applyAlignment="1">
      <alignment horizontal="center" wrapText="1"/>
    </xf>
    <xf numFmtId="0" fontId="4" fillId="0" borderId="2" xfId="0" applyFont="1" applyBorder="1" applyAlignment="1">
      <alignment vertical="center"/>
    </xf>
    <xf numFmtId="1" fontId="4" fillId="0" borderId="2" xfId="0" applyNumberFormat="1" applyFont="1" applyFill="1" applyBorder="1" applyAlignment="1">
      <alignment vertical="center"/>
    </xf>
    <xf numFmtId="9" fontId="4" fillId="0" borderId="2" xfId="0" applyNumberFormat="1" applyFont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 indent="4"/>
    </xf>
    <xf numFmtId="0" fontId="4" fillId="0" borderId="1" xfId="0" applyFont="1" applyFill="1" applyBorder="1" applyAlignment="1">
      <alignment horizontal="left" vertical="center" wrapText="1"/>
    </xf>
    <xf numFmtId="166" fontId="4" fillId="2" borderId="0" xfId="0" applyNumberFormat="1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 indent="3"/>
    </xf>
    <xf numFmtId="0" fontId="10" fillId="0" borderId="1" xfId="0" applyFont="1" applyFill="1" applyBorder="1" applyAlignment="1">
      <alignment horizontal="left" vertical="center" wrapText="1" indent="4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right" vertical="center" wrapText="1"/>
    </xf>
    <xf numFmtId="166" fontId="10" fillId="2" borderId="0" xfId="0" applyNumberFormat="1" applyFont="1" applyFill="1" applyAlignment="1">
      <alignment vertical="center"/>
    </xf>
    <xf numFmtId="166" fontId="10" fillId="0" borderId="1" xfId="0" applyNumberFormat="1" applyFont="1" applyFill="1" applyBorder="1" applyAlignment="1">
      <alignment horizontal="right" vertical="center" shrinkToFit="1"/>
    </xf>
    <xf numFmtId="165" fontId="10" fillId="0" borderId="1" xfId="0" applyNumberFormat="1" applyFont="1" applyFill="1" applyBorder="1" applyAlignment="1">
      <alignment horizontal="right" vertical="center" shrinkToFit="1"/>
    </xf>
    <xf numFmtId="164" fontId="10" fillId="0" borderId="1" xfId="0" applyNumberFormat="1" applyFont="1" applyFill="1" applyBorder="1" applyAlignment="1">
      <alignment horizontal="right" vertical="center" shrinkToFit="1"/>
    </xf>
    <xf numFmtId="0" fontId="11" fillId="0" borderId="0" xfId="0" applyFont="1"/>
    <xf numFmtId="0" fontId="12" fillId="0" borderId="1" xfId="0" applyFont="1" applyFill="1" applyBorder="1" applyAlignment="1">
      <alignment horizontal="left" vertical="center" wrapText="1" indent="3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right" vertical="center" wrapText="1"/>
    </xf>
    <xf numFmtId="166" fontId="12" fillId="0" borderId="1" xfId="0" applyNumberFormat="1" applyFont="1" applyFill="1" applyBorder="1" applyAlignment="1">
      <alignment horizontal="right" vertical="center" shrinkToFit="1"/>
    </xf>
    <xf numFmtId="166" fontId="12" fillId="2" borderId="0" xfId="0" applyNumberFormat="1" applyFont="1" applyFill="1" applyAlignment="1">
      <alignment vertical="center"/>
    </xf>
    <xf numFmtId="0" fontId="13" fillId="0" borderId="0" xfId="0" applyFont="1"/>
    <xf numFmtId="0" fontId="12" fillId="0" borderId="1" xfId="0" applyFont="1" applyFill="1" applyBorder="1" applyAlignment="1">
      <alignment horizontal="left" vertical="center" wrapText="1" indent="4"/>
    </xf>
    <xf numFmtId="0" fontId="12" fillId="0" borderId="1" xfId="0" applyFont="1" applyFill="1" applyBorder="1" applyAlignment="1">
      <alignment horizontal="left" vertical="center" wrapText="1" indent="5"/>
    </xf>
    <xf numFmtId="166" fontId="12" fillId="6" borderId="1" xfId="0" applyNumberFormat="1" applyFont="1" applyFill="1" applyBorder="1" applyAlignment="1">
      <alignment horizontal="right" vertical="center" shrinkToFit="1"/>
    </xf>
    <xf numFmtId="165" fontId="12" fillId="0" borderId="1" xfId="0" applyNumberFormat="1" applyFont="1" applyFill="1" applyBorder="1" applyAlignment="1">
      <alignment horizontal="right" vertical="center" shrinkToFit="1"/>
    </xf>
    <xf numFmtId="164" fontId="12" fillId="0" borderId="1" xfId="0" applyNumberFormat="1" applyFont="1" applyFill="1" applyBorder="1" applyAlignment="1">
      <alignment horizontal="right" vertical="center" shrinkToFit="1"/>
    </xf>
    <xf numFmtId="9" fontId="12" fillId="0" borderId="1" xfId="0" applyNumberFormat="1" applyFont="1" applyFill="1" applyBorder="1" applyAlignment="1">
      <alignment horizontal="right" vertical="center" wrapText="1"/>
    </xf>
    <xf numFmtId="167" fontId="12" fillId="0" borderId="1" xfId="0" applyNumberFormat="1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horizontal="left" vertical="center" wrapText="1" indent="6"/>
    </xf>
    <xf numFmtId="0" fontId="12" fillId="0" borderId="0" xfId="0" applyFont="1"/>
    <xf numFmtId="1" fontId="12" fillId="0" borderId="1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vertical="center"/>
    </xf>
    <xf numFmtId="0" fontId="12" fillId="0" borderId="1" xfId="0" applyFont="1" applyFill="1" applyBorder="1" applyAlignment="1">
      <alignment horizontal="right" vertical="top" wrapText="1"/>
    </xf>
    <xf numFmtId="0" fontId="14" fillId="0" borderId="0" xfId="0" applyFont="1" applyAlignment="1">
      <alignment horizontal="right"/>
    </xf>
    <xf numFmtId="0" fontId="15" fillId="3" borderId="1" xfId="0" applyFont="1" applyFill="1" applyBorder="1" applyAlignment="1">
      <alignment horizontal="left" vertical="center" wrapText="1" indent="2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right" vertical="center" wrapText="1"/>
    </xf>
    <xf numFmtId="166" fontId="15" fillId="3" borderId="1" xfId="0" applyNumberFormat="1" applyFont="1" applyFill="1" applyBorder="1" applyAlignment="1">
      <alignment horizontal="right" vertical="center" shrinkToFit="1"/>
    </xf>
    <xf numFmtId="166" fontId="15" fillId="2" borderId="0" xfId="0" applyNumberFormat="1" applyFont="1" applyFill="1" applyAlignment="1">
      <alignment vertical="center"/>
    </xf>
    <xf numFmtId="0" fontId="16" fillId="3" borderId="0" xfId="0" applyFont="1" applyFill="1"/>
    <xf numFmtId="0" fontId="15" fillId="0" borderId="1" xfId="0" applyFont="1" applyFill="1" applyBorder="1" applyAlignment="1">
      <alignment horizontal="left" vertical="center" wrapText="1" indent="3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right" vertical="center" wrapText="1"/>
    </xf>
    <xf numFmtId="166" fontId="15" fillId="0" borderId="1" xfId="0" applyNumberFormat="1" applyFont="1" applyFill="1" applyBorder="1" applyAlignment="1">
      <alignment horizontal="right" vertical="center" shrinkToFit="1"/>
    </xf>
    <xf numFmtId="0" fontId="16" fillId="0" borderId="0" xfId="0" applyFont="1"/>
    <xf numFmtId="0" fontId="15" fillId="0" borderId="1" xfId="0" applyFont="1" applyFill="1" applyBorder="1" applyAlignment="1">
      <alignment horizontal="left" vertical="center" wrapText="1" indent="4"/>
    </xf>
    <xf numFmtId="165" fontId="15" fillId="0" borderId="1" xfId="0" applyNumberFormat="1" applyFont="1" applyFill="1" applyBorder="1" applyAlignment="1">
      <alignment horizontal="right" vertical="center" shrinkToFit="1"/>
    </xf>
    <xf numFmtId="164" fontId="15" fillId="0" borderId="1" xfId="0" applyNumberFormat="1" applyFont="1" applyFill="1" applyBorder="1" applyAlignment="1">
      <alignment horizontal="right" vertical="center" shrinkToFit="1"/>
    </xf>
    <xf numFmtId="0" fontId="15" fillId="0" borderId="0" xfId="0" applyFont="1"/>
    <xf numFmtId="0" fontId="16" fillId="0" borderId="0" xfId="0" applyFont="1" applyAlignment="1">
      <alignment vertical="center"/>
    </xf>
    <xf numFmtId="166" fontId="15" fillId="0" borderId="3" xfId="0" applyNumberFormat="1" applyFont="1" applyFill="1" applyBorder="1" applyAlignment="1">
      <alignment horizontal="right" vertical="center" shrinkToFit="1"/>
    </xf>
    <xf numFmtId="165" fontId="12" fillId="6" borderId="1" xfId="0" applyNumberFormat="1" applyFont="1" applyFill="1" applyBorder="1" applyAlignment="1">
      <alignment horizontal="right" vertical="center" shrinkToFit="1"/>
    </xf>
  </cellXfs>
  <cellStyles count="2">
    <cellStyle name="Normal" xfId="0" builtinId="0"/>
    <cellStyle name="Normale 2" xfId="1" xr:uid="{00000000-0005-0000-0000-000001000000}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numFmt numFmtId="166" formatCode="#,##0;\-#,##0;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1" indent="1" justifyLastLine="0" shrinkToFit="0" readingOrder="0"/>
      <border diagonalUp="0" diagonalDown="0">
        <left/>
        <right/>
        <top style="thin">
          <color rgb="FFFEFFFF"/>
        </top>
        <bottom style="thin">
          <color rgb="FFFEFFFF"/>
        </bottom>
        <vertical/>
        <horizontal/>
      </border>
    </dxf>
    <dxf>
      <border outline="0">
        <bottom style="thin">
          <color rgb="FFFE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1" readingOrder="0"/>
    </dxf>
    <dxf>
      <border outline="0">
        <bottom style="thin">
          <color rgb="FFFE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merican Typewriter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</dxfs>
  <tableStyles count="0" defaultTableStyle="TableStyleMedium9" defaultPivotStyle="PivotStyleLight16"/>
  <colors>
    <mruColors>
      <color rgb="FFFFA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summary!$B$16</c:f>
              <c:strCache>
                <c:ptCount val="1"/>
                <c:pt idx="0">
                  <c:v>1 DarkSide-20k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90-9347-9220-BED12599F1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90-9347-9220-BED12599F1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90-9347-9220-BED12599F1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90-9347-9220-BED12599F1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90-9347-9220-BED12599F1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190-9347-9220-BED12599F1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summary!$C$15:$H$15</c:f>
              <c:strCache>
                <c:ptCount val="6"/>
                <c:pt idx="0">
                  <c:v>INFN</c:v>
                </c:pt>
                <c:pt idx="1">
                  <c:v>NSF</c:v>
                </c:pt>
                <c:pt idx="2">
                  <c:v>CFI</c:v>
                </c:pt>
                <c:pt idx="3">
                  <c:v>PNNL</c:v>
                </c:pt>
                <c:pt idx="4">
                  <c:v>other</c:v>
                </c:pt>
                <c:pt idx="5">
                  <c:v>Common Funds</c:v>
                </c:pt>
              </c:strCache>
            </c:strRef>
          </c:cat>
          <c:val>
            <c:numRef>
              <c:f>summary!$C$16:$H$16</c:f>
              <c:numCache>
                <c:formatCode>#,##0;\-#,##0;0</c:formatCode>
                <c:ptCount val="6"/>
                <c:pt idx="0">
                  <c:v>30538</c:v>
                </c:pt>
                <c:pt idx="1">
                  <c:v>4116.1561403508776</c:v>
                </c:pt>
                <c:pt idx="2">
                  <c:v>7096.666666666667</c:v>
                </c:pt>
                <c:pt idx="3">
                  <c:v>43.859649122807021</c:v>
                </c:pt>
                <c:pt idx="4">
                  <c:v>3748.5223000000001</c:v>
                </c:pt>
                <c:pt idx="5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6-874F-A7B3-DAF3DD864068}"/>
            </c:ext>
          </c:extLst>
        </c:ser>
        <c:ser>
          <c:idx val="1"/>
          <c:order val="1"/>
          <c:tx>
            <c:strRef>
              <c:f>summary!$B$17</c:f>
              <c:strCache>
                <c:ptCount val="1"/>
                <c:pt idx="0">
                  <c:v>2 Urania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190-9347-9220-BED12599F1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190-9347-9220-BED12599F1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190-9347-9220-BED12599F1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190-9347-9220-BED12599F1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190-9347-9220-BED12599F1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190-9347-9220-BED12599F15A}"/>
              </c:ext>
            </c:extLst>
          </c:dPt>
          <c:cat>
            <c:strRef>
              <c:f>summary!$C$15:$H$15</c:f>
              <c:strCache>
                <c:ptCount val="6"/>
                <c:pt idx="0">
                  <c:v>INFN</c:v>
                </c:pt>
                <c:pt idx="1">
                  <c:v>NSF</c:v>
                </c:pt>
                <c:pt idx="2">
                  <c:v>CFI</c:v>
                </c:pt>
                <c:pt idx="3">
                  <c:v>PNNL</c:v>
                </c:pt>
                <c:pt idx="4">
                  <c:v>other</c:v>
                </c:pt>
                <c:pt idx="5">
                  <c:v>Common Funds</c:v>
                </c:pt>
              </c:strCache>
            </c:strRef>
          </c:cat>
          <c:val>
            <c:numRef>
              <c:f>summary!$C$17:$H$17</c:f>
              <c:numCache>
                <c:formatCode>#,##0;\-#,##0;0</c:formatCode>
                <c:ptCount val="6"/>
                <c:pt idx="0">
                  <c:v>8049</c:v>
                </c:pt>
                <c:pt idx="1">
                  <c:v>4343.8596491228072</c:v>
                </c:pt>
                <c:pt idx="2">
                  <c:v>2949.3333333333335</c:v>
                </c:pt>
                <c:pt idx="3">
                  <c:v>666.66666666666674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6-874F-A7B3-DAF3DD864068}"/>
            </c:ext>
          </c:extLst>
        </c:ser>
        <c:ser>
          <c:idx val="2"/>
          <c:order val="2"/>
          <c:tx>
            <c:strRef>
              <c:f>summary!$B$18</c:f>
              <c:strCache>
                <c:ptCount val="1"/>
                <c:pt idx="0">
                  <c:v>3 Aria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190-9347-9220-BED12599F1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190-9347-9220-BED12599F1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190-9347-9220-BED12599F1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190-9347-9220-BED12599F1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190-9347-9220-BED12599F1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190-9347-9220-BED12599F15A}"/>
              </c:ext>
            </c:extLst>
          </c:dPt>
          <c:cat>
            <c:strRef>
              <c:f>summary!$C$15:$H$15</c:f>
              <c:strCache>
                <c:ptCount val="6"/>
                <c:pt idx="0">
                  <c:v>INFN</c:v>
                </c:pt>
                <c:pt idx="1">
                  <c:v>NSF</c:v>
                </c:pt>
                <c:pt idx="2">
                  <c:v>CFI</c:v>
                </c:pt>
                <c:pt idx="3">
                  <c:v>PNNL</c:v>
                </c:pt>
                <c:pt idx="4">
                  <c:v>other</c:v>
                </c:pt>
                <c:pt idx="5">
                  <c:v>Common Funds</c:v>
                </c:pt>
              </c:strCache>
            </c:strRef>
          </c:cat>
          <c:val>
            <c:numRef>
              <c:f>summary!$C$18:$H$18</c:f>
              <c:numCache>
                <c:formatCode>#,##0;\-#,##0;0</c:formatCode>
                <c:ptCount val="6"/>
                <c:pt idx="0">
                  <c:v>7449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6-874F-A7B3-DAF3DD864068}"/>
            </c:ext>
          </c:extLst>
        </c:ser>
        <c:ser>
          <c:idx val="3"/>
          <c:order val="3"/>
          <c:tx>
            <c:strRef>
              <c:f>summary!$B$19</c:f>
              <c:strCache>
                <c:ptCount val="1"/>
                <c:pt idx="0">
                  <c:v>4 Infrastructures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190-9347-9220-BED12599F1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190-9347-9220-BED12599F1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190-9347-9220-BED12599F1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190-9347-9220-BED12599F1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190-9347-9220-BED12599F1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190-9347-9220-BED12599F15A}"/>
              </c:ext>
            </c:extLst>
          </c:dPt>
          <c:cat>
            <c:strRef>
              <c:f>summary!$C$15:$H$15</c:f>
              <c:strCache>
                <c:ptCount val="6"/>
                <c:pt idx="0">
                  <c:v>INFN</c:v>
                </c:pt>
                <c:pt idx="1">
                  <c:v>NSF</c:v>
                </c:pt>
                <c:pt idx="2">
                  <c:v>CFI</c:v>
                </c:pt>
                <c:pt idx="3">
                  <c:v>PNNL</c:v>
                </c:pt>
                <c:pt idx="4">
                  <c:v>other</c:v>
                </c:pt>
                <c:pt idx="5">
                  <c:v>Common Funds</c:v>
                </c:pt>
              </c:strCache>
            </c:strRef>
          </c:cat>
          <c:val>
            <c:numRef>
              <c:f>summary!$C$19:$H$19</c:f>
              <c:numCache>
                <c:formatCode>#,##0;\-#,##0;0</c:formatCode>
                <c:ptCount val="6"/>
                <c:pt idx="0">
                  <c:v>255.1</c:v>
                </c:pt>
                <c:pt idx="1">
                  <c:v>0</c:v>
                </c:pt>
                <c:pt idx="2">
                  <c:v>305.1302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26-874F-A7B3-DAF3DD864068}"/>
            </c:ext>
          </c:extLst>
        </c:ser>
        <c:ser>
          <c:idx val="4"/>
          <c:order val="4"/>
          <c:tx>
            <c:strRef>
              <c:f>summary!$B$20</c:f>
              <c:strCache>
                <c:ptCount val="1"/>
                <c:pt idx="0">
                  <c:v>5 NOA Activities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190-9347-9220-BED12599F1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190-9347-9220-BED12599F1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190-9347-9220-BED12599F1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190-9347-9220-BED12599F1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190-9347-9220-BED12599F1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190-9347-9220-BED12599F15A}"/>
              </c:ext>
            </c:extLst>
          </c:dPt>
          <c:cat>
            <c:strRef>
              <c:f>summary!$C$15:$H$15</c:f>
              <c:strCache>
                <c:ptCount val="6"/>
                <c:pt idx="0">
                  <c:v>INFN</c:v>
                </c:pt>
                <c:pt idx="1">
                  <c:v>NSF</c:v>
                </c:pt>
                <c:pt idx="2">
                  <c:v>CFI</c:v>
                </c:pt>
                <c:pt idx="3">
                  <c:v>PNNL</c:v>
                </c:pt>
                <c:pt idx="4">
                  <c:v>other</c:v>
                </c:pt>
                <c:pt idx="5">
                  <c:v>Common Funds</c:v>
                </c:pt>
              </c:strCache>
            </c:strRef>
          </c:cat>
          <c:val>
            <c:numRef>
              <c:f>summary!$C$20:$H$20</c:f>
              <c:numCache>
                <c:formatCode>#,##0;\-#,##0;0</c:formatCode>
                <c:ptCount val="6"/>
                <c:pt idx="0">
                  <c:v>6594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26-874F-A7B3-DAF3DD864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summary!$B$17</c:f>
              <c:strCache>
                <c:ptCount val="1"/>
                <c:pt idx="0">
                  <c:v>2 Urania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5F-2B48-AEF3-719011CF82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5F-2B48-AEF3-719011CF82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5F-2B48-AEF3-719011CF82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5F-2B48-AEF3-719011CF82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5F-2B48-AEF3-719011CF82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45F-2B48-AEF3-719011CF8252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5F-2B48-AEF3-719011CF825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5F-2B48-AEF3-719011CF82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summary!$C$15:$H$15</c:f>
              <c:strCache>
                <c:ptCount val="6"/>
                <c:pt idx="0">
                  <c:v>INFN</c:v>
                </c:pt>
                <c:pt idx="1">
                  <c:v>NSF</c:v>
                </c:pt>
                <c:pt idx="2">
                  <c:v>CFI</c:v>
                </c:pt>
                <c:pt idx="3">
                  <c:v>PNNL</c:v>
                </c:pt>
                <c:pt idx="4">
                  <c:v>other</c:v>
                </c:pt>
                <c:pt idx="5">
                  <c:v>Common Funds</c:v>
                </c:pt>
              </c:strCache>
            </c:strRef>
          </c:cat>
          <c:val>
            <c:numRef>
              <c:f>summary!$C$17:$H$17</c:f>
              <c:numCache>
                <c:formatCode>#,##0;\-#,##0;0</c:formatCode>
                <c:ptCount val="6"/>
                <c:pt idx="0">
                  <c:v>8049</c:v>
                </c:pt>
                <c:pt idx="1">
                  <c:v>4343.8596491228072</c:v>
                </c:pt>
                <c:pt idx="2">
                  <c:v>2949.3333333333335</c:v>
                </c:pt>
                <c:pt idx="3">
                  <c:v>666.66666666666674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5F-2B48-AEF3-719011CF8252}"/>
            </c:ext>
          </c:extLst>
        </c:ser>
        <c:ser>
          <c:idx val="1"/>
          <c:order val="1"/>
          <c:tx>
            <c:strRef>
              <c:f>summary!$B$17</c:f>
              <c:strCache>
                <c:ptCount val="1"/>
                <c:pt idx="0">
                  <c:v>2 Urania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45F-2B48-AEF3-719011CF82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45F-2B48-AEF3-719011CF82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45F-2B48-AEF3-719011CF82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45F-2B48-AEF3-719011CF82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E45F-2B48-AEF3-719011CF82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E45F-2B48-AEF3-719011CF8252}"/>
              </c:ext>
            </c:extLst>
          </c:dPt>
          <c:cat>
            <c:strRef>
              <c:f>summary!$C$15:$H$15</c:f>
              <c:strCache>
                <c:ptCount val="6"/>
                <c:pt idx="0">
                  <c:v>INFN</c:v>
                </c:pt>
                <c:pt idx="1">
                  <c:v>NSF</c:v>
                </c:pt>
                <c:pt idx="2">
                  <c:v>CFI</c:v>
                </c:pt>
                <c:pt idx="3">
                  <c:v>PNNL</c:v>
                </c:pt>
                <c:pt idx="4">
                  <c:v>other</c:v>
                </c:pt>
                <c:pt idx="5">
                  <c:v>Common Funds</c:v>
                </c:pt>
              </c:strCache>
            </c:strRef>
          </c:cat>
          <c:val>
            <c:numRef>
              <c:f>summary!$C$17:$H$17</c:f>
              <c:numCache>
                <c:formatCode>#,##0;\-#,##0;0</c:formatCode>
                <c:ptCount val="6"/>
                <c:pt idx="0">
                  <c:v>8049</c:v>
                </c:pt>
                <c:pt idx="1">
                  <c:v>4343.8596491228072</c:v>
                </c:pt>
                <c:pt idx="2">
                  <c:v>2949.3333333333335</c:v>
                </c:pt>
                <c:pt idx="3">
                  <c:v>666.66666666666674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45F-2B48-AEF3-719011CF8252}"/>
            </c:ext>
          </c:extLst>
        </c:ser>
        <c:ser>
          <c:idx val="2"/>
          <c:order val="2"/>
          <c:tx>
            <c:strRef>
              <c:f>summary!$B$18</c:f>
              <c:strCache>
                <c:ptCount val="1"/>
                <c:pt idx="0">
                  <c:v>3 Aria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45F-2B48-AEF3-719011CF82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45F-2B48-AEF3-719011CF82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45F-2B48-AEF3-719011CF82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45F-2B48-AEF3-719011CF82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45F-2B48-AEF3-719011CF82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45F-2B48-AEF3-719011CF8252}"/>
              </c:ext>
            </c:extLst>
          </c:dPt>
          <c:cat>
            <c:strRef>
              <c:f>summary!$C$15:$H$15</c:f>
              <c:strCache>
                <c:ptCount val="6"/>
                <c:pt idx="0">
                  <c:v>INFN</c:v>
                </c:pt>
                <c:pt idx="1">
                  <c:v>NSF</c:v>
                </c:pt>
                <c:pt idx="2">
                  <c:v>CFI</c:v>
                </c:pt>
                <c:pt idx="3">
                  <c:v>PNNL</c:v>
                </c:pt>
                <c:pt idx="4">
                  <c:v>other</c:v>
                </c:pt>
                <c:pt idx="5">
                  <c:v>Common Funds</c:v>
                </c:pt>
              </c:strCache>
            </c:strRef>
          </c:cat>
          <c:val>
            <c:numRef>
              <c:f>summary!$C$18:$H$18</c:f>
              <c:numCache>
                <c:formatCode>#,##0;\-#,##0;0</c:formatCode>
                <c:ptCount val="6"/>
                <c:pt idx="0">
                  <c:v>7449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45F-2B48-AEF3-719011CF8252}"/>
            </c:ext>
          </c:extLst>
        </c:ser>
        <c:ser>
          <c:idx val="3"/>
          <c:order val="3"/>
          <c:tx>
            <c:strRef>
              <c:f>summary!$B$19</c:f>
              <c:strCache>
                <c:ptCount val="1"/>
                <c:pt idx="0">
                  <c:v>4 Infrastructures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E45F-2B48-AEF3-719011CF82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E45F-2B48-AEF3-719011CF82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E45F-2B48-AEF3-719011CF82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E45F-2B48-AEF3-719011CF82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E45F-2B48-AEF3-719011CF82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E45F-2B48-AEF3-719011CF8252}"/>
              </c:ext>
            </c:extLst>
          </c:dPt>
          <c:cat>
            <c:strRef>
              <c:f>summary!$C$15:$H$15</c:f>
              <c:strCache>
                <c:ptCount val="6"/>
                <c:pt idx="0">
                  <c:v>INFN</c:v>
                </c:pt>
                <c:pt idx="1">
                  <c:v>NSF</c:v>
                </c:pt>
                <c:pt idx="2">
                  <c:v>CFI</c:v>
                </c:pt>
                <c:pt idx="3">
                  <c:v>PNNL</c:v>
                </c:pt>
                <c:pt idx="4">
                  <c:v>other</c:v>
                </c:pt>
                <c:pt idx="5">
                  <c:v>Common Funds</c:v>
                </c:pt>
              </c:strCache>
            </c:strRef>
          </c:cat>
          <c:val>
            <c:numRef>
              <c:f>summary!$C$19:$H$19</c:f>
              <c:numCache>
                <c:formatCode>#,##0;\-#,##0;0</c:formatCode>
                <c:ptCount val="6"/>
                <c:pt idx="0">
                  <c:v>255.1</c:v>
                </c:pt>
                <c:pt idx="1">
                  <c:v>0</c:v>
                </c:pt>
                <c:pt idx="2">
                  <c:v>305.1302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45F-2B48-AEF3-719011CF8252}"/>
            </c:ext>
          </c:extLst>
        </c:ser>
        <c:ser>
          <c:idx val="4"/>
          <c:order val="4"/>
          <c:tx>
            <c:strRef>
              <c:f>summary!$B$20</c:f>
              <c:strCache>
                <c:ptCount val="1"/>
                <c:pt idx="0">
                  <c:v>5 NOA Activities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E45F-2B48-AEF3-719011CF82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E45F-2B48-AEF3-719011CF82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E45F-2B48-AEF3-719011CF82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E45F-2B48-AEF3-719011CF82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E45F-2B48-AEF3-719011CF82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E45F-2B48-AEF3-719011CF8252}"/>
              </c:ext>
            </c:extLst>
          </c:dPt>
          <c:cat>
            <c:strRef>
              <c:f>summary!$C$15:$H$15</c:f>
              <c:strCache>
                <c:ptCount val="6"/>
                <c:pt idx="0">
                  <c:v>INFN</c:v>
                </c:pt>
                <c:pt idx="1">
                  <c:v>NSF</c:v>
                </c:pt>
                <c:pt idx="2">
                  <c:v>CFI</c:v>
                </c:pt>
                <c:pt idx="3">
                  <c:v>PNNL</c:v>
                </c:pt>
                <c:pt idx="4">
                  <c:v>other</c:v>
                </c:pt>
                <c:pt idx="5">
                  <c:v>Common Funds</c:v>
                </c:pt>
              </c:strCache>
            </c:strRef>
          </c:cat>
          <c:val>
            <c:numRef>
              <c:f>summary!$C$20:$H$20</c:f>
              <c:numCache>
                <c:formatCode>#,##0;\-#,##0;0</c:formatCode>
                <c:ptCount val="6"/>
                <c:pt idx="0">
                  <c:v>6594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E45F-2B48-AEF3-719011CF8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3E-1949-BC7D-41143C4E9F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3E-1949-BC7D-41143C4E9F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3E-1949-BC7D-41143C4E9F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3E-1949-BC7D-41143C4E9F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3E-1949-BC7D-41143C4E9F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43E-1949-BC7D-41143C4E9F57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summary!$R$1:$W$1</c:f>
              <c:strCache>
                <c:ptCount val="6"/>
                <c:pt idx="0">
                  <c:v>INFN
CSN2
[k€]</c:v>
                </c:pt>
                <c:pt idx="1">
                  <c:v>RAS
MIUR
[k€]</c:v>
                </c:pt>
                <c:pt idx="2">
                  <c:v>RA
CIPE
[k€]</c:v>
                </c:pt>
                <c:pt idx="3">
                  <c:v>INFN
PON
[k€]</c:v>
                </c:pt>
                <c:pt idx="4">
                  <c:v>INFN
In
Kind
[k€]</c:v>
                </c:pt>
                <c:pt idx="5">
                  <c:v>INFN
MP
[k€]</c:v>
                </c:pt>
              </c:strCache>
            </c:strRef>
          </c:cat>
          <c:val>
            <c:numRef>
              <c:f>summary!$R$9:$W$9</c:f>
              <c:numCache>
                <c:formatCode>#,##0;\-#,##0;0</c:formatCode>
                <c:ptCount val="6"/>
                <c:pt idx="0">
                  <c:v>6476</c:v>
                </c:pt>
                <c:pt idx="1">
                  <c:v>15498</c:v>
                </c:pt>
                <c:pt idx="2">
                  <c:v>11936</c:v>
                </c:pt>
                <c:pt idx="3">
                  <c:v>17203.099999999999</c:v>
                </c:pt>
                <c:pt idx="4">
                  <c:v>800</c:v>
                </c:pt>
                <c:pt idx="5">
                  <c:v>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5-3341-8EA7-4FE7EE7733CB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2 Urania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43E-1949-BC7D-41143C4E9F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43E-1949-BC7D-41143C4E9F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43E-1949-BC7D-41143C4E9F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43E-1949-BC7D-41143C4E9F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43E-1949-BC7D-41143C4E9F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43E-1949-BC7D-41143C4E9F57}"/>
              </c:ext>
            </c:extLst>
          </c:dPt>
          <c:cat>
            <c:strRef>
              <c:f>summary!$R$1:$W$1</c:f>
              <c:strCache>
                <c:ptCount val="6"/>
                <c:pt idx="0">
                  <c:v>INFN
CSN2
[k€]</c:v>
                </c:pt>
                <c:pt idx="1">
                  <c:v>RAS
MIUR
[k€]</c:v>
                </c:pt>
                <c:pt idx="2">
                  <c:v>RA
CIPE
[k€]</c:v>
                </c:pt>
                <c:pt idx="3">
                  <c:v>INFN
PON
[k€]</c:v>
                </c:pt>
                <c:pt idx="4">
                  <c:v>INFN
In
Kind
[k€]</c:v>
                </c:pt>
                <c:pt idx="5">
                  <c:v>INFN
MP
[k€]</c:v>
                </c:pt>
              </c:strCache>
            </c:strRef>
          </c:cat>
          <c:val>
            <c:numRef>
              <c:f>summary!$P$3:$U$3</c:f>
              <c:numCache>
                <c:formatCode>#,##0;\-#,##0;0</c:formatCode>
                <c:ptCount val="6"/>
                <c:pt idx="0">
                  <c:v>560</c:v>
                </c:pt>
                <c:pt idx="1">
                  <c:v>760</c:v>
                </c:pt>
                <c:pt idx="2">
                  <c:v>0</c:v>
                </c:pt>
                <c:pt idx="3">
                  <c:v>8049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5-3341-8EA7-4FE7EE7733CB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3 Aria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43E-1949-BC7D-41143C4E9F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43E-1949-BC7D-41143C4E9F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43E-1949-BC7D-41143C4E9F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43E-1949-BC7D-41143C4E9F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43E-1949-BC7D-41143C4E9F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43E-1949-BC7D-41143C4E9F57}"/>
              </c:ext>
            </c:extLst>
          </c:dPt>
          <c:cat>
            <c:strRef>
              <c:f>summary!$R$1:$W$1</c:f>
              <c:strCache>
                <c:ptCount val="6"/>
                <c:pt idx="0">
                  <c:v>INFN
CSN2
[k€]</c:v>
                </c:pt>
                <c:pt idx="1">
                  <c:v>RAS
MIUR
[k€]</c:v>
                </c:pt>
                <c:pt idx="2">
                  <c:v>RA
CIPE
[k€]</c:v>
                </c:pt>
                <c:pt idx="3">
                  <c:v>INFN
PON
[k€]</c:v>
                </c:pt>
                <c:pt idx="4">
                  <c:v>INFN
In
Kind
[k€]</c:v>
                </c:pt>
                <c:pt idx="5">
                  <c:v>INFN
MP
[k€]</c:v>
                </c:pt>
              </c:strCache>
            </c:strRef>
          </c:cat>
          <c:val>
            <c:numRef>
              <c:f>summary!$P$4:$U$4</c:f>
              <c:numCache>
                <c:formatCode>#,##0;\-#,##0;0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7449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5-3341-8EA7-4FE7EE7733CB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4 Infrastructures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43E-1949-BC7D-41143C4E9F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43E-1949-BC7D-41143C4E9F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43E-1949-BC7D-41143C4E9F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43E-1949-BC7D-41143C4E9F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43E-1949-BC7D-41143C4E9F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43E-1949-BC7D-41143C4E9F57}"/>
              </c:ext>
            </c:extLst>
          </c:dPt>
          <c:cat>
            <c:strRef>
              <c:f>summary!$R$1:$W$1</c:f>
              <c:strCache>
                <c:ptCount val="6"/>
                <c:pt idx="0">
                  <c:v>INFN
CSN2
[k€]</c:v>
                </c:pt>
                <c:pt idx="1">
                  <c:v>RAS
MIUR
[k€]</c:v>
                </c:pt>
                <c:pt idx="2">
                  <c:v>RA
CIPE
[k€]</c:v>
                </c:pt>
                <c:pt idx="3">
                  <c:v>INFN
PON
[k€]</c:v>
                </c:pt>
                <c:pt idx="4">
                  <c:v>INFN
In
Kind
[k€]</c:v>
                </c:pt>
                <c:pt idx="5">
                  <c:v>INFN
MP
[k€]</c:v>
                </c:pt>
              </c:strCache>
            </c:strRef>
          </c:cat>
          <c:val>
            <c:numRef>
              <c:f>summary!$P$5:$U$5</c:f>
              <c:numCache>
                <c:formatCode>#,##0;\-#,##0;0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205.1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5-3341-8EA7-4FE7EE7733CB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5 NOA Activities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43E-1949-BC7D-41143C4E9F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43E-1949-BC7D-41143C4E9F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43E-1949-BC7D-41143C4E9F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43E-1949-BC7D-41143C4E9F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43E-1949-BC7D-41143C4E9F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43E-1949-BC7D-41143C4E9F57}"/>
              </c:ext>
            </c:extLst>
          </c:dPt>
          <c:cat>
            <c:strRef>
              <c:f>summary!$R$1:$W$1</c:f>
              <c:strCache>
                <c:ptCount val="6"/>
                <c:pt idx="0">
                  <c:v>INFN
CSN2
[k€]</c:v>
                </c:pt>
                <c:pt idx="1">
                  <c:v>RAS
MIUR
[k€]</c:v>
                </c:pt>
                <c:pt idx="2">
                  <c:v>RA
CIPE
[k€]</c:v>
                </c:pt>
                <c:pt idx="3">
                  <c:v>INFN
PON
[k€]</c:v>
                </c:pt>
                <c:pt idx="4">
                  <c:v>INFN
In
Kind
[k€]</c:v>
                </c:pt>
                <c:pt idx="5">
                  <c:v>INFN
MP
[k€]</c:v>
                </c:pt>
              </c:strCache>
            </c:strRef>
          </c:cat>
          <c:val>
            <c:numRef>
              <c:f>summary!$P$6:$U$6</c:f>
              <c:numCache>
                <c:formatCode>#,##0;\-#,##0;0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4194</c:v>
                </c:pt>
                <c:pt idx="5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C5-3341-8EA7-4FE7EE7733CB}"/>
            </c:ext>
          </c:extLst>
        </c:ser>
        <c:ser>
          <c:idx val="5"/>
          <c:order val="5"/>
          <c:tx>
            <c:v>INFN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43E-1949-BC7D-41143C4E9F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43E-1949-BC7D-41143C4E9F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43E-1949-BC7D-41143C4E9F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43E-1949-BC7D-41143C4E9F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43E-1949-BC7D-41143C4E9F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43E-1949-BC7D-41143C4E9F57}"/>
              </c:ext>
            </c:extLst>
          </c:dPt>
          <c:cat>
            <c:strRef>
              <c:f>summary!$R$1:$W$1</c:f>
              <c:strCache>
                <c:ptCount val="6"/>
                <c:pt idx="0">
                  <c:v>INFN
CSN2
[k€]</c:v>
                </c:pt>
                <c:pt idx="1">
                  <c:v>RAS
MIUR
[k€]</c:v>
                </c:pt>
                <c:pt idx="2">
                  <c:v>RA
CIPE
[k€]</c:v>
                </c:pt>
                <c:pt idx="3">
                  <c:v>INFN
PON
[k€]</c:v>
                </c:pt>
                <c:pt idx="4">
                  <c:v>INFN
In
Kind
[k€]</c:v>
                </c:pt>
                <c:pt idx="5">
                  <c:v>INFN
MP
[k€]</c:v>
                </c:pt>
              </c:strCache>
            </c:strRef>
          </c:cat>
          <c:val>
            <c:numRef>
              <c:f>summary!$P$9:$U$9</c:f>
              <c:numCache>
                <c:formatCode>#,##0;\-#,##0;0</c:formatCode>
                <c:ptCount val="6"/>
                <c:pt idx="0">
                  <c:v>1560</c:v>
                </c:pt>
                <c:pt idx="1">
                  <c:v>810</c:v>
                </c:pt>
                <c:pt idx="2">
                  <c:v>6476</c:v>
                </c:pt>
                <c:pt idx="3">
                  <c:v>15498</c:v>
                </c:pt>
                <c:pt idx="4">
                  <c:v>11936</c:v>
                </c:pt>
                <c:pt idx="5">
                  <c:v>17203.099999999999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C5-3341-8EA7-4FE7EE773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13451443569599"/>
          <c:y val="5.4603018372703399E-2"/>
          <c:w val="0.25419881889763801"/>
          <c:h val="0.84954359871682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summary!$C$15</c:f>
              <c:strCache>
                <c:ptCount val="1"/>
                <c:pt idx="0">
                  <c:v>INFN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1B-0543-A4D2-10DE161583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1B-0543-A4D2-10DE161583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1B-0543-A4D2-10DE161583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1B-0543-A4D2-10DE161583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01B-0543-A4D2-10DE161583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summary!$B$16:$B$20</c:f>
              <c:strCache>
                <c:ptCount val="5"/>
                <c:pt idx="0">
                  <c:v>1 DarkSide-20k</c:v>
                </c:pt>
                <c:pt idx="1">
                  <c:v>2 Urania</c:v>
                </c:pt>
                <c:pt idx="2">
                  <c:v>3 Aria</c:v>
                </c:pt>
                <c:pt idx="3">
                  <c:v>4 Infrastructures</c:v>
                </c:pt>
                <c:pt idx="4">
                  <c:v>5 NOA Activities</c:v>
                </c:pt>
              </c:strCache>
            </c:strRef>
          </c:cat>
          <c:val>
            <c:numRef>
              <c:f>summary!$C$16:$C$20</c:f>
              <c:numCache>
                <c:formatCode>#,##0;\-#,##0;0</c:formatCode>
                <c:ptCount val="5"/>
                <c:pt idx="0">
                  <c:v>30538</c:v>
                </c:pt>
                <c:pt idx="1">
                  <c:v>8049</c:v>
                </c:pt>
                <c:pt idx="2">
                  <c:v>7449</c:v>
                </c:pt>
                <c:pt idx="3">
                  <c:v>255.1</c:v>
                </c:pt>
                <c:pt idx="4">
                  <c:v>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4-264E-AF6F-F4E500C60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18813</xdr:colOff>
      <xdr:row>10</xdr:row>
      <xdr:rowOff>145345</xdr:rowOff>
    </xdr:from>
    <xdr:to>
      <xdr:col>15</xdr:col>
      <xdr:colOff>475072</xdr:colOff>
      <xdr:row>25</xdr:row>
      <xdr:rowOff>125119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E61A98E-A2C4-4440-911C-AD33B0114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15</xdr:col>
      <xdr:colOff>456259</xdr:colOff>
      <xdr:row>42</xdr:row>
      <xdr:rowOff>97366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B415ED-8980-A24E-8FEA-D84495B1A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30574</xdr:colOff>
      <xdr:row>40</xdr:row>
      <xdr:rowOff>51270</xdr:rowOff>
    </xdr:from>
    <xdr:to>
      <xdr:col>7</xdr:col>
      <xdr:colOff>486833</xdr:colOff>
      <xdr:row>55</xdr:row>
      <xdr:rowOff>148637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3CC085D-C803-0F49-96DE-FCBAEA247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42332</xdr:colOff>
      <xdr:row>24</xdr:row>
      <xdr:rowOff>15992</xdr:rowOff>
    </xdr:from>
    <xdr:to>
      <xdr:col>7</xdr:col>
      <xdr:colOff>498591</xdr:colOff>
      <xdr:row>39</xdr:row>
      <xdr:rowOff>113359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C5D1742-B8F7-7142-BF03-8ABA570F2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A1:AE7" totalsRowCount="1" headerRowDxfId="99" dataDxfId="97" headerRowBorderDxfId="98" tableBorderDxfId="96">
  <autoFilter ref="A1:AE6" xr:uid="{00000000-0009-0000-0100-000001000000}"/>
  <tableColumns count="31">
    <tableColumn id="1" xr3:uid="{00000000-0010-0000-0000-000001000000}" name="Work Package" totalsRowLabel="Totale" dataDxfId="95" totalsRowDxfId="94"/>
    <tableColumn id="2" xr3:uid="{00000000-0010-0000-0000-000002000000}" name="Responsible" dataDxfId="93" totalsRowDxfId="92"/>
    <tableColumn id="3" xr3:uid="{00000000-0010-0000-0000-000003000000}" name="Group" dataDxfId="91" totalsRowDxfId="90"/>
    <tableColumn id="4" xr3:uid="{00000000-0010-0000-0000-000004000000}" name="Core_x000a_Cost_x000a_[k€]" dataDxfId="89" totalsRowDxfId="88"/>
    <tableColumn id="5" xr3:uid="{00000000-0010-0000-0000-000005000000}" name="Core_x000a_Cost_x000a_[k$]" dataDxfId="87" totalsRowDxfId="86"/>
    <tableColumn id="6" xr3:uid="{00000000-0010-0000-0000-000006000000}" name="Core_x000a_Cost_x000a_[CAD]" dataDxfId="85" totalsRowDxfId="84"/>
    <tableColumn id="7" xr3:uid="{00000000-0010-0000-0000-000007000000}" name="Core_x000a_Labor_x000a_[k€]" dataDxfId="83" totalsRowDxfId="82"/>
    <tableColumn id="8" xr3:uid="{00000000-0010-0000-0000-000008000000}" name="Core_x000a_Labor_x000a_[k$]" dataDxfId="81" totalsRowDxfId="80"/>
    <tableColumn id="9" xr3:uid="{00000000-0010-0000-0000-000009000000}" name="Core_x000a_Labor_x000a_[CAD]" dataDxfId="79" totalsRowDxfId="78"/>
    <tableColumn id="10" xr3:uid="{00000000-0010-0000-0000-00000A000000}" name="In_x000a_Kind_x000a_[k€]" dataDxfId="77" totalsRowDxfId="76"/>
    <tableColumn id="11" xr3:uid="{00000000-0010-0000-0000-00000B000000}" name="In_x000a_Kind_x000a_[k$]" dataDxfId="75" totalsRowDxfId="74"/>
    <tableColumn id="12" xr3:uid="{00000000-0010-0000-0000-00000C000000}" name="NSF_x000a_Cap_x000a_[k$]" dataDxfId="73" totalsRowDxfId="72"/>
    <tableColumn id="13" xr3:uid="{00000000-0010-0000-0000-00000D000000}" name="NSF_x000a_Labor_x000a_[k$]" dataDxfId="71" totalsRowDxfId="70"/>
    <tableColumn id="14" xr3:uid="{00000000-0010-0000-0000-00000E000000}" name="NSF_x000a_In_x000a_Kind_x000a_[k$]" dataDxfId="69" totalsRowDxfId="68"/>
    <tableColumn id="15" xr3:uid="{00000000-0010-0000-0000-00000F000000}" name="CFI_x000a_CAP_x000a_[CAD]" dataDxfId="67" totalsRowDxfId="66"/>
    <tableColumn id="16" xr3:uid="{00000000-0010-0000-0000-000010000000}" name="CFI_x000a_Labor_x000a_[CAD]" dataDxfId="65" totalsRowDxfId="64"/>
    <tableColumn id="17" xr3:uid="{00000000-0010-0000-0000-000011000000}" name="PNNL_x000a_[k$]" dataDxfId="63" totalsRowDxfId="62"/>
    <tableColumn id="18" xr3:uid="{00000000-0010-0000-0000-000012000000}" name="INFN_x000a_CSN2_x000a_[k€]" dataDxfId="61" totalsRowDxfId="60"/>
    <tableColumn id="19" xr3:uid="{00000000-0010-0000-0000-000013000000}" name="RAS_x000a_MIUR_x000a_[k€]" dataDxfId="59" totalsRowDxfId="58"/>
    <tableColumn id="20" xr3:uid="{00000000-0010-0000-0000-000014000000}" name="RA_x000a_CIPE_x000a_[k€]" dataDxfId="57" totalsRowDxfId="56"/>
    <tableColumn id="21" xr3:uid="{00000000-0010-0000-0000-000015000000}" name="INFN_x000a_PON_x000a_[k€]" dataDxfId="55" totalsRowDxfId="54"/>
    <tableColumn id="22" xr3:uid="{00000000-0010-0000-0000-000016000000}" name="INFN_x000a_In_x000a_Kind_x000a_[k€]" dataDxfId="53" totalsRowDxfId="52"/>
    <tableColumn id="23" xr3:uid="{00000000-0010-0000-0000-000017000000}" name="INFN_x000a_MP_x000a_[k€]" dataDxfId="51" totalsRowDxfId="50"/>
    <tableColumn id="24" xr3:uid="{00000000-0010-0000-0000-000018000000}" name="STSFC_x000a_[k€]" dataDxfId="49" totalsRowDxfId="48"/>
    <tableColumn id="25" xr3:uid="{00000000-0010-0000-0000-000019000000}" name="Spain_x000a_[k€]" dataDxfId="47" totalsRowDxfId="46"/>
    <tableColumn id="26" xr3:uid="{00000000-0010-0000-0000-00001A000000}" name="ETHZ_x000a_[k€]" dataDxfId="45" totalsRowDxfId="44"/>
    <tableColumn id="27" xr3:uid="{00000000-0010-0000-0000-00001B000000}" name="IHEP_x000a_[k€]" dataDxfId="43" totalsRowDxfId="42"/>
    <tableColumn id="28" xr3:uid="{00000000-0010-0000-0000-00001C000000}" name="IN2P3_x000a_In Kind_x000a_[k€]" dataDxfId="41" totalsRowDxfId="40"/>
    <tableColumn id="29" xr3:uid="{00000000-0010-0000-0000-00001D000000}" name="Poland_x000a_[k€]" totalsRowFunction="sum" dataDxfId="39" totalsRowDxfId="38"/>
    <tableColumn id="30" xr3:uid="{9DE2479E-F2A3-6F4F-A9BC-7F3BDAE11A8E}" name="Russia_x000a_[k€]" dataDxfId="37" totalsRowDxfId="36"/>
    <tableColumn id="31" xr3:uid="{1D176527-7DA3-CD47-8594-011785D17FA1}" name="Common Funds_x000a_[k€]" dataDxfId="35" totalsRowDxfId="3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L646"/>
  <sheetViews>
    <sheetView tabSelected="1" zoomScaleNormal="100" zoomScalePageLayoutView="90" workbookViewId="0">
      <pane xSplit="1" ySplit="14" topLeftCell="B15" activePane="bottomRight" state="frozen"/>
      <selection pane="topRight" activeCell="B1" sqref="B1"/>
      <selection pane="bottomLeft" activeCell="A2" sqref="A2"/>
      <selection pane="bottomRight" activeCell="K563" sqref="K563"/>
    </sheetView>
  </sheetViews>
  <sheetFormatPr baseColWidth="10" defaultRowHeight="19" outlineLevelRow="7" x14ac:dyDescent="0.25"/>
  <cols>
    <col min="1" max="1" width="62.1640625" style="12" customWidth="1"/>
    <col min="2" max="2" width="22.83203125" style="12" customWidth="1"/>
    <col min="3" max="3" width="18.1640625" style="12" customWidth="1"/>
    <col min="4" max="4" width="11" style="13" customWidth="1"/>
    <col min="5" max="7" width="8.33203125" style="13" customWidth="1"/>
    <col min="8" max="8" width="11.33203125" style="13" customWidth="1"/>
    <col min="9" max="9" width="15" style="15" customWidth="1"/>
    <col min="10" max="10" width="9.83203125" style="15" customWidth="1"/>
    <col min="11" max="11" width="11" style="99" customWidth="1"/>
    <col min="12" max="12" width="9.1640625" style="15" customWidth="1"/>
    <col min="13" max="13" width="9" style="15" customWidth="1"/>
    <col min="14" max="14" width="9" style="99" customWidth="1"/>
    <col min="15" max="15" width="7.6640625" style="15" customWidth="1"/>
    <col min="16" max="16" width="8" style="15" customWidth="1"/>
    <col min="17" max="17" width="8.1640625" style="14" customWidth="1"/>
    <col min="18" max="18" width="9.5" style="15" customWidth="1"/>
    <col min="19" max="19" width="7.6640625" style="14" customWidth="1"/>
    <col min="20" max="21" width="8.83203125" style="101" customWidth="1"/>
    <col min="22" max="23" width="9" style="14" customWidth="1"/>
    <col min="24" max="24" width="8.1640625" style="14" customWidth="1"/>
    <col min="25" max="25" width="9.33203125" style="14" customWidth="1"/>
    <col min="26" max="27" width="8.83203125" style="14" customWidth="1"/>
    <col min="28" max="29" width="8.6640625" style="14" customWidth="1"/>
    <col min="30" max="30" width="9.5" style="15" customWidth="1"/>
    <col min="31" max="31" width="9.5" style="14" customWidth="1"/>
    <col min="32" max="32" width="8.83203125" style="14" customWidth="1"/>
    <col min="33" max="33" width="7.33203125" style="14" customWidth="1"/>
    <col min="34" max="35" width="9.6640625" style="14" customWidth="1"/>
    <col min="36" max="36" width="9.5" style="14" customWidth="1"/>
    <col min="37" max="37" width="11.33203125" style="14" customWidth="1"/>
    <col min="38" max="38" width="11.5" style="12" bestFit="1" customWidth="1"/>
  </cols>
  <sheetData>
    <row r="1" spans="1:38" x14ac:dyDescent="0.2">
      <c r="A1" s="18" t="s">
        <v>378</v>
      </c>
      <c r="B1" s="18">
        <f>10*25+8*15</f>
        <v>370</v>
      </c>
      <c r="C1" s="19"/>
      <c r="D1" s="20"/>
      <c r="E1" s="20"/>
      <c r="F1" s="20"/>
      <c r="G1" s="20"/>
      <c r="H1" s="20"/>
      <c r="I1" s="21"/>
      <c r="J1" s="21"/>
      <c r="K1" s="98"/>
      <c r="L1" s="21"/>
      <c r="M1" s="21"/>
      <c r="N1" s="98"/>
      <c r="O1" s="21"/>
      <c r="P1" s="21"/>
      <c r="Q1" s="22"/>
      <c r="R1" s="21"/>
      <c r="S1" s="22"/>
      <c r="T1" s="100"/>
      <c r="U1" s="100"/>
      <c r="V1" s="22"/>
      <c r="W1" s="22"/>
      <c r="X1" s="22"/>
      <c r="Y1" s="22"/>
      <c r="Z1" s="22"/>
      <c r="AA1" s="22"/>
      <c r="AB1" s="22"/>
      <c r="AC1" s="22"/>
      <c r="AD1" s="21"/>
      <c r="AE1" s="22"/>
      <c r="AF1" s="22"/>
      <c r="AG1" s="22"/>
      <c r="AH1" s="22"/>
      <c r="AI1" s="22"/>
      <c r="AJ1" s="22"/>
      <c r="AK1" s="22"/>
      <c r="AL1" s="19"/>
    </row>
    <row r="2" spans="1:38" x14ac:dyDescent="0.2">
      <c r="A2" s="18" t="s">
        <v>385</v>
      </c>
      <c r="B2" s="23">
        <v>0.1</v>
      </c>
      <c r="C2" s="19"/>
      <c r="D2" s="20"/>
      <c r="E2" s="20"/>
      <c r="F2" s="20"/>
      <c r="G2" s="20"/>
      <c r="H2" s="20"/>
      <c r="I2" s="21"/>
      <c r="J2" s="21"/>
      <c r="K2" s="98"/>
      <c r="L2" s="21"/>
      <c r="M2" s="21"/>
      <c r="N2" s="98"/>
      <c r="O2" s="21"/>
      <c r="P2" s="21"/>
      <c r="Q2" s="22"/>
      <c r="R2" s="21"/>
      <c r="S2" s="22"/>
      <c r="T2" s="100"/>
      <c r="U2" s="100"/>
      <c r="V2" s="22"/>
      <c r="W2" s="22"/>
      <c r="X2" s="22"/>
      <c r="Y2" s="22"/>
      <c r="Z2" s="22"/>
      <c r="AA2" s="22"/>
      <c r="AB2" s="22"/>
      <c r="AC2" s="22"/>
      <c r="AD2" s="21"/>
      <c r="AE2" s="22"/>
      <c r="AF2" s="22"/>
      <c r="AG2" s="22"/>
      <c r="AH2" s="22"/>
      <c r="AI2" s="22"/>
      <c r="AJ2" s="22"/>
      <c r="AK2" s="22"/>
      <c r="AL2" s="19"/>
    </row>
    <row r="3" spans="1:38" x14ac:dyDescent="0.2">
      <c r="A3" s="18" t="s">
        <v>379</v>
      </c>
      <c r="B3" s="18">
        <v>8280</v>
      </c>
      <c r="C3" s="19"/>
      <c r="D3" s="20"/>
      <c r="E3" s="20"/>
      <c r="F3" s="20"/>
      <c r="G3" s="20"/>
      <c r="H3" s="20"/>
      <c r="I3" s="21"/>
      <c r="J3" s="21"/>
      <c r="K3" s="98"/>
      <c r="L3" s="21"/>
      <c r="M3" s="21"/>
      <c r="N3" s="98"/>
      <c r="O3" s="21"/>
      <c r="P3" s="21"/>
      <c r="Q3" s="22"/>
      <c r="R3" s="21"/>
      <c r="S3" s="22"/>
      <c r="T3" s="100"/>
      <c r="U3" s="100"/>
      <c r="V3" s="22"/>
      <c r="W3" s="22"/>
      <c r="X3" s="22"/>
      <c r="Y3" s="22"/>
      <c r="Z3" s="22"/>
      <c r="AA3" s="22"/>
      <c r="AB3" s="22"/>
      <c r="AC3" s="22"/>
      <c r="AD3" s="21"/>
      <c r="AE3" s="22"/>
      <c r="AF3" s="22"/>
      <c r="AG3" s="22"/>
      <c r="AH3" s="22"/>
      <c r="AI3" s="22"/>
      <c r="AJ3" s="22"/>
      <c r="AK3" s="22"/>
      <c r="AL3" s="19"/>
    </row>
    <row r="4" spans="1:38" x14ac:dyDescent="0.2">
      <c r="A4" s="18" t="s">
        <v>386</v>
      </c>
      <c r="B4" s="23">
        <v>0.04</v>
      </c>
      <c r="C4" s="19"/>
      <c r="D4" s="20"/>
      <c r="E4" s="20"/>
      <c r="F4" s="20"/>
      <c r="G4" s="20"/>
      <c r="H4" s="20"/>
      <c r="I4" s="21"/>
      <c r="J4" s="21"/>
      <c r="K4" s="98"/>
      <c r="L4" s="21"/>
      <c r="M4" s="21"/>
      <c r="N4" s="98"/>
      <c r="O4" s="21"/>
      <c r="P4" s="21"/>
      <c r="Q4" s="22"/>
      <c r="R4" s="21"/>
      <c r="S4" s="22"/>
      <c r="T4" s="100"/>
      <c r="U4" s="100"/>
      <c r="V4" s="22"/>
      <c r="W4" s="22"/>
      <c r="X4" s="22"/>
      <c r="Y4" s="22"/>
      <c r="Z4" s="22"/>
      <c r="AA4" s="22"/>
      <c r="AB4" s="22"/>
      <c r="AC4" s="22"/>
      <c r="AD4" s="21"/>
      <c r="AE4" s="22"/>
      <c r="AF4" s="22"/>
      <c r="AG4" s="22"/>
      <c r="AH4" s="22"/>
      <c r="AI4" s="22"/>
      <c r="AJ4" s="22"/>
      <c r="AK4" s="22"/>
      <c r="AL4" s="19"/>
    </row>
    <row r="5" spans="1:38" x14ac:dyDescent="0.2">
      <c r="A5" s="18" t="s">
        <v>380</v>
      </c>
      <c r="B5" s="112">
        <v>3000</v>
      </c>
      <c r="C5" s="19"/>
      <c r="D5" s="20"/>
      <c r="E5" s="20"/>
      <c r="F5" s="20"/>
      <c r="G5" s="20"/>
      <c r="H5" s="20"/>
      <c r="I5" s="21"/>
      <c r="J5" s="21"/>
      <c r="K5" s="98"/>
      <c r="L5" s="21"/>
      <c r="M5" s="21"/>
      <c r="N5" s="98"/>
      <c r="O5" s="21"/>
      <c r="P5" s="21"/>
      <c r="Q5" s="22"/>
      <c r="R5" s="21"/>
      <c r="S5" s="22"/>
      <c r="T5" s="100"/>
      <c r="U5" s="100"/>
      <c r="V5" s="22"/>
      <c r="W5" s="22"/>
      <c r="X5" s="22"/>
      <c r="Y5" s="22"/>
      <c r="Z5" s="22"/>
      <c r="AA5" s="22"/>
      <c r="AB5" s="22"/>
      <c r="AC5" s="22"/>
      <c r="AD5" s="21"/>
      <c r="AE5" s="22"/>
      <c r="AF5" s="22"/>
      <c r="AG5" s="22"/>
      <c r="AH5" s="22"/>
      <c r="AI5" s="22"/>
      <c r="AJ5" s="22"/>
      <c r="AK5" s="22"/>
      <c r="AL5" s="19"/>
    </row>
    <row r="6" spans="1:38" x14ac:dyDescent="0.2">
      <c r="A6" s="18" t="s">
        <v>387</v>
      </c>
      <c r="B6" s="23">
        <v>0.05</v>
      </c>
      <c r="C6" s="19"/>
      <c r="D6" s="20"/>
      <c r="E6" s="20"/>
      <c r="F6" s="20"/>
      <c r="G6" s="20"/>
      <c r="H6" s="20"/>
      <c r="I6" s="21"/>
      <c r="J6" s="21"/>
      <c r="K6" s="98"/>
      <c r="L6" s="21"/>
      <c r="M6" s="21"/>
      <c r="N6" s="98"/>
      <c r="O6" s="21"/>
      <c r="P6" s="21"/>
      <c r="Q6" s="22"/>
      <c r="R6" s="21"/>
      <c r="S6" s="22"/>
      <c r="T6" s="100"/>
      <c r="U6" s="100"/>
      <c r="V6" s="22"/>
      <c r="W6" s="22"/>
      <c r="X6" s="22"/>
      <c r="Y6" s="22"/>
      <c r="Z6" s="22"/>
      <c r="AA6" s="22"/>
      <c r="AB6" s="22"/>
      <c r="AC6" s="22"/>
      <c r="AD6" s="21"/>
      <c r="AE6" s="22"/>
      <c r="AF6" s="22"/>
      <c r="AG6" s="22"/>
      <c r="AH6" s="22"/>
      <c r="AI6" s="22"/>
      <c r="AJ6" s="22"/>
      <c r="AK6" s="22"/>
      <c r="AL6" s="19"/>
    </row>
    <row r="7" spans="1:38" x14ac:dyDescent="0.2">
      <c r="A7" s="106" t="s">
        <v>620</v>
      </c>
      <c r="B7" s="107">
        <f>B3</f>
        <v>8280</v>
      </c>
      <c r="C7" s="19"/>
      <c r="D7" s="20"/>
      <c r="E7" s="20"/>
      <c r="F7" s="20"/>
      <c r="G7" s="20"/>
      <c r="H7" s="20"/>
      <c r="I7" s="21"/>
      <c r="J7" s="21"/>
      <c r="K7" s="98"/>
      <c r="L7" s="21"/>
      <c r="M7" s="21"/>
      <c r="N7" s="98"/>
      <c r="O7" s="21"/>
      <c r="P7" s="21"/>
      <c r="Q7" s="22"/>
      <c r="R7" s="21"/>
      <c r="S7" s="22"/>
      <c r="T7" s="100"/>
      <c r="U7" s="100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19"/>
    </row>
    <row r="8" spans="1:38" x14ac:dyDescent="0.2">
      <c r="A8" s="106" t="s">
        <v>621</v>
      </c>
      <c r="B8" s="113">
        <v>3000</v>
      </c>
      <c r="C8" s="19"/>
      <c r="D8" s="20"/>
      <c r="E8" s="20"/>
      <c r="F8" s="20"/>
      <c r="G8" s="20"/>
      <c r="H8" s="20"/>
      <c r="I8" s="21"/>
      <c r="J8" s="21"/>
      <c r="K8" s="98"/>
      <c r="L8" s="21"/>
      <c r="M8" s="21"/>
      <c r="N8" s="98"/>
      <c r="O8" s="21"/>
      <c r="P8" s="21"/>
      <c r="Q8" s="22"/>
      <c r="R8" s="21"/>
      <c r="S8" s="22"/>
      <c r="T8" s="100"/>
      <c r="U8" s="100"/>
      <c r="V8" s="22"/>
      <c r="W8" s="22"/>
      <c r="X8" s="22"/>
      <c r="Y8" s="22"/>
      <c r="Z8" s="22"/>
      <c r="AA8" s="22"/>
      <c r="AB8" s="22"/>
      <c r="AC8" s="22"/>
      <c r="AD8" s="21"/>
      <c r="AE8" s="22"/>
      <c r="AF8" s="22"/>
      <c r="AG8" s="22"/>
      <c r="AH8" s="22"/>
      <c r="AI8" s="22"/>
      <c r="AJ8" s="22"/>
      <c r="AK8" s="22"/>
      <c r="AL8" s="19"/>
    </row>
    <row r="9" spans="1:38" x14ac:dyDescent="0.2">
      <c r="A9" s="18" t="s">
        <v>408</v>
      </c>
      <c r="B9" s="18">
        <v>312</v>
      </c>
      <c r="C9" s="19"/>
      <c r="D9" s="20"/>
      <c r="E9" s="20"/>
      <c r="F9" s="20"/>
      <c r="G9" s="20"/>
      <c r="H9" s="20"/>
      <c r="I9" s="21"/>
      <c r="J9" s="21"/>
      <c r="K9" s="98"/>
      <c r="L9" s="21"/>
      <c r="M9" s="21"/>
      <c r="N9" s="98"/>
      <c r="O9" s="21"/>
      <c r="P9" s="21"/>
      <c r="Q9" s="22"/>
      <c r="R9" s="21"/>
      <c r="S9" s="22"/>
      <c r="T9" s="100"/>
      <c r="U9" s="100"/>
      <c r="V9" s="22"/>
      <c r="W9" s="22"/>
      <c r="X9" s="22"/>
      <c r="Y9" s="22"/>
      <c r="Z9" s="22"/>
      <c r="AA9" s="22"/>
      <c r="AB9" s="22"/>
      <c r="AC9" s="22"/>
      <c r="AD9" s="21"/>
      <c r="AE9" s="22"/>
      <c r="AF9" s="22"/>
      <c r="AG9" s="22"/>
      <c r="AH9" s="22"/>
      <c r="AI9" s="22"/>
      <c r="AJ9" s="22"/>
      <c r="AK9" s="22"/>
      <c r="AL9" s="19"/>
    </row>
    <row r="10" spans="1:38" x14ac:dyDescent="0.2">
      <c r="A10" s="18" t="s">
        <v>407</v>
      </c>
      <c r="B10" s="18">
        <v>32</v>
      </c>
      <c r="C10" s="19"/>
      <c r="D10" s="20"/>
      <c r="E10" s="20"/>
      <c r="F10" s="20"/>
      <c r="G10" s="20"/>
      <c r="H10" s="20"/>
      <c r="I10" s="21"/>
      <c r="J10" s="21"/>
      <c r="K10" s="98"/>
      <c r="L10" s="21"/>
      <c r="M10" s="21"/>
      <c r="N10" s="98"/>
      <c r="O10" s="21"/>
      <c r="P10" s="21"/>
      <c r="Q10" s="22"/>
      <c r="R10" s="21"/>
      <c r="S10" s="22"/>
      <c r="T10" s="100"/>
      <c r="U10" s="100"/>
      <c r="V10" s="22"/>
      <c r="W10" s="22"/>
      <c r="X10" s="22"/>
      <c r="Y10" s="22"/>
      <c r="Z10" s="22"/>
      <c r="AA10" s="22"/>
      <c r="AB10" s="22"/>
      <c r="AC10" s="22"/>
      <c r="AD10" s="21"/>
      <c r="AE10" s="22"/>
      <c r="AF10" s="22"/>
      <c r="AG10" s="22"/>
      <c r="AH10" s="22"/>
      <c r="AI10" s="22"/>
      <c r="AJ10" s="22"/>
      <c r="AK10" s="22"/>
      <c r="AL10" s="19"/>
    </row>
    <row r="11" spans="1:38" x14ac:dyDescent="0.2">
      <c r="A11" s="18" t="s">
        <v>409</v>
      </c>
      <c r="B11" s="23">
        <v>0.1</v>
      </c>
      <c r="C11" s="19"/>
      <c r="D11" s="20"/>
      <c r="E11" s="20"/>
      <c r="F11" s="20"/>
      <c r="G11" s="20"/>
      <c r="H11" s="20"/>
      <c r="I11" s="21"/>
      <c r="J11" s="21"/>
      <c r="K11" s="98"/>
      <c r="L11" s="21"/>
      <c r="M11" s="21"/>
      <c r="N11" s="98"/>
      <c r="O11" s="21"/>
      <c r="P11" s="21"/>
      <c r="Q11" s="22"/>
      <c r="R11" s="21"/>
      <c r="S11" s="22"/>
      <c r="T11" s="100"/>
      <c r="U11" s="100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19"/>
    </row>
    <row r="12" spans="1:38" x14ac:dyDescent="0.2">
      <c r="A12" s="69" t="s">
        <v>446</v>
      </c>
      <c r="B12" s="112">
        <v>150</v>
      </c>
      <c r="C12" s="19"/>
      <c r="D12" s="20"/>
      <c r="E12" s="20"/>
      <c r="F12" s="20"/>
      <c r="G12" s="20"/>
      <c r="H12" s="20"/>
      <c r="I12" s="21"/>
      <c r="J12" s="21"/>
      <c r="K12" s="98"/>
      <c r="L12" s="21"/>
      <c r="M12" s="21"/>
      <c r="N12" s="98"/>
      <c r="O12" s="21"/>
      <c r="P12" s="21"/>
      <c r="Q12" s="22"/>
      <c r="R12" s="21"/>
      <c r="S12" s="22"/>
      <c r="T12" s="100"/>
      <c r="U12" s="100"/>
      <c r="V12" s="22"/>
      <c r="W12" s="22"/>
      <c r="X12" s="22"/>
      <c r="Y12" s="22"/>
      <c r="Z12" s="22"/>
      <c r="AA12" s="22"/>
      <c r="AB12" s="22"/>
      <c r="AC12" s="22"/>
      <c r="AD12" s="21"/>
      <c r="AE12" s="22"/>
      <c r="AF12" s="22"/>
      <c r="AG12" s="22"/>
      <c r="AH12" s="22"/>
      <c r="AI12" s="22"/>
      <c r="AJ12" s="22"/>
      <c r="AK12" s="22"/>
      <c r="AL12" s="19"/>
    </row>
    <row r="13" spans="1:38" x14ac:dyDescent="0.2">
      <c r="A13" s="69" t="s">
        <v>450</v>
      </c>
      <c r="B13" s="114">
        <v>7.4999999999999997E-2</v>
      </c>
      <c r="C13" s="19"/>
      <c r="D13" s="20"/>
      <c r="E13" s="20"/>
      <c r="F13" s="20"/>
      <c r="G13" s="20"/>
      <c r="H13" s="20"/>
      <c r="I13" s="21"/>
      <c r="J13" s="21"/>
      <c r="K13" s="98"/>
      <c r="L13" s="21"/>
      <c r="M13" s="21"/>
      <c r="N13" s="98"/>
      <c r="O13" s="21"/>
      <c r="P13" s="21"/>
      <c r="Q13" s="22"/>
      <c r="R13" s="21"/>
      <c r="S13" s="22"/>
      <c r="T13" s="100"/>
      <c r="U13" s="100"/>
      <c r="V13" s="22"/>
      <c r="W13" s="22"/>
      <c r="X13" s="22"/>
      <c r="Y13" s="22"/>
      <c r="Z13" s="22"/>
      <c r="AA13" s="22"/>
      <c r="AB13" s="22"/>
      <c r="AC13" s="22"/>
      <c r="AD13" s="21"/>
      <c r="AE13" s="22"/>
      <c r="AF13" s="22"/>
      <c r="AG13" s="22"/>
      <c r="AH13" s="22"/>
      <c r="AI13" s="22"/>
      <c r="AJ13" s="22"/>
      <c r="AK13" s="22"/>
      <c r="AL13" s="19"/>
    </row>
    <row r="14" spans="1:38" s="68" customFormat="1" ht="68" x14ac:dyDescent="0.2">
      <c r="A14" s="16" t="s">
        <v>4</v>
      </c>
      <c r="B14" s="16" t="s">
        <v>5</v>
      </c>
      <c r="C14" s="3" t="s">
        <v>6</v>
      </c>
      <c r="D14" s="3" t="s">
        <v>21</v>
      </c>
      <c r="E14" s="3" t="s">
        <v>381</v>
      </c>
      <c r="F14" s="3" t="s">
        <v>440</v>
      </c>
      <c r="G14" s="3" t="s">
        <v>19</v>
      </c>
      <c r="H14" s="4" t="s">
        <v>20</v>
      </c>
      <c r="I14" s="4" t="s">
        <v>17</v>
      </c>
      <c r="J14" s="4" t="s">
        <v>18</v>
      </c>
      <c r="K14" s="4" t="s">
        <v>706</v>
      </c>
      <c r="L14" s="4" t="s">
        <v>29</v>
      </c>
      <c r="M14" s="4" t="s">
        <v>31</v>
      </c>
      <c r="N14" s="4" t="s">
        <v>707</v>
      </c>
      <c r="O14" s="4" t="s">
        <v>22</v>
      </c>
      <c r="P14" s="4" t="s">
        <v>30</v>
      </c>
      <c r="Q14" s="4" t="s">
        <v>32</v>
      </c>
      <c r="R14" s="4" t="s">
        <v>390</v>
      </c>
      <c r="S14" s="4" t="s">
        <v>33</v>
      </c>
      <c r="T14" s="4" t="s">
        <v>623</v>
      </c>
      <c r="U14" s="4" t="s">
        <v>624</v>
      </c>
      <c r="V14" s="4" t="s">
        <v>7</v>
      </c>
      <c r="W14" s="4" t="s">
        <v>825</v>
      </c>
      <c r="X14" s="4" t="s">
        <v>8</v>
      </c>
      <c r="Y14" s="4" t="s">
        <v>9</v>
      </c>
      <c r="Z14" s="4" t="s">
        <v>10</v>
      </c>
      <c r="AA14" s="4" t="s">
        <v>374</v>
      </c>
      <c r="AB14" s="4" t="s">
        <v>34</v>
      </c>
      <c r="AC14" s="4" t="s">
        <v>367</v>
      </c>
      <c r="AD14" s="4" t="s">
        <v>38</v>
      </c>
      <c r="AE14" s="4" t="s">
        <v>11</v>
      </c>
      <c r="AF14" s="4" t="s">
        <v>12</v>
      </c>
      <c r="AG14" s="4" t="s">
        <v>13</v>
      </c>
      <c r="AH14" s="4" t="s">
        <v>35</v>
      </c>
      <c r="AI14" s="4" t="s">
        <v>14</v>
      </c>
      <c r="AJ14" s="4" t="s">
        <v>15</v>
      </c>
      <c r="AK14" s="4" t="s">
        <v>438</v>
      </c>
      <c r="AL14" s="9" t="s">
        <v>52</v>
      </c>
    </row>
    <row r="15" spans="1:38" s="5" customFormat="1" ht="34" x14ac:dyDescent="0.2">
      <c r="A15" s="24" t="s">
        <v>310</v>
      </c>
      <c r="B15" s="24" t="s">
        <v>311</v>
      </c>
      <c r="C15" s="24" t="s">
        <v>312</v>
      </c>
      <c r="D15" s="25"/>
      <c r="E15" s="25"/>
      <c r="F15" s="25"/>
      <c r="G15" s="25"/>
      <c r="H15" s="25"/>
      <c r="I15" s="26">
        <f t="shared" ref="I15:AK15" si="0">SUBTOTAL(9,I16:I641)</f>
        <v>54208.736953999985</v>
      </c>
      <c r="J15" s="26">
        <f t="shared" si="0"/>
        <v>13719.022999999999</v>
      </c>
      <c r="K15" s="26">
        <f t="shared" si="0"/>
        <v>13966.384803999998</v>
      </c>
      <c r="L15" s="26">
        <f t="shared" si="0"/>
        <v>1087</v>
      </c>
      <c r="M15" s="26">
        <f t="shared" si="0"/>
        <v>2308</v>
      </c>
      <c r="N15" s="26">
        <f t="shared" si="0"/>
        <v>1560</v>
      </c>
      <c r="O15" s="26">
        <f t="shared" si="0"/>
        <v>1975</v>
      </c>
      <c r="P15" s="26">
        <f t="shared" si="0"/>
        <v>1000</v>
      </c>
      <c r="Q15" s="26">
        <f t="shared" si="0"/>
        <v>7696.4179999999997</v>
      </c>
      <c r="R15" s="26">
        <f t="shared" si="0"/>
        <v>1948</v>
      </c>
      <c r="S15" s="26">
        <f t="shared" si="0"/>
        <v>600</v>
      </c>
      <c r="T15" s="26">
        <f t="shared" si="0"/>
        <v>13966.384803999998</v>
      </c>
      <c r="U15" s="26">
        <f t="shared" si="0"/>
        <v>1560</v>
      </c>
      <c r="V15" s="26">
        <f t="shared" si="0"/>
        <v>810</v>
      </c>
      <c r="W15" s="26">
        <f t="shared" ref="W15" si="1">SUBTOTAL(9,W16:W641)</f>
        <v>5972.6049999999996</v>
      </c>
      <c r="X15" s="26">
        <f t="shared" si="0"/>
        <v>6475.7181099999998</v>
      </c>
      <c r="Y15" s="26">
        <f t="shared" si="0"/>
        <v>15498</v>
      </c>
      <c r="Z15" s="26">
        <f t="shared" si="0"/>
        <v>11935.678844</v>
      </c>
      <c r="AA15" s="26">
        <f t="shared" si="0"/>
        <v>17203.34</v>
      </c>
      <c r="AB15" s="26">
        <f t="shared" si="0"/>
        <v>800</v>
      </c>
      <c r="AC15" s="26">
        <f t="shared" si="0"/>
        <v>972</v>
      </c>
      <c r="AD15" s="26">
        <f t="shared" si="0"/>
        <v>0</v>
      </c>
      <c r="AE15" s="26">
        <f t="shared" si="0"/>
        <v>1528</v>
      </c>
      <c r="AF15" s="26">
        <f t="shared" si="0"/>
        <v>10</v>
      </c>
      <c r="AG15" s="26">
        <f t="shared" si="0"/>
        <v>938</v>
      </c>
      <c r="AH15" s="26">
        <f t="shared" si="0"/>
        <v>100</v>
      </c>
      <c r="AI15" s="26">
        <f t="shared" si="0"/>
        <v>510</v>
      </c>
      <c r="AJ15" s="26">
        <f t="shared" si="0"/>
        <v>600</v>
      </c>
      <c r="AK15" s="26">
        <f t="shared" si="0"/>
        <v>700</v>
      </c>
      <c r="AL15" s="27">
        <f t="shared" ref="AL15:AL78" si="2">SUM(I15:P15)-SUM(Q15:AK15)</f>
        <v>0</v>
      </c>
    </row>
    <row r="16" spans="1:38" s="7" customFormat="1" ht="17" outlineLevel="1" x14ac:dyDescent="0.2">
      <c r="A16" s="28" t="s">
        <v>154</v>
      </c>
      <c r="B16" s="29" t="s">
        <v>313</v>
      </c>
      <c r="C16" s="29" t="s">
        <v>27</v>
      </c>
      <c r="D16" s="30"/>
      <c r="E16" s="30"/>
      <c r="F16" s="30"/>
      <c r="G16" s="30"/>
      <c r="H16" s="30"/>
      <c r="I16" s="31">
        <f t="shared" ref="I16:AK16" si="3">SUBTOTAL(9,I17:I528)</f>
        <v>31711.636953999991</v>
      </c>
      <c r="J16" s="31">
        <f t="shared" si="3"/>
        <v>5161.0229999999992</v>
      </c>
      <c r="K16" s="31">
        <f t="shared" si="3"/>
        <v>9644.6895039999981</v>
      </c>
      <c r="L16" s="31">
        <f t="shared" si="3"/>
        <v>1087</v>
      </c>
      <c r="M16" s="31">
        <f t="shared" si="3"/>
        <v>1554</v>
      </c>
      <c r="N16" s="31">
        <f t="shared" si="3"/>
        <v>1000</v>
      </c>
      <c r="O16" s="31">
        <f t="shared" si="3"/>
        <v>1975</v>
      </c>
      <c r="P16" s="31">
        <f t="shared" si="3"/>
        <v>600</v>
      </c>
      <c r="Q16" s="31">
        <f t="shared" si="3"/>
        <v>3138.4180000000001</v>
      </c>
      <c r="R16" s="31">
        <f t="shared" si="3"/>
        <v>1554</v>
      </c>
      <c r="S16" s="31">
        <f t="shared" si="3"/>
        <v>600</v>
      </c>
      <c r="T16" s="31">
        <f t="shared" si="3"/>
        <v>9644.6895039999981</v>
      </c>
      <c r="U16" s="31">
        <f t="shared" si="3"/>
        <v>1000</v>
      </c>
      <c r="V16" s="31">
        <f t="shared" si="3"/>
        <v>50</v>
      </c>
      <c r="W16" s="31">
        <f t="shared" ref="W16" si="4">SUBTOTAL(9,W17:W528)</f>
        <v>1972.605</v>
      </c>
      <c r="X16" s="31">
        <f t="shared" si="3"/>
        <v>6425.7181099999998</v>
      </c>
      <c r="Y16" s="31">
        <f t="shared" si="3"/>
        <v>0</v>
      </c>
      <c r="Z16" s="31">
        <f t="shared" si="3"/>
        <v>7741.678844</v>
      </c>
      <c r="AA16" s="31">
        <f t="shared" si="3"/>
        <v>14598.24</v>
      </c>
      <c r="AB16" s="31">
        <f t="shared" si="3"/>
        <v>800</v>
      </c>
      <c r="AC16" s="31">
        <f t="shared" si="3"/>
        <v>972</v>
      </c>
      <c r="AD16" s="31">
        <f t="shared" si="3"/>
        <v>0</v>
      </c>
      <c r="AE16" s="31">
        <f t="shared" si="3"/>
        <v>1388</v>
      </c>
      <c r="AF16" s="31">
        <f t="shared" si="3"/>
        <v>0</v>
      </c>
      <c r="AG16" s="31">
        <f t="shared" si="3"/>
        <v>938</v>
      </c>
      <c r="AH16" s="31">
        <f t="shared" si="3"/>
        <v>100</v>
      </c>
      <c r="AI16" s="31">
        <f t="shared" si="3"/>
        <v>510</v>
      </c>
      <c r="AJ16" s="31">
        <f t="shared" si="3"/>
        <v>600</v>
      </c>
      <c r="AK16" s="31">
        <f t="shared" si="3"/>
        <v>700</v>
      </c>
      <c r="AL16" s="27">
        <f t="shared" si="2"/>
        <v>0</v>
      </c>
    </row>
    <row r="17" spans="1:38" s="6" customFormat="1" ht="17" outlineLevel="2" x14ac:dyDescent="0.2">
      <c r="A17" s="32" t="s">
        <v>155</v>
      </c>
      <c r="B17" s="33" t="s">
        <v>50</v>
      </c>
      <c r="C17" s="33" t="s">
        <v>314</v>
      </c>
      <c r="D17" s="34"/>
      <c r="E17" s="34"/>
      <c r="F17" s="34"/>
      <c r="G17" s="34"/>
      <c r="H17" s="34"/>
      <c r="I17" s="35">
        <f>SUBTOTAL(9,I18:I244)</f>
        <v>15680.949753999996</v>
      </c>
      <c r="J17" s="35">
        <f t="shared" ref="J17:AK17" si="5">SUBTOTAL(9,J18:J244)</f>
        <v>712.6049999999999</v>
      </c>
      <c r="K17" s="35">
        <f t="shared" si="5"/>
        <v>0</v>
      </c>
      <c r="L17" s="35">
        <f t="shared" si="5"/>
        <v>872</v>
      </c>
      <c r="M17" s="35">
        <f t="shared" si="5"/>
        <v>0</v>
      </c>
      <c r="N17" s="35">
        <f t="shared" si="5"/>
        <v>0</v>
      </c>
      <c r="O17" s="35">
        <f t="shared" si="5"/>
        <v>0</v>
      </c>
      <c r="P17" s="35">
        <f t="shared" si="5"/>
        <v>600</v>
      </c>
      <c r="Q17" s="35">
        <f t="shared" si="5"/>
        <v>490</v>
      </c>
      <c r="R17" s="35">
        <f t="shared" si="5"/>
        <v>0</v>
      </c>
      <c r="S17" s="35">
        <f t="shared" si="5"/>
        <v>600</v>
      </c>
      <c r="T17" s="35">
        <f t="shared" si="5"/>
        <v>0</v>
      </c>
      <c r="U17" s="35">
        <f t="shared" si="5"/>
        <v>0</v>
      </c>
      <c r="V17" s="35">
        <f t="shared" si="5"/>
        <v>0</v>
      </c>
      <c r="W17" s="35">
        <f t="shared" ref="W17" si="6">SUBTOTAL(9,W18:W244)</f>
        <v>222.60500000000002</v>
      </c>
      <c r="X17" s="35">
        <f>SUBTOTAL(9,X18:X244)</f>
        <v>2410.1709099999998</v>
      </c>
      <c r="Y17" s="35">
        <f t="shared" si="5"/>
        <v>0</v>
      </c>
      <c r="Z17" s="35">
        <f t="shared" si="5"/>
        <v>7591.678844</v>
      </c>
      <c r="AA17" s="35">
        <f t="shared" si="5"/>
        <v>5679.0999999999995</v>
      </c>
      <c r="AB17" s="35">
        <f t="shared" si="5"/>
        <v>0</v>
      </c>
      <c r="AC17" s="35">
        <f t="shared" si="5"/>
        <v>872</v>
      </c>
      <c r="AD17" s="35">
        <f t="shared" si="5"/>
        <v>0</v>
      </c>
      <c r="AE17" s="35">
        <f t="shared" si="5"/>
        <v>0</v>
      </c>
      <c r="AF17" s="35">
        <f t="shared" si="5"/>
        <v>0</v>
      </c>
      <c r="AG17" s="35">
        <f t="shared" si="5"/>
        <v>0</v>
      </c>
      <c r="AH17" s="35">
        <f t="shared" si="5"/>
        <v>0</v>
      </c>
      <c r="AI17" s="35">
        <f t="shared" si="5"/>
        <v>0</v>
      </c>
      <c r="AJ17" s="35">
        <f t="shared" si="5"/>
        <v>0</v>
      </c>
      <c r="AK17" s="35">
        <f t="shared" si="5"/>
        <v>0</v>
      </c>
      <c r="AL17" s="27">
        <f t="shared" si="2"/>
        <v>0</v>
      </c>
    </row>
    <row r="18" spans="1:38" ht="17" outlineLevel="3" x14ac:dyDescent="0.2">
      <c r="A18" s="36" t="s">
        <v>156</v>
      </c>
      <c r="B18" s="37" t="s">
        <v>50</v>
      </c>
      <c r="C18" s="37" t="s">
        <v>1</v>
      </c>
      <c r="D18" s="38"/>
      <c r="E18" s="38"/>
      <c r="F18" s="38"/>
      <c r="G18" s="38"/>
      <c r="H18" s="38"/>
      <c r="I18" s="39">
        <f>SUBTOTAL(9,I19:I25)</f>
        <v>6280.15</v>
      </c>
      <c r="J18" s="39">
        <f t="shared" ref="J18:AK18" si="7">SUBTOTAL(9,J19:J25)</f>
        <v>0</v>
      </c>
      <c r="K18" s="39">
        <f t="shared" ref="K18" si="8">SUBTOTAL(9,K19:K25)</f>
        <v>0</v>
      </c>
      <c r="L18" s="39">
        <f t="shared" si="7"/>
        <v>12</v>
      </c>
      <c r="M18" s="39">
        <f>SUBTOTAL(9,M19:M25)</f>
        <v>0</v>
      </c>
      <c r="N18" s="39">
        <f>SUBTOTAL(9,N19:N25)</f>
        <v>0</v>
      </c>
      <c r="O18" s="39">
        <f t="shared" si="7"/>
        <v>0</v>
      </c>
      <c r="P18" s="39">
        <f t="shared" si="7"/>
        <v>0</v>
      </c>
      <c r="Q18" s="39">
        <f t="shared" si="7"/>
        <v>0</v>
      </c>
      <c r="R18" s="39">
        <f t="shared" ref="R18" si="9">SUBTOTAL(9,R19:R25)</f>
        <v>0</v>
      </c>
      <c r="S18" s="39">
        <f t="shared" si="7"/>
        <v>0</v>
      </c>
      <c r="T18" s="39">
        <f t="shared" si="7"/>
        <v>0</v>
      </c>
      <c r="U18" s="39">
        <f t="shared" ref="U18" si="10">SUBTOTAL(9,U19:U25)</f>
        <v>0</v>
      </c>
      <c r="V18" s="39">
        <f t="shared" si="7"/>
        <v>0</v>
      </c>
      <c r="W18" s="39">
        <f t="shared" ref="W18" si="11">SUBTOTAL(9,W19:W25)</f>
        <v>0</v>
      </c>
      <c r="X18" s="39">
        <f t="shared" si="7"/>
        <v>110</v>
      </c>
      <c r="Y18" s="39">
        <f t="shared" si="7"/>
        <v>0</v>
      </c>
      <c r="Z18" s="39">
        <f t="shared" si="7"/>
        <v>491.05</v>
      </c>
      <c r="AA18" s="109">
        <f t="shared" ref="AA18" si="12">SUBTOTAL(9,AA19:AA25)</f>
        <v>5679.0999999999995</v>
      </c>
      <c r="AB18" s="39">
        <f t="shared" si="7"/>
        <v>0</v>
      </c>
      <c r="AC18" s="39">
        <f t="shared" ref="AC18" si="13">SUBTOTAL(9,AC19:AC25)</f>
        <v>12</v>
      </c>
      <c r="AD18" s="39">
        <f t="shared" si="7"/>
        <v>0</v>
      </c>
      <c r="AE18" s="39">
        <f t="shared" si="7"/>
        <v>0</v>
      </c>
      <c r="AF18" s="39">
        <f t="shared" si="7"/>
        <v>0</v>
      </c>
      <c r="AG18" s="39">
        <f t="shared" si="7"/>
        <v>0</v>
      </c>
      <c r="AH18" s="39">
        <f t="shared" si="7"/>
        <v>0</v>
      </c>
      <c r="AI18" s="39">
        <f t="shared" si="7"/>
        <v>0</v>
      </c>
      <c r="AJ18" s="39">
        <f t="shared" ref="AJ18" si="14">SUBTOTAL(9,AJ19:AJ25)</f>
        <v>0</v>
      </c>
      <c r="AK18" s="39">
        <f t="shared" si="7"/>
        <v>0</v>
      </c>
      <c r="AL18" s="27">
        <f t="shared" si="2"/>
        <v>0</v>
      </c>
    </row>
    <row r="19" spans="1:38" ht="17" outlineLevel="4" x14ac:dyDescent="0.2">
      <c r="A19" s="40" t="s">
        <v>157</v>
      </c>
      <c r="B19" s="37" t="s">
        <v>3</v>
      </c>
      <c r="C19" s="37" t="s">
        <v>1</v>
      </c>
      <c r="D19" s="38"/>
      <c r="E19" s="38"/>
      <c r="F19" s="38"/>
      <c r="G19" s="38"/>
      <c r="H19" s="38"/>
      <c r="I19" s="39">
        <f>SUBTOTAL(9,I20:I21)</f>
        <v>110</v>
      </c>
      <c r="J19" s="39">
        <f t="shared" ref="J19:AK19" si="15">SUBTOTAL(9,J20:J21)</f>
        <v>0</v>
      </c>
      <c r="K19" s="39">
        <f t="shared" ref="K19" si="16">SUBTOTAL(9,K20:K21)</f>
        <v>0</v>
      </c>
      <c r="L19" s="39">
        <f t="shared" si="15"/>
        <v>0</v>
      </c>
      <c r="M19" s="39">
        <f t="shared" si="15"/>
        <v>0</v>
      </c>
      <c r="N19" s="39">
        <f t="shared" ref="N19" si="17">SUBTOTAL(9,N20:N21)</f>
        <v>0</v>
      </c>
      <c r="O19" s="39">
        <f t="shared" si="15"/>
        <v>0</v>
      </c>
      <c r="P19" s="39">
        <f t="shared" si="15"/>
        <v>0</v>
      </c>
      <c r="Q19" s="39">
        <f t="shared" si="15"/>
        <v>0</v>
      </c>
      <c r="R19" s="39">
        <f t="shared" ref="R19" si="18">SUBTOTAL(9,R20:R21)</f>
        <v>0</v>
      </c>
      <c r="S19" s="39">
        <f t="shared" si="15"/>
        <v>0</v>
      </c>
      <c r="T19" s="39">
        <f t="shared" si="15"/>
        <v>0</v>
      </c>
      <c r="U19" s="39">
        <f>SUBTOTAL(9,U20:U21)</f>
        <v>0</v>
      </c>
      <c r="V19" s="39">
        <f t="shared" si="15"/>
        <v>0</v>
      </c>
      <c r="W19" s="39">
        <f t="shared" ref="W19" si="19">SUBTOTAL(9,W20:W21)</f>
        <v>0</v>
      </c>
      <c r="X19" s="39">
        <f>SUBTOTAL(9,X20:X21)</f>
        <v>110</v>
      </c>
      <c r="Y19" s="39">
        <f t="shared" si="15"/>
        <v>0</v>
      </c>
      <c r="Z19" s="39">
        <f t="shared" si="15"/>
        <v>0</v>
      </c>
      <c r="AA19" s="39">
        <f t="shared" ref="AA19" si="20">SUBTOTAL(9,AA20:AA21)</f>
        <v>0</v>
      </c>
      <c r="AB19" s="39">
        <f t="shared" si="15"/>
        <v>0</v>
      </c>
      <c r="AC19" s="39">
        <f t="shared" ref="AC19" si="21">SUBTOTAL(9,AC20:AC21)</f>
        <v>0</v>
      </c>
      <c r="AD19" s="39">
        <f t="shared" si="15"/>
        <v>0</v>
      </c>
      <c r="AE19" s="39">
        <f t="shared" si="15"/>
        <v>0</v>
      </c>
      <c r="AF19" s="39">
        <f t="shared" si="15"/>
        <v>0</v>
      </c>
      <c r="AG19" s="39">
        <f t="shared" si="15"/>
        <v>0</v>
      </c>
      <c r="AH19" s="39">
        <f t="shared" si="15"/>
        <v>0</v>
      </c>
      <c r="AI19" s="39">
        <f t="shared" si="15"/>
        <v>0</v>
      </c>
      <c r="AJ19" s="39">
        <f t="shared" ref="AJ19" si="22">SUBTOTAL(9,AJ20:AJ21)</f>
        <v>0</v>
      </c>
      <c r="AK19" s="39">
        <f t="shared" si="15"/>
        <v>0</v>
      </c>
      <c r="AL19" s="27">
        <f t="shared" si="2"/>
        <v>0</v>
      </c>
    </row>
    <row r="20" spans="1:38" ht="34" outlineLevel="5" x14ac:dyDescent="0.2">
      <c r="A20" s="41" t="s">
        <v>120</v>
      </c>
      <c r="B20" s="37" t="s">
        <v>346</v>
      </c>
      <c r="C20" s="37" t="s">
        <v>347</v>
      </c>
      <c r="D20" s="38">
        <v>2</v>
      </c>
      <c r="E20" s="38"/>
      <c r="F20" s="38"/>
      <c r="G20" s="38" t="s">
        <v>23</v>
      </c>
      <c r="H20" s="38">
        <v>35</v>
      </c>
      <c r="I20" s="39">
        <f>D20*H20</f>
        <v>70</v>
      </c>
      <c r="J20" s="39"/>
      <c r="K20" s="39"/>
      <c r="L20" s="39"/>
      <c r="M20" s="39"/>
      <c r="N20" s="39"/>
      <c r="O20" s="39"/>
      <c r="P20" s="39"/>
      <c r="Q20" s="42"/>
      <c r="R20" s="39"/>
      <c r="S20" s="42"/>
      <c r="T20" s="42"/>
      <c r="U20" s="42"/>
      <c r="V20" s="42"/>
      <c r="W20" s="42"/>
      <c r="X20" s="39">
        <f>I20</f>
        <v>70</v>
      </c>
      <c r="Y20" s="42"/>
      <c r="Z20" s="42"/>
      <c r="AA20" s="42"/>
      <c r="AB20" s="42"/>
      <c r="AC20" s="42"/>
      <c r="AD20" s="43"/>
      <c r="AE20" s="42"/>
      <c r="AF20" s="42"/>
      <c r="AG20" s="42"/>
      <c r="AH20" s="42"/>
      <c r="AI20" s="42"/>
      <c r="AJ20" s="42"/>
      <c r="AK20" s="42"/>
      <c r="AL20" s="27">
        <f t="shared" si="2"/>
        <v>0</v>
      </c>
    </row>
    <row r="21" spans="1:38" outlineLevel="5" x14ac:dyDescent="0.2">
      <c r="A21" s="41" t="s">
        <v>24</v>
      </c>
      <c r="B21" s="37" t="s">
        <v>3</v>
      </c>
      <c r="C21" s="37" t="s">
        <v>1</v>
      </c>
      <c r="D21" s="38"/>
      <c r="E21" s="38"/>
      <c r="F21" s="38"/>
      <c r="G21" s="38"/>
      <c r="H21" s="38"/>
      <c r="I21" s="39">
        <v>40</v>
      </c>
      <c r="J21" s="39"/>
      <c r="K21" s="39"/>
      <c r="L21" s="39"/>
      <c r="M21" s="39"/>
      <c r="N21" s="39"/>
      <c r="O21" s="39"/>
      <c r="P21" s="39"/>
      <c r="Q21" s="42"/>
      <c r="R21" s="39"/>
      <c r="S21" s="42"/>
      <c r="T21" s="42"/>
      <c r="U21" s="42"/>
      <c r="V21" s="42"/>
      <c r="W21" s="42"/>
      <c r="X21" s="39">
        <f>I21</f>
        <v>40</v>
      </c>
      <c r="Y21" s="42"/>
      <c r="Z21" s="22"/>
      <c r="AA21" s="22"/>
      <c r="AB21" s="42"/>
      <c r="AC21" s="42"/>
      <c r="AD21" s="43"/>
      <c r="AE21" s="42"/>
      <c r="AF21" s="42"/>
      <c r="AG21" s="42"/>
      <c r="AH21" s="42"/>
      <c r="AI21" s="42"/>
      <c r="AJ21" s="42"/>
      <c r="AK21" s="42"/>
      <c r="AL21" s="27">
        <f t="shared" si="2"/>
        <v>0</v>
      </c>
    </row>
    <row r="22" spans="1:38" ht="34" outlineLevel="4" x14ac:dyDescent="0.2">
      <c r="A22" s="40" t="s">
        <v>382</v>
      </c>
      <c r="B22" s="37" t="s">
        <v>50</v>
      </c>
      <c r="C22" s="37" t="s">
        <v>314</v>
      </c>
      <c r="D22" s="38">
        <f>$B$1</f>
        <v>370</v>
      </c>
      <c r="E22" s="44">
        <f>$B$2</f>
        <v>0.1</v>
      </c>
      <c r="F22" s="44"/>
      <c r="G22" s="45" t="s">
        <v>26</v>
      </c>
      <c r="H22" s="45"/>
      <c r="I22" s="46">
        <f>(200+CEILING(CEILING(D22*(1+E22)*24/0.64/280,1)/25,1)*67.5)*1.22</f>
        <v>491.05</v>
      </c>
      <c r="J22" s="39"/>
      <c r="K22" s="39"/>
      <c r="L22" s="39"/>
      <c r="M22" s="39"/>
      <c r="N22" s="39"/>
      <c r="O22" s="39"/>
      <c r="P22" s="39"/>
      <c r="Q22" s="42"/>
      <c r="R22" s="39"/>
      <c r="S22" s="42"/>
      <c r="T22" s="42"/>
      <c r="U22" s="42"/>
      <c r="V22" s="42"/>
      <c r="W22" s="42"/>
      <c r="X22" s="39"/>
      <c r="Y22" s="42"/>
      <c r="Z22" s="42">
        <f>I22</f>
        <v>491.05</v>
      </c>
      <c r="AA22" s="42"/>
      <c r="AB22" s="42"/>
      <c r="AC22" s="42"/>
      <c r="AD22" s="43"/>
      <c r="AE22" s="42"/>
      <c r="AF22" s="42"/>
      <c r="AG22" s="42"/>
      <c r="AH22" s="42"/>
      <c r="AI22" s="42"/>
      <c r="AJ22" s="42"/>
      <c r="AK22" s="42"/>
      <c r="AL22" s="27">
        <f t="shared" si="2"/>
        <v>0</v>
      </c>
    </row>
    <row r="23" spans="1:38" ht="34" outlineLevel="4" x14ac:dyDescent="0.2">
      <c r="A23" s="40" t="s">
        <v>383</v>
      </c>
      <c r="B23" s="37" t="s">
        <v>50</v>
      </c>
      <c r="C23" s="37" t="s">
        <v>314</v>
      </c>
      <c r="D23" s="38">
        <f>$B$3</f>
        <v>8280</v>
      </c>
      <c r="E23" s="44">
        <f>$B$2</f>
        <v>0.1</v>
      </c>
      <c r="F23" s="44"/>
      <c r="G23" s="45" t="s">
        <v>26</v>
      </c>
      <c r="H23" s="45"/>
      <c r="I23" s="46">
        <f>(200+CEILING(CEILING(D23*(1+E23)*24/0.64/280,1)/25,1)*67.5)*1.22</f>
        <v>4279.1499999999996</v>
      </c>
      <c r="J23" s="39"/>
      <c r="K23" s="39"/>
      <c r="L23" s="39"/>
      <c r="M23" s="39"/>
      <c r="N23" s="39"/>
      <c r="O23" s="39"/>
      <c r="P23" s="39"/>
      <c r="Q23" s="42"/>
      <c r="R23" s="39"/>
      <c r="S23" s="42"/>
      <c r="T23" s="42"/>
      <c r="U23" s="42"/>
      <c r="V23" s="42"/>
      <c r="W23" s="42"/>
      <c r="X23" s="39"/>
      <c r="Y23" s="42"/>
      <c r="Z23" s="42"/>
      <c r="AA23" s="42">
        <f>I23</f>
        <v>4279.1499999999996</v>
      </c>
      <c r="AB23" s="42"/>
      <c r="AC23" s="42"/>
      <c r="AD23" s="43"/>
      <c r="AE23" s="42"/>
      <c r="AF23" s="42"/>
      <c r="AG23" s="42"/>
      <c r="AH23" s="42"/>
      <c r="AI23" s="42"/>
      <c r="AJ23" s="42"/>
      <c r="AK23" s="42"/>
      <c r="AL23" s="27">
        <f t="shared" si="2"/>
        <v>0</v>
      </c>
    </row>
    <row r="24" spans="1:38" s="132" customFormat="1" ht="17" outlineLevel="4" x14ac:dyDescent="0.2">
      <c r="A24" s="133" t="s">
        <v>384</v>
      </c>
      <c r="B24" s="128" t="s">
        <v>48</v>
      </c>
      <c r="C24" s="128" t="s">
        <v>49</v>
      </c>
      <c r="D24" s="129">
        <v>3000</v>
      </c>
      <c r="E24" s="138">
        <f>$B$6</f>
        <v>0.05</v>
      </c>
      <c r="F24" s="138"/>
      <c r="G24" s="129" t="s">
        <v>26</v>
      </c>
      <c r="H24" s="129"/>
      <c r="I24" s="130">
        <f>(CEILING(CEILING(D24*(1+E24)*24/0.64/280,1)/25,1)*67.5)*1.22</f>
        <v>1399.95</v>
      </c>
      <c r="J24" s="130"/>
      <c r="K24" s="130"/>
      <c r="L24" s="130"/>
      <c r="M24" s="130"/>
      <c r="N24" s="130"/>
      <c r="O24" s="130"/>
      <c r="P24" s="130"/>
      <c r="Q24" s="136"/>
      <c r="R24" s="130"/>
      <c r="S24" s="136"/>
      <c r="T24" s="136"/>
      <c r="U24" s="136"/>
      <c r="V24" s="136"/>
      <c r="W24" s="136"/>
      <c r="X24" s="130"/>
      <c r="Y24" s="136"/>
      <c r="Z24" s="136"/>
      <c r="AA24" s="136">
        <f>I24</f>
        <v>1399.95</v>
      </c>
      <c r="AB24" s="136"/>
      <c r="AC24" s="136"/>
      <c r="AD24" s="130"/>
      <c r="AE24" s="136"/>
      <c r="AF24" s="136"/>
      <c r="AG24" s="136"/>
      <c r="AH24" s="136"/>
      <c r="AI24" s="136"/>
      <c r="AJ24" s="136"/>
      <c r="AK24" s="136"/>
      <c r="AL24" s="131">
        <f t="shared" si="2"/>
        <v>0</v>
      </c>
    </row>
    <row r="25" spans="1:38" ht="17" outlineLevel="4" x14ac:dyDescent="0.2">
      <c r="A25" s="47" t="s">
        <v>44</v>
      </c>
      <c r="B25" s="37" t="s">
        <v>50</v>
      </c>
      <c r="C25" s="37" t="s">
        <v>314</v>
      </c>
      <c r="D25" s="38">
        <v>3</v>
      </c>
      <c r="E25" s="38"/>
      <c r="F25" s="38"/>
      <c r="G25" s="38" t="s">
        <v>25</v>
      </c>
      <c r="H25" s="38">
        <v>4</v>
      </c>
      <c r="I25" s="39"/>
      <c r="J25" s="39"/>
      <c r="K25" s="39"/>
      <c r="L25" s="39">
        <f>D25*H25</f>
        <v>12</v>
      </c>
      <c r="M25" s="39"/>
      <c r="N25" s="39"/>
      <c r="O25" s="39"/>
      <c r="P25" s="39"/>
      <c r="Q25" s="42"/>
      <c r="R25" s="39"/>
      <c r="S25" s="42"/>
      <c r="T25" s="42"/>
      <c r="U25" s="42"/>
      <c r="V25" s="42"/>
      <c r="W25" s="42"/>
      <c r="X25" s="39"/>
      <c r="Y25" s="42"/>
      <c r="Z25" s="42"/>
      <c r="AA25" s="42"/>
      <c r="AB25" s="42"/>
      <c r="AC25" s="42">
        <f>L25</f>
        <v>12</v>
      </c>
      <c r="AD25" s="43"/>
      <c r="AE25" s="42"/>
      <c r="AF25" s="42"/>
      <c r="AG25" s="42"/>
      <c r="AH25" s="42"/>
      <c r="AI25" s="42"/>
      <c r="AJ25" s="42"/>
      <c r="AK25" s="42"/>
      <c r="AL25" s="27">
        <f t="shared" si="2"/>
        <v>0</v>
      </c>
    </row>
    <row r="26" spans="1:38" s="132" customFormat="1" ht="17" outlineLevel="3" x14ac:dyDescent="0.2">
      <c r="A26" s="127" t="s">
        <v>158</v>
      </c>
      <c r="B26" s="128" t="s">
        <v>28</v>
      </c>
      <c r="C26" s="128" t="s">
        <v>27</v>
      </c>
      <c r="D26" s="129"/>
      <c r="E26" s="129"/>
      <c r="F26" s="129"/>
      <c r="G26" s="129"/>
      <c r="H26" s="129"/>
      <c r="I26" s="130">
        <f>SUBTOTAL(9,I27:I49)</f>
        <v>632.26809400000002</v>
      </c>
      <c r="J26" s="130">
        <f>SUBTOTAL(9,J27:J49)</f>
        <v>490</v>
      </c>
      <c r="K26" s="130">
        <f>SUBTOTAL(9,K27:K49)</f>
        <v>0</v>
      </c>
      <c r="L26" s="130">
        <f t="shared" ref="L26:AK26" si="23">SUBTOTAL(9,L27:L49)</f>
        <v>332</v>
      </c>
      <c r="M26" s="130">
        <f t="shared" si="23"/>
        <v>0</v>
      </c>
      <c r="N26" s="130">
        <f t="shared" ref="N26" si="24">SUBTOTAL(9,N27:N49)</f>
        <v>0</v>
      </c>
      <c r="O26" s="130">
        <f t="shared" si="23"/>
        <v>0</v>
      </c>
      <c r="P26" s="130">
        <f t="shared" si="23"/>
        <v>600</v>
      </c>
      <c r="Q26" s="130">
        <f>SUBTOTAL(9,Q27:Q49)</f>
        <v>490</v>
      </c>
      <c r="R26" s="130">
        <f>SUBTOTAL(9,R27:R49)</f>
        <v>0</v>
      </c>
      <c r="S26" s="130">
        <f t="shared" si="23"/>
        <v>600</v>
      </c>
      <c r="T26" s="130">
        <f t="shared" si="23"/>
        <v>0</v>
      </c>
      <c r="U26" s="130">
        <f t="shared" ref="U26" si="25">SUBTOTAL(9,U27:U49)</f>
        <v>0</v>
      </c>
      <c r="V26" s="130">
        <f t="shared" si="23"/>
        <v>0</v>
      </c>
      <c r="W26" s="130">
        <f t="shared" ref="W26" si="26">SUBTOTAL(9,W27:W49)</f>
        <v>0</v>
      </c>
      <c r="X26" s="130">
        <f t="shared" si="23"/>
        <v>0</v>
      </c>
      <c r="Y26" s="130">
        <f t="shared" si="23"/>
        <v>0</v>
      </c>
      <c r="Z26" s="130">
        <f t="shared" si="23"/>
        <v>632.26809400000002</v>
      </c>
      <c r="AA26" s="130">
        <f t="shared" si="23"/>
        <v>0</v>
      </c>
      <c r="AB26" s="130">
        <f t="shared" si="23"/>
        <v>0</v>
      </c>
      <c r="AC26" s="130">
        <f t="shared" si="23"/>
        <v>332</v>
      </c>
      <c r="AD26" s="130">
        <f t="shared" si="23"/>
        <v>0</v>
      </c>
      <c r="AE26" s="130">
        <f t="shared" si="23"/>
        <v>0</v>
      </c>
      <c r="AF26" s="130">
        <f t="shared" si="23"/>
        <v>0</v>
      </c>
      <c r="AG26" s="130">
        <f t="shared" si="23"/>
        <v>0</v>
      </c>
      <c r="AH26" s="130">
        <f t="shared" si="23"/>
        <v>0</v>
      </c>
      <c r="AI26" s="130">
        <f t="shared" si="23"/>
        <v>0</v>
      </c>
      <c r="AJ26" s="130">
        <f t="shared" ref="AJ26" si="27">SUBTOTAL(9,AJ27:AJ49)</f>
        <v>0</v>
      </c>
      <c r="AK26" s="130">
        <f t="shared" si="23"/>
        <v>0</v>
      </c>
      <c r="AL26" s="131">
        <f t="shared" si="2"/>
        <v>0</v>
      </c>
    </row>
    <row r="27" spans="1:38" s="132" customFormat="1" ht="17" outlineLevel="4" x14ac:dyDescent="0.2">
      <c r="A27" s="133" t="s">
        <v>159</v>
      </c>
      <c r="B27" s="128" t="s">
        <v>28</v>
      </c>
      <c r="C27" s="128" t="s">
        <v>27</v>
      </c>
      <c r="D27" s="129"/>
      <c r="E27" s="129"/>
      <c r="F27" s="129"/>
      <c r="G27" s="129"/>
      <c r="H27" s="129"/>
      <c r="I27" s="130">
        <f>SUBTOTAL(9,I28:I30)</f>
        <v>0</v>
      </c>
      <c r="J27" s="130">
        <f>SUBTOTAL(9,J28:J30)</f>
        <v>490</v>
      </c>
      <c r="K27" s="130">
        <f>SUBTOTAL(9,K28:K30)</f>
        <v>0</v>
      </c>
      <c r="L27" s="130">
        <f t="shared" ref="L27:AK27" si="28">SUBTOTAL(9,L28:L30)</f>
        <v>0</v>
      </c>
      <c r="M27" s="130">
        <f t="shared" si="28"/>
        <v>0</v>
      </c>
      <c r="N27" s="130">
        <f t="shared" ref="N27" si="29">SUBTOTAL(9,N28:N30)</f>
        <v>0</v>
      </c>
      <c r="O27" s="130">
        <f t="shared" si="28"/>
        <v>0</v>
      </c>
      <c r="P27" s="130">
        <f t="shared" si="28"/>
        <v>600</v>
      </c>
      <c r="Q27" s="130">
        <f>SUBTOTAL(9,Q28:Q30)</f>
        <v>490</v>
      </c>
      <c r="R27" s="130">
        <f t="shared" ref="R27" si="30">SUBTOTAL(9,R28:R30)</f>
        <v>0</v>
      </c>
      <c r="S27" s="130">
        <f t="shared" si="28"/>
        <v>600</v>
      </c>
      <c r="T27" s="130">
        <f t="shared" si="28"/>
        <v>0</v>
      </c>
      <c r="U27" s="130">
        <f t="shared" ref="U27" si="31">SUBTOTAL(9,U28:U30)</f>
        <v>0</v>
      </c>
      <c r="V27" s="130">
        <f t="shared" si="28"/>
        <v>0</v>
      </c>
      <c r="W27" s="130">
        <f t="shared" ref="W27" si="32">SUBTOTAL(9,W28:W30)</f>
        <v>0</v>
      </c>
      <c r="X27" s="130">
        <f t="shared" si="28"/>
        <v>0</v>
      </c>
      <c r="Y27" s="130">
        <f t="shared" si="28"/>
        <v>0</v>
      </c>
      <c r="Z27" s="130">
        <f t="shared" si="28"/>
        <v>0</v>
      </c>
      <c r="AA27" s="130">
        <f t="shared" ref="AA27" si="33">SUBTOTAL(9,AA28:AA30)</f>
        <v>0</v>
      </c>
      <c r="AB27" s="130">
        <f t="shared" si="28"/>
        <v>0</v>
      </c>
      <c r="AC27" s="130">
        <f t="shared" ref="AC27" si="34">SUBTOTAL(9,AC28:AC30)</f>
        <v>0</v>
      </c>
      <c r="AD27" s="130">
        <f t="shared" si="28"/>
        <v>0</v>
      </c>
      <c r="AE27" s="130">
        <f t="shared" si="28"/>
        <v>0</v>
      </c>
      <c r="AF27" s="130">
        <f t="shared" si="28"/>
        <v>0</v>
      </c>
      <c r="AG27" s="130">
        <f t="shared" si="28"/>
        <v>0</v>
      </c>
      <c r="AH27" s="130">
        <f t="shared" si="28"/>
        <v>0</v>
      </c>
      <c r="AI27" s="130">
        <f t="shared" si="28"/>
        <v>0</v>
      </c>
      <c r="AJ27" s="130">
        <f t="shared" ref="AJ27" si="35">SUBTOTAL(9,AJ28:AJ30)</f>
        <v>0</v>
      </c>
      <c r="AK27" s="130">
        <f t="shared" si="28"/>
        <v>0</v>
      </c>
      <c r="AL27" s="131">
        <f t="shared" si="2"/>
        <v>0</v>
      </c>
    </row>
    <row r="28" spans="1:38" s="132" customFormat="1" ht="17" outlineLevel="5" x14ac:dyDescent="0.2">
      <c r="A28" s="134" t="s">
        <v>160</v>
      </c>
      <c r="B28" s="128" t="s">
        <v>28</v>
      </c>
      <c r="C28" s="128" t="s">
        <v>27</v>
      </c>
      <c r="D28" s="129"/>
      <c r="E28" s="129"/>
      <c r="F28" s="129"/>
      <c r="G28" s="129"/>
      <c r="H28" s="129"/>
      <c r="I28" s="130"/>
      <c r="J28" s="135">
        <v>200</v>
      </c>
      <c r="K28" s="130">
        <v>0</v>
      </c>
      <c r="L28" s="130"/>
      <c r="M28" s="130"/>
      <c r="N28" s="130"/>
      <c r="O28" s="130"/>
      <c r="P28" s="130">
        <v>200</v>
      </c>
      <c r="Q28" s="136">
        <f>J28</f>
        <v>200</v>
      </c>
      <c r="R28" s="130"/>
      <c r="S28" s="136">
        <f>P28</f>
        <v>200</v>
      </c>
      <c r="T28" s="136"/>
      <c r="U28" s="136"/>
      <c r="V28" s="136"/>
      <c r="W28" s="136"/>
      <c r="X28" s="130"/>
      <c r="Y28" s="136"/>
      <c r="Z28" s="136"/>
      <c r="AA28" s="136"/>
      <c r="AB28" s="136"/>
      <c r="AC28" s="136"/>
      <c r="AD28" s="137"/>
      <c r="AE28" s="136"/>
      <c r="AF28" s="136"/>
      <c r="AG28" s="136"/>
      <c r="AH28" s="136"/>
      <c r="AI28" s="136"/>
      <c r="AJ28" s="136"/>
      <c r="AK28" s="136"/>
      <c r="AL28" s="131">
        <f t="shared" si="2"/>
        <v>0</v>
      </c>
    </row>
    <row r="29" spans="1:38" s="132" customFormat="1" ht="17" outlineLevel="5" x14ac:dyDescent="0.2">
      <c r="A29" s="134" t="s">
        <v>161</v>
      </c>
      <c r="B29" s="128" t="s">
        <v>28</v>
      </c>
      <c r="C29" s="128" t="s">
        <v>27</v>
      </c>
      <c r="D29" s="129"/>
      <c r="E29" s="129"/>
      <c r="F29" s="129"/>
      <c r="G29" s="129"/>
      <c r="H29" s="129"/>
      <c r="I29" s="130"/>
      <c r="J29" s="135">
        <v>145</v>
      </c>
      <c r="K29" s="130">
        <v>0</v>
      </c>
      <c r="L29" s="130"/>
      <c r="M29" s="130"/>
      <c r="N29" s="130"/>
      <c r="O29" s="130"/>
      <c r="P29" s="130">
        <v>200</v>
      </c>
      <c r="Q29" s="136">
        <f>J29</f>
        <v>145</v>
      </c>
      <c r="R29" s="130"/>
      <c r="S29" s="136">
        <f>P29</f>
        <v>200</v>
      </c>
      <c r="T29" s="136"/>
      <c r="U29" s="136"/>
      <c r="V29" s="136"/>
      <c r="W29" s="136"/>
      <c r="X29" s="130"/>
      <c r="Y29" s="136"/>
      <c r="Z29" s="136"/>
      <c r="AA29" s="136"/>
      <c r="AB29" s="136"/>
      <c r="AC29" s="136"/>
      <c r="AD29" s="137"/>
      <c r="AE29" s="136"/>
      <c r="AF29" s="136"/>
      <c r="AG29" s="136"/>
      <c r="AH29" s="136"/>
      <c r="AI29" s="136"/>
      <c r="AJ29" s="136"/>
      <c r="AK29" s="136"/>
      <c r="AL29" s="131">
        <f t="shared" si="2"/>
        <v>0</v>
      </c>
    </row>
    <row r="30" spans="1:38" s="132" customFormat="1" ht="17" outlineLevel="5" x14ac:dyDescent="0.2">
      <c r="A30" s="134" t="s">
        <v>162</v>
      </c>
      <c r="B30" s="128" t="s">
        <v>315</v>
      </c>
      <c r="C30" s="128" t="s">
        <v>316</v>
      </c>
      <c r="D30" s="129"/>
      <c r="E30" s="129"/>
      <c r="F30" s="129"/>
      <c r="G30" s="129"/>
      <c r="H30" s="129"/>
      <c r="I30" s="130"/>
      <c r="J30" s="135">
        <v>145</v>
      </c>
      <c r="K30" s="130">
        <v>0</v>
      </c>
      <c r="L30" s="130"/>
      <c r="M30" s="130"/>
      <c r="N30" s="130"/>
      <c r="O30" s="130"/>
      <c r="P30" s="130">
        <v>200</v>
      </c>
      <c r="Q30" s="136">
        <f>J30</f>
        <v>145</v>
      </c>
      <c r="R30" s="130"/>
      <c r="S30" s="136">
        <f>P30</f>
        <v>200</v>
      </c>
      <c r="T30" s="136"/>
      <c r="U30" s="136"/>
      <c r="V30" s="136"/>
      <c r="W30" s="136"/>
      <c r="X30" s="130"/>
      <c r="Y30" s="136"/>
      <c r="Z30" s="136"/>
      <c r="AA30" s="136"/>
      <c r="AB30" s="136"/>
      <c r="AC30" s="136"/>
      <c r="AD30" s="137"/>
      <c r="AE30" s="136"/>
      <c r="AF30" s="136"/>
      <c r="AG30" s="136"/>
      <c r="AH30" s="136"/>
      <c r="AI30" s="136"/>
      <c r="AJ30" s="136"/>
      <c r="AK30" s="136"/>
      <c r="AL30" s="131">
        <f t="shared" si="2"/>
        <v>0</v>
      </c>
    </row>
    <row r="31" spans="1:38" s="132" customFormat="1" ht="17" outlineLevel="4" x14ac:dyDescent="0.2">
      <c r="A31" s="133" t="s">
        <v>163</v>
      </c>
      <c r="B31" s="128" t="s">
        <v>317</v>
      </c>
      <c r="C31" s="128" t="s">
        <v>1</v>
      </c>
      <c r="D31" s="129"/>
      <c r="E31" s="129"/>
      <c r="F31" s="129"/>
      <c r="G31" s="129"/>
      <c r="H31" s="129"/>
      <c r="I31" s="130">
        <f>SUBTOTAL(9,I32:I34)</f>
        <v>31.611690000000007</v>
      </c>
      <c r="J31" s="130">
        <f t="shared" ref="J31:AK31" si="36">SUBTOTAL(9,J32:J34)</f>
        <v>0</v>
      </c>
      <c r="K31" s="130">
        <f t="shared" ref="K31" si="37">SUBTOTAL(9,K32:K34)</f>
        <v>0</v>
      </c>
      <c r="L31" s="130">
        <f t="shared" si="36"/>
        <v>0</v>
      </c>
      <c r="M31" s="130">
        <f t="shared" si="36"/>
        <v>0</v>
      </c>
      <c r="N31" s="130">
        <f t="shared" ref="N31" si="38">SUBTOTAL(9,N32:N34)</f>
        <v>0</v>
      </c>
      <c r="O31" s="130">
        <f t="shared" si="36"/>
        <v>0</v>
      </c>
      <c r="P31" s="130">
        <f t="shared" si="36"/>
        <v>0</v>
      </c>
      <c r="Q31" s="130">
        <f t="shared" si="36"/>
        <v>0</v>
      </c>
      <c r="R31" s="130">
        <f>SUBTOTAL(9,R32:R34)</f>
        <v>0</v>
      </c>
      <c r="S31" s="130">
        <f t="shared" si="36"/>
        <v>0</v>
      </c>
      <c r="T31" s="130">
        <f t="shared" si="36"/>
        <v>0</v>
      </c>
      <c r="U31" s="130">
        <f t="shared" ref="U31" si="39">SUBTOTAL(9,U32:U34)</f>
        <v>0</v>
      </c>
      <c r="V31" s="130">
        <f t="shared" si="36"/>
        <v>0</v>
      </c>
      <c r="W31" s="130">
        <f t="shared" ref="W31" si="40">SUBTOTAL(9,W32:W34)</f>
        <v>0</v>
      </c>
      <c r="X31" s="130">
        <f t="shared" si="36"/>
        <v>0</v>
      </c>
      <c r="Y31" s="130">
        <f t="shared" si="36"/>
        <v>0</v>
      </c>
      <c r="Z31" s="130">
        <f t="shared" si="36"/>
        <v>31.611690000000007</v>
      </c>
      <c r="AA31" s="130">
        <f t="shared" si="36"/>
        <v>0</v>
      </c>
      <c r="AB31" s="130">
        <f t="shared" si="36"/>
        <v>0</v>
      </c>
      <c r="AC31" s="130">
        <f t="shared" si="36"/>
        <v>0</v>
      </c>
      <c r="AD31" s="130">
        <f t="shared" si="36"/>
        <v>0</v>
      </c>
      <c r="AE31" s="130">
        <f t="shared" si="36"/>
        <v>0</v>
      </c>
      <c r="AF31" s="130">
        <f t="shared" si="36"/>
        <v>0</v>
      </c>
      <c r="AG31" s="130">
        <f t="shared" si="36"/>
        <v>0</v>
      </c>
      <c r="AH31" s="130">
        <f t="shared" si="36"/>
        <v>0</v>
      </c>
      <c r="AI31" s="130">
        <f t="shared" si="36"/>
        <v>0</v>
      </c>
      <c r="AJ31" s="130">
        <f t="shared" ref="AJ31" si="41">SUBTOTAL(9,AJ32:AJ34)</f>
        <v>0</v>
      </c>
      <c r="AK31" s="130">
        <f t="shared" si="36"/>
        <v>0</v>
      </c>
      <c r="AL31" s="131">
        <f t="shared" si="2"/>
        <v>0</v>
      </c>
    </row>
    <row r="32" spans="1:38" s="132" customFormat="1" ht="34" outlineLevel="5" x14ac:dyDescent="0.2">
      <c r="A32" s="134" t="s">
        <v>452</v>
      </c>
      <c r="B32" s="128" t="s">
        <v>317</v>
      </c>
      <c r="C32" s="128" t="s">
        <v>1</v>
      </c>
      <c r="D32" s="129">
        <f>$B$1</f>
        <v>370</v>
      </c>
      <c r="E32" s="138">
        <f>$B$2</f>
        <v>0.1</v>
      </c>
      <c r="F32" s="138"/>
      <c r="G32" s="129" t="s">
        <v>26</v>
      </c>
      <c r="H32" s="139">
        <v>1.75E-3</v>
      </c>
      <c r="I32" s="130">
        <f>D32*(1+E32)*H32</f>
        <v>0.71225000000000016</v>
      </c>
      <c r="J32" s="130"/>
      <c r="K32" s="130"/>
      <c r="L32" s="130"/>
      <c r="M32" s="130"/>
      <c r="N32" s="130"/>
      <c r="O32" s="130"/>
      <c r="P32" s="130"/>
      <c r="Q32" s="136"/>
      <c r="R32" s="130"/>
      <c r="S32" s="136"/>
      <c r="T32" s="136"/>
      <c r="U32" s="136"/>
      <c r="V32" s="136"/>
      <c r="W32" s="136"/>
      <c r="X32" s="130"/>
      <c r="Y32" s="136"/>
      <c r="Z32" s="136">
        <f>I32</f>
        <v>0.71225000000000016</v>
      </c>
      <c r="AA32" s="136"/>
      <c r="AB32" s="136"/>
      <c r="AC32" s="136"/>
      <c r="AD32" s="137"/>
      <c r="AE32" s="136"/>
      <c r="AF32" s="136"/>
      <c r="AG32" s="136"/>
      <c r="AH32" s="136"/>
      <c r="AI32" s="136"/>
      <c r="AJ32" s="136"/>
      <c r="AK32" s="136"/>
      <c r="AL32" s="131">
        <f t="shared" si="2"/>
        <v>0</v>
      </c>
    </row>
    <row r="33" spans="1:38" s="132" customFormat="1" ht="34" outlineLevel="5" x14ac:dyDescent="0.2">
      <c r="A33" s="134" t="s">
        <v>388</v>
      </c>
      <c r="B33" s="128" t="s">
        <v>317</v>
      </c>
      <c r="C33" s="128" t="s">
        <v>1</v>
      </c>
      <c r="D33" s="129">
        <f>$B$1</f>
        <v>370</v>
      </c>
      <c r="E33" s="138">
        <f>$B$2</f>
        <v>0.1</v>
      </c>
      <c r="F33" s="138"/>
      <c r="G33" s="129" t="s">
        <v>26</v>
      </c>
      <c r="H33" s="139">
        <v>2.5919999999999999E-2</v>
      </c>
      <c r="I33" s="130">
        <f>D33*(1+E33)*H33</f>
        <v>10.549440000000001</v>
      </c>
      <c r="J33" s="130"/>
      <c r="K33" s="130"/>
      <c r="L33" s="130"/>
      <c r="M33" s="130"/>
      <c r="N33" s="130"/>
      <c r="O33" s="130"/>
      <c r="P33" s="130"/>
      <c r="Q33" s="136"/>
      <c r="R33" s="130"/>
      <c r="S33" s="136"/>
      <c r="T33" s="136"/>
      <c r="U33" s="136"/>
      <c r="V33" s="136"/>
      <c r="W33" s="136"/>
      <c r="X33" s="130"/>
      <c r="Y33" s="136"/>
      <c r="Z33" s="136">
        <f>I33</f>
        <v>10.549440000000001</v>
      </c>
      <c r="AA33" s="136"/>
      <c r="AB33" s="136"/>
      <c r="AC33" s="136"/>
      <c r="AD33" s="137"/>
      <c r="AE33" s="136"/>
      <c r="AF33" s="136"/>
      <c r="AG33" s="136"/>
      <c r="AH33" s="136"/>
      <c r="AI33" s="136"/>
      <c r="AJ33" s="136"/>
      <c r="AK33" s="136"/>
      <c r="AL33" s="131">
        <f t="shared" si="2"/>
        <v>0</v>
      </c>
    </row>
    <row r="34" spans="1:38" s="132" customFormat="1" ht="17" outlineLevel="5" x14ac:dyDescent="0.2">
      <c r="A34" s="134" t="s">
        <v>389</v>
      </c>
      <c r="B34" s="128" t="s">
        <v>317</v>
      </c>
      <c r="C34" s="128" t="s">
        <v>1</v>
      </c>
      <c r="D34" s="129">
        <f>$B$1</f>
        <v>370</v>
      </c>
      <c r="E34" s="138">
        <f>$B$2</f>
        <v>0.1</v>
      </c>
      <c r="F34" s="138"/>
      <c r="G34" s="129" t="s">
        <v>26</v>
      </c>
      <c r="H34" s="139">
        <v>0.05</v>
      </c>
      <c r="I34" s="130">
        <f>D34*(1+E34)*H34</f>
        <v>20.350000000000005</v>
      </c>
      <c r="J34" s="130"/>
      <c r="K34" s="130"/>
      <c r="L34" s="130"/>
      <c r="M34" s="130"/>
      <c r="N34" s="130"/>
      <c r="O34" s="130"/>
      <c r="P34" s="130"/>
      <c r="Q34" s="136"/>
      <c r="R34" s="130"/>
      <c r="S34" s="136"/>
      <c r="T34" s="136"/>
      <c r="U34" s="136"/>
      <c r="V34" s="136"/>
      <c r="W34" s="136"/>
      <c r="X34" s="130"/>
      <c r="Y34" s="136"/>
      <c r="Z34" s="136">
        <f>I34</f>
        <v>20.350000000000005</v>
      </c>
      <c r="AA34" s="136"/>
      <c r="AB34" s="136"/>
      <c r="AC34" s="136"/>
      <c r="AD34" s="137"/>
      <c r="AE34" s="136"/>
      <c r="AF34" s="136"/>
      <c r="AG34" s="136"/>
      <c r="AH34" s="136"/>
      <c r="AI34" s="136"/>
      <c r="AJ34" s="136"/>
      <c r="AK34" s="136"/>
      <c r="AL34" s="131">
        <f t="shared" si="2"/>
        <v>0</v>
      </c>
    </row>
    <row r="35" spans="1:38" s="132" customFormat="1" ht="17" outlineLevel="4" x14ac:dyDescent="0.2">
      <c r="A35" s="133" t="s">
        <v>164</v>
      </c>
      <c r="B35" s="128" t="s">
        <v>317</v>
      </c>
      <c r="C35" s="128" t="s">
        <v>1</v>
      </c>
      <c r="D35" s="129"/>
      <c r="E35" s="129"/>
      <c r="F35" s="129"/>
      <c r="G35" s="129"/>
      <c r="H35" s="129"/>
      <c r="I35" s="130">
        <f>SUBTOTAL(9,I36:I49)</f>
        <v>600.65640399999995</v>
      </c>
      <c r="J35" s="130">
        <f t="shared" ref="J35:AK35" si="42">SUBTOTAL(9,J36:J49)</f>
        <v>0</v>
      </c>
      <c r="K35" s="130">
        <f t="shared" ref="K35" si="43">SUBTOTAL(9,K36:K49)</f>
        <v>0</v>
      </c>
      <c r="L35" s="130">
        <f t="shared" si="42"/>
        <v>332</v>
      </c>
      <c r="M35" s="130">
        <f t="shared" si="42"/>
        <v>0</v>
      </c>
      <c r="N35" s="130">
        <f t="shared" ref="N35" si="44">SUBTOTAL(9,N36:N49)</f>
        <v>0</v>
      </c>
      <c r="O35" s="130">
        <f t="shared" si="42"/>
        <v>0</v>
      </c>
      <c r="P35" s="130">
        <f t="shared" si="42"/>
        <v>0</v>
      </c>
      <c r="Q35" s="130">
        <f t="shared" si="42"/>
        <v>0</v>
      </c>
      <c r="R35" s="130">
        <f>SUBTOTAL(9,R36:R49)</f>
        <v>0</v>
      </c>
      <c r="S35" s="130">
        <f t="shared" si="42"/>
        <v>0</v>
      </c>
      <c r="T35" s="130">
        <f t="shared" si="42"/>
        <v>0</v>
      </c>
      <c r="U35" s="130">
        <f t="shared" ref="U35" si="45">SUBTOTAL(9,U36:U49)</f>
        <v>0</v>
      </c>
      <c r="V35" s="130">
        <f t="shared" si="42"/>
        <v>0</v>
      </c>
      <c r="W35" s="130">
        <f t="shared" ref="W35" si="46">SUBTOTAL(9,W36:W49)</f>
        <v>0</v>
      </c>
      <c r="X35" s="130">
        <f t="shared" si="42"/>
        <v>0</v>
      </c>
      <c r="Y35" s="130">
        <f t="shared" si="42"/>
        <v>0</v>
      </c>
      <c r="Z35" s="130">
        <f t="shared" si="42"/>
        <v>600.65640399999995</v>
      </c>
      <c r="AA35" s="130">
        <f t="shared" si="42"/>
        <v>0</v>
      </c>
      <c r="AB35" s="130">
        <f t="shared" si="42"/>
        <v>0</v>
      </c>
      <c r="AC35" s="130">
        <f t="shared" si="42"/>
        <v>332</v>
      </c>
      <c r="AD35" s="130">
        <f t="shared" si="42"/>
        <v>0</v>
      </c>
      <c r="AE35" s="130">
        <f t="shared" si="42"/>
        <v>0</v>
      </c>
      <c r="AF35" s="130">
        <f t="shared" si="42"/>
        <v>0</v>
      </c>
      <c r="AG35" s="130">
        <f t="shared" si="42"/>
        <v>0</v>
      </c>
      <c r="AH35" s="130">
        <f t="shared" si="42"/>
        <v>0</v>
      </c>
      <c r="AI35" s="130">
        <f t="shared" si="42"/>
        <v>0</v>
      </c>
      <c r="AJ35" s="130">
        <f t="shared" ref="AJ35" si="47">SUBTOTAL(9,AJ36:AJ49)</f>
        <v>0</v>
      </c>
      <c r="AK35" s="130">
        <f t="shared" si="42"/>
        <v>0</v>
      </c>
      <c r="AL35" s="131">
        <f t="shared" si="2"/>
        <v>0</v>
      </c>
    </row>
    <row r="36" spans="1:38" s="132" customFormat="1" ht="17" outlineLevel="5" x14ac:dyDescent="0.2">
      <c r="A36" s="134" t="s">
        <v>606</v>
      </c>
      <c r="B36" s="128" t="s">
        <v>3</v>
      </c>
      <c r="C36" s="128" t="s">
        <v>1</v>
      </c>
      <c r="D36" s="129"/>
      <c r="E36" s="129"/>
      <c r="F36" s="129"/>
      <c r="G36" s="129"/>
      <c r="H36" s="129"/>
      <c r="I36" s="130">
        <f>SUBTOTAL(9,I37:I39)</f>
        <v>410.495904</v>
      </c>
      <c r="J36" s="130">
        <f t="shared" ref="J36:AK36" si="48">SUBTOTAL(9,J37:J39)</f>
        <v>0</v>
      </c>
      <c r="K36" s="130">
        <f t="shared" ref="K36" si="49">SUBTOTAL(9,K37:K39)</f>
        <v>0</v>
      </c>
      <c r="L36" s="130">
        <f t="shared" si="48"/>
        <v>0</v>
      </c>
      <c r="M36" s="130">
        <f t="shared" si="48"/>
        <v>0</v>
      </c>
      <c r="N36" s="130">
        <f t="shared" ref="N36" si="50">SUBTOTAL(9,N37:N39)</f>
        <v>0</v>
      </c>
      <c r="O36" s="130">
        <f t="shared" si="48"/>
        <v>0</v>
      </c>
      <c r="P36" s="130">
        <f t="shared" si="48"/>
        <v>0</v>
      </c>
      <c r="Q36" s="130">
        <f t="shared" si="48"/>
        <v>0</v>
      </c>
      <c r="R36" s="130">
        <f>SUBTOTAL(9,R37:R39)</f>
        <v>0</v>
      </c>
      <c r="S36" s="130">
        <f t="shared" si="48"/>
        <v>0</v>
      </c>
      <c r="T36" s="130">
        <f t="shared" si="48"/>
        <v>0</v>
      </c>
      <c r="U36" s="130">
        <f t="shared" ref="U36" si="51">SUBTOTAL(9,U37:U39)</f>
        <v>0</v>
      </c>
      <c r="V36" s="130">
        <f t="shared" si="48"/>
        <v>0</v>
      </c>
      <c r="W36" s="130">
        <f t="shared" ref="W36" si="52">SUBTOTAL(9,W37:W39)</f>
        <v>0</v>
      </c>
      <c r="X36" s="130">
        <f t="shared" si="48"/>
        <v>0</v>
      </c>
      <c r="Y36" s="130">
        <f t="shared" si="48"/>
        <v>0</v>
      </c>
      <c r="Z36" s="130">
        <f t="shared" si="48"/>
        <v>410.495904</v>
      </c>
      <c r="AA36" s="130">
        <f t="shared" si="48"/>
        <v>0</v>
      </c>
      <c r="AB36" s="130">
        <f t="shared" si="48"/>
        <v>0</v>
      </c>
      <c r="AC36" s="130">
        <f t="shared" si="48"/>
        <v>0</v>
      </c>
      <c r="AD36" s="130">
        <f t="shared" si="48"/>
        <v>0</v>
      </c>
      <c r="AE36" s="130">
        <f t="shared" si="48"/>
        <v>0</v>
      </c>
      <c r="AF36" s="130">
        <f t="shared" si="48"/>
        <v>0</v>
      </c>
      <c r="AG36" s="130">
        <f t="shared" si="48"/>
        <v>0</v>
      </c>
      <c r="AH36" s="130">
        <f t="shared" si="48"/>
        <v>0</v>
      </c>
      <c r="AI36" s="130">
        <f t="shared" si="48"/>
        <v>0</v>
      </c>
      <c r="AJ36" s="130">
        <f t="shared" ref="AJ36" si="53">SUBTOTAL(9,AJ37:AJ39)</f>
        <v>0</v>
      </c>
      <c r="AK36" s="130">
        <f t="shared" si="48"/>
        <v>0</v>
      </c>
      <c r="AL36" s="131">
        <f t="shared" si="2"/>
        <v>0</v>
      </c>
    </row>
    <row r="37" spans="1:38" s="141" customFormat="1" ht="34" outlineLevel="7" x14ac:dyDescent="0.2">
      <c r="A37" s="140" t="s">
        <v>607</v>
      </c>
      <c r="B37" s="128" t="s">
        <v>3</v>
      </c>
      <c r="C37" s="128" t="s">
        <v>1</v>
      </c>
      <c r="D37" s="129">
        <f>$B$3</f>
        <v>8280</v>
      </c>
      <c r="E37" s="138">
        <f>$B$4</f>
        <v>0.04</v>
      </c>
      <c r="F37" s="138"/>
      <c r="G37" s="129" t="s">
        <v>26</v>
      </c>
      <c r="H37" s="139">
        <v>1.75E-3</v>
      </c>
      <c r="I37" s="130">
        <f>D37*(1+E37)*H37</f>
        <v>15.069600000000001</v>
      </c>
      <c r="J37" s="130"/>
      <c r="K37" s="130"/>
      <c r="L37" s="130"/>
      <c r="M37" s="130"/>
      <c r="N37" s="130"/>
      <c r="O37" s="130"/>
      <c r="P37" s="130"/>
      <c r="Q37" s="136"/>
      <c r="R37" s="130"/>
      <c r="S37" s="136"/>
      <c r="T37" s="136"/>
      <c r="U37" s="136"/>
      <c r="V37" s="136"/>
      <c r="W37" s="136"/>
      <c r="X37" s="130"/>
      <c r="Y37" s="136"/>
      <c r="Z37" s="136">
        <f>I37</f>
        <v>15.069600000000001</v>
      </c>
      <c r="AA37" s="136"/>
      <c r="AB37" s="136"/>
      <c r="AC37" s="136"/>
      <c r="AD37" s="137"/>
      <c r="AE37" s="136"/>
      <c r="AF37" s="136"/>
      <c r="AG37" s="136"/>
      <c r="AH37" s="136"/>
      <c r="AI37" s="136"/>
      <c r="AJ37" s="136"/>
      <c r="AK37" s="136"/>
      <c r="AL37" s="131">
        <f t="shared" si="2"/>
        <v>0</v>
      </c>
    </row>
    <row r="38" spans="1:38" s="141" customFormat="1" ht="34" outlineLevel="7" x14ac:dyDescent="0.2">
      <c r="A38" s="140" t="s">
        <v>608</v>
      </c>
      <c r="B38" s="128" t="s">
        <v>3</v>
      </c>
      <c r="C38" s="128" t="s">
        <v>1</v>
      </c>
      <c r="D38" s="129">
        <f t="shared" ref="D38:D39" si="54">$B$3</f>
        <v>8280</v>
      </c>
      <c r="E38" s="138">
        <f t="shared" ref="E38:E39" si="55">$B$4</f>
        <v>0.04</v>
      </c>
      <c r="F38" s="138"/>
      <c r="G38" s="129" t="s">
        <v>26</v>
      </c>
      <c r="H38" s="139">
        <v>2.5919999999999999E-2</v>
      </c>
      <c r="I38" s="130">
        <f>D38*(1+E38)*H38</f>
        <v>223.202304</v>
      </c>
      <c r="J38" s="130"/>
      <c r="K38" s="130"/>
      <c r="L38" s="130"/>
      <c r="M38" s="130"/>
      <c r="N38" s="130"/>
      <c r="O38" s="130"/>
      <c r="P38" s="130"/>
      <c r="Q38" s="136"/>
      <c r="R38" s="130"/>
      <c r="S38" s="136"/>
      <c r="T38" s="136"/>
      <c r="U38" s="136"/>
      <c r="V38" s="136"/>
      <c r="W38" s="136"/>
      <c r="X38" s="130"/>
      <c r="Y38" s="136"/>
      <c r="Z38" s="136">
        <f>I38</f>
        <v>223.202304</v>
      </c>
      <c r="AA38" s="136"/>
      <c r="AB38" s="136"/>
      <c r="AC38" s="136"/>
      <c r="AD38" s="137"/>
      <c r="AE38" s="136"/>
      <c r="AF38" s="136"/>
      <c r="AG38" s="136"/>
      <c r="AH38" s="136"/>
      <c r="AI38" s="136"/>
      <c r="AJ38" s="136"/>
      <c r="AK38" s="136"/>
      <c r="AL38" s="131">
        <f t="shared" si="2"/>
        <v>0</v>
      </c>
    </row>
    <row r="39" spans="1:38" s="141" customFormat="1" ht="17" outlineLevel="7" x14ac:dyDescent="0.2">
      <c r="A39" s="140" t="s">
        <v>609</v>
      </c>
      <c r="B39" s="128" t="s">
        <v>3</v>
      </c>
      <c r="C39" s="128" t="s">
        <v>1</v>
      </c>
      <c r="D39" s="129">
        <f t="shared" si="54"/>
        <v>8280</v>
      </c>
      <c r="E39" s="138">
        <f t="shared" si="55"/>
        <v>0.04</v>
      </c>
      <c r="F39" s="138"/>
      <c r="G39" s="129" t="s">
        <v>26</v>
      </c>
      <c r="H39" s="139">
        <v>0.02</v>
      </c>
      <c r="I39" s="130">
        <f>D39*(1+E39)*H39</f>
        <v>172.22400000000002</v>
      </c>
      <c r="J39" s="130"/>
      <c r="K39" s="130"/>
      <c r="L39" s="130"/>
      <c r="M39" s="130"/>
      <c r="N39" s="130"/>
      <c r="O39" s="130"/>
      <c r="P39" s="130"/>
      <c r="Q39" s="136"/>
      <c r="R39" s="130"/>
      <c r="S39" s="136"/>
      <c r="T39" s="136"/>
      <c r="U39" s="136"/>
      <c r="V39" s="136"/>
      <c r="W39" s="136"/>
      <c r="X39" s="130"/>
      <c r="Y39" s="136"/>
      <c r="Z39" s="136">
        <f>I39</f>
        <v>172.22400000000002</v>
      </c>
      <c r="AA39" s="136"/>
      <c r="AB39" s="136"/>
      <c r="AC39" s="136"/>
      <c r="AD39" s="137"/>
      <c r="AE39" s="136"/>
      <c r="AF39" s="136"/>
      <c r="AG39" s="136"/>
      <c r="AH39" s="136"/>
      <c r="AI39" s="136"/>
      <c r="AJ39" s="136"/>
      <c r="AK39" s="136"/>
      <c r="AL39" s="131">
        <f t="shared" si="2"/>
        <v>0</v>
      </c>
    </row>
    <row r="40" spans="1:38" s="132" customFormat="1" ht="17" outlineLevel="5" x14ac:dyDescent="0.2">
      <c r="A40" s="134" t="s">
        <v>610</v>
      </c>
      <c r="B40" s="128" t="s">
        <v>3</v>
      </c>
      <c r="C40" s="128" t="s">
        <v>1</v>
      </c>
      <c r="D40" s="129"/>
      <c r="E40" s="129"/>
      <c r="F40" s="129"/>
      <c r="G40" s="129"/>
      <c r="H40" s="129"/>
      <c r="I40" s="130">
        <f>SUBTOTAL(9,I41:I43)</f>
        <v>150.16050000000001</v>
      </c>
      <c r="J40" s="130">
        <f t="shared" ref="J40:AK40" si="56">SUBTOTAL(9,J41:J43)</f>
        <v>0</v>
      </c>
      <c r="K40" s="130">
        <f t="shared" ref="K40" si="57">SUBTOTAL(9,K41:K43)</f>
        <v>0</v>
      </c>
      <c r="L40" s="130">
        <f t="shared" si="56"/>
        <v>0</v>
      </c>
      <c r="M40" s="130">
        <f t="shared" si="56"/>
        <v>0</v>
      </c>
      <c r="N40" s="130">
        <f t="shared" ref="N40" si="58">SUBTOTAL(9,N41:N43)</f>
        <v>0</v>
      </c>
      <c r="O40" s="130">
        <f t="shared" si="56"/>
        <v>0</v>
      </c>
      <c r="P40" s="130">
        <f t="shared" si="56"/>
        <v>0</v>
      </c>
      <c r="Q40" s="130">
        <f t="shared" si="56"/>
        <v>0</v>
      </c>
      <c r="R40" s="130">
        <f>SUBTOTAL(9,R41:R43)</f>
        <v>0</v>
      </c>
      <c r="S40" s="130">
        <f t="shared" si="56"/>
        <v>0</v>
      </c>
      <c r="T40" s="130">
        <f t="shared" si="56"/>
        <v>0</v>
      </c>
      <c r="U40" s="130">
        <f t="shared" ref="U40" si="59">SUBTOTAL(9,U41:U43)</f>
        <v>0</v>
      </c>
      <c r="V40" s="130">
        <f t="shared" si="56"/>
        <v>0</v>
      </c>
      <c r="W40" s="130">
        <f t="shared" ref="W40" si="60">SUBTOTAL(9,W41:W43)</f>
        <v>0</v>
      </c>
      <c r="X40" s="130">
        <f t="shared" si="56"/>
        <v>0</v>
      </c>
      <c r="Y40" s="130">
        <f t="shared" si="56"/>
        <v>0</v>
      </c>
      <c r="Z40" s="130">
        <f t="shared" si="56"/>
        <v>150.16050000000001</v>
      </c>
      <c r="AA40" s="130">
        <f t="shared" si="56"/>
        <v>0</v>
      </c>
      <c r="AB40" s="130">
        <f t="shared" si="56"/>
        <v>0</v>
      </c>
      <c r="AC40" s="130">
        <f t="shared" si="56"/>
        <v>0</v>
      </c>
      <c r="AD40" s="130">
        <f t="shared" si="56"/>
        <v>0</v>
      </c>
      <c r="AE40" s="130">
        <f t="shared" si="56"/>
        <v>0</v>
      </c>
      <c r="AF40" s="130">
        <f t="shared" si="56"/>
        <v>0</v>
      </c>
      <c r="AG40" s="130">
        <f t="shared" si="56"/>
        <v>0</v>
      </c>
      <c r="AH40" s="130">
        <f t="shared" si="56"/>
        <v>0</v>
      </c>
      <c r="AI40" s="130">
        <f t="shared" si="56"/>
        <v>0</v>
      </c>
      <c r="AJ40" s="130">
        <f t="shared" ref="AJ40" si="61">SUBTOTAL(9,AJ41:AJ43)</f>
        <v>0</v>
      </c>
      <c r="AK40" s="130">
        <f t="shared" si="56"/>
        <v>0</v>
      </c>
      <c r="AL40" s="131">
        <f t="shared" si="2"/>
        <v>0</v>
      </c>
    </row>
    <row r="41" spans="1:38" s="141" customFormat="1" ht="34" outlineLevel="7" x14ac:dyDescent="0.2">
      <c r="A41" s="140" t="s">
        <v>611</v>
      </c>
      <c r="B41" s="128" t="s">
        <v>3</v>
      </c>
      <c r="C41" s="128" t="s">
        <v>1</v>
      </c>
      <c r="D41" s="129">
        <f>$B$5</f>
        <v>3000</v>
      </c>
      <c r="E41" s="138">
        <f>$B$6</f>
        <v>0.05</v>
      </c>
      <c r="F41" s="138"/>
      <c r="G41" s="129" t="s">
        <v>26</v>
      </c>
      <c r="H41" s="139">
        <v>1.75E-3</v>
      </c>
      <c r="I41" s="130">
        <f>D41*(1+E41)*H41</f>
        <v>5.5125000000000002</v>
      </c>
      <c r="J41" s="130"/>
      <c r="K41" s="130"/>
      <c r="L41" s="130"/>
      <c r="M41" s="130"/>
      <c r="N41" s="130"/>
      <c r="O41" s="130"/>
      <c r="P41" s="130"/>
      <c r="Q41" s="136"/>
      <c r="R41" s="130"/>
      <c r="S41" s="136"/>
      <c r="T41" s="136"/>
      <c r="U41" s="136"/>
      <c r="V41" s="136"/>
      <c r="W41" s="136"/>
      <c r="X41" s="130"/>
      <c r="Y41" s="136"/>
      <c r="Z41" s="136">
        <f>I41</f>
        <v>5.5125000000000002</v>
      </c>
      <c r="AA41" s="136"/>
      <c r="AB41" s="136"/>
      <c r="AC41" s="136"/>
      <c r="AD41" s="137"/>
      <c r="AE41" s="136"/>
      <c r="AF41" s="136"/>
      <c r="AG41" s="136"/>
      <c r="AH41" s="136"/>
      <c r="AI41" s="136"/>
      <c r="AJ41" s="136"/>
      <c r="AK41" s="136"/>
      <c r="AL41" s="131">
        <f t="shared" si="2"/>
        <v>0</v>
      </c>
    </row>
    <row r="42" spans="1:38" s="141" customFormat="1" ht="34" outlineLevel="7" x14ac:dyDescent="0.2">
      <c r="A42" s="140" t="s">
        <v>612</v>
      </c>
      <c r="B42" s="128" t="s">
        <v>3</v>
      </c>
      <c r="C42" s="128" t="s">
        <v>1</v>
      </c>
      <c r="D42" s="129">
        <f>$B$5</f>
        <v>3000</v>
      </c>
      <c r="E42" s="138">
        <f>$B$6</f>
        <v>0.05</v>
      </c>
      <c r="F42" s="138"/>
      <c r="G42" s="129" t="s">
        <v>26</v>
      </c>
      <c r="H42" s="139">
        <v>2.5919999999999999E-2</v>
      </c>
      <c r="I42" s="130">
        <f>D42*(1+E42)*H42</f>
        <v>81.647999999999996</v>
      </c>
      <c r="J42" s="130"/>
      <c r="K42" s="130"/>
      <c r="L42" s="130"/>
      <c r="M42" s="130"/>
      <c r="N42" s="130"/>
      <c r="O42" s="130"/>
      <c r="P42" s="130"/>
      <c r="Q42" s="136"/>
      <c r="R42" s="130"/>
      <c r="S42" s="136"/>
      <c r="T42" s="136"/>
      <c r="U42" s="136"/>
      <c r="V42" s="136"/>
      <c r="W42" s="136"/>
      <c r="X42" s="130"/>
      <c r="Y42" s="136"/>
      <c r="Z42" s="136">
        <f>I42</f>
        <v>81.647999999999996</v>
      </c>
      <c r="AA42" s="136"/>
      <c r="AB42" s="136"/>
      <c r="AC42" s="136"/>
      <c r="AD42" s="137"/>
      <c r="AE42" s="136"/>
      <c r="AF42" s="136"/>
      <c r="AG42" s="136"/>
      <c r="AH42" s="136"/>
      <c r="AI42" s="136"/>
      <c r="AJ42" s="136"/>
      <c r="AK42" s="136"/>
      <c r="AL42" s="131">
        <f t="shared" si="2"/>
        <v>0</v>
      </c>
    </row>
    <row r="43" spans="1:38" s="141" customFormat="1" ht="17" outlineLevel="7" x14ac:dyDescent="0.2">
      <c r="A43" s="140" t="s">
        <v>613</v>
      </c>
      <c r="B43" s="128" t="s">
        <v>3</v>
      </c>
      <c r="C43" s="128" t="s">
        <v>1</v>
      </c>
      <c r="D43" s="129">
        <f>$B$5</f>
        <v>3000</v>
      </c>
      <c r="E43" s="138">
        <f>$B$6</f>
        <v>0.05</v>
      </c>
      <c r="F43" s="138"/>
      <c r="G43" s="129" t="s">
        <v>26</v>
      </c>
      <c r="H43" s="139">
        <v>0.02</v>
      </c>
      <c r="I43" s="130">
        <f>D43*(1+E43)*H43</f>
        <v>63</v>
      </c>
      <c r="J43" s="130"/>
      <c r="K43" s="130"/>
      <c r="L43" s="130"/>
      <c r="M43" s="130"/>
      <c r="N43" s="130"/>
      <c r="O43" s="130"/>
      <c r="P43" s="130"/>
      <c r="Q43" s="136"/>
      <c r="R43" s="130"/>
      <c r="S43" s="136"/>
      <c r="T43" s="136"/>
      <c r="U43" s="136"/>
      <c r="V43" s="136"/>
      <c r="W43" s="136"/>
      <c r="X43" s="130"/>
      <c r="Y43" s="136"/>
      <c r="Z43" s="136">
        <f>I43</f>
        <v>63</v>
      </c>
      <c r="AA43" s="136"/>
      <c r="AB43" s="136"/>
      <c r="AC43" s="136"/>
      <c r="AD43" s="137"/>
      <c r="AE43" s="136"/>
      <c r="AF43" s="136"/>
      <c r="AG43" s="136"/>
      <c r="AH43" s="136"/>
      <c r="AI43" s="136"/>
      <c r="AJ43" s="136"/>
      <c r="AK43" s="136"/>
      <c r="AL43" s="131">
        <f t="shared" si="2"/>
        <v>0</v>
      </c>
    </row>
    <row r="44" spans="1:38" s="132" customFormat="1" ht="17" outlineLevel="5" x14ac:dyDescent="0.2">
      <c r="A44" s="134" t="s">
        <v>614</v>
      </c>
      <c r="B44" s="128" t="s">
        <v>317</v>
      </c>
      <c r="C44" s="128" t="s">
        <v>1</v>
      </c>
      <c r="D44" s="129"/>
      <c r="E44" s="129"/>
      <c r="F44" s="129"/>
      <c r="G44" s="129"/>
      <c r="H44" s="129"/>
      <c r="I44" s="130">
        <f>SUBTOTAL(9,I45:I49)</f>
        <v>40</v>
      </c>
      <c r="J44" s="130">
        <f t="shared" ref="J44:AK44" si="62">SUBTOTAL(9,J45:J49)</f>
        <v>0</v>
      </c>
      <c r="K44" s="130">
        <f t="shared" ref="K44" si="63">SUBTOTAL(9,K45:K49)</f>
        <v>0</v>
      </c>
      <c r="L44" s="130">
        <f>SUBTOTAL(9,L45:L49)</f>
        <v>332</v>
      </c>
      <c r="M44" s="130">
        <f t="shared" si="62"/>
        <v>0</v>
      </c>
      <c r="N44" s="130">
        <f t="shared" ref="N44" si="64">SUBTOTAL(9,N45:N49)</f>
        <v>0</v>
      </c>
      <c r="O44" s="130">
        <f t="shared" si="62"/>
        <v>0</v>
      </c>
      <c r="P44" s="130">
        <f t="shared" si="62"/>
        <v>0</v>
      </c>
      <c r="Q44" s="130">
        <f t="shared" si="62"/>
        <v>0</v>
      </c>
      <c r="R44" s="130">
        <f>SUBTOTAL(9,R45:R49)</f>
        <v>0</v>
      </c>
      <c r="S44" s="130">
        <f t="shared" si="62"/>
        <v>0</v>
      </c>
      <c r="T44" s="130">
        <f t="shared" si="62"/>
        <v>0</v>
      </c>
      <c r="U44" s="130">
        <f t="shared" ref="U44" si="65">SUBTOTAL(9,U45:U49)</f>
        <v>0</v>
      </c>
      <c r="V44" s="130">
        <f t="shared" si="62"/>
        <v>0</v>
      </c>
      <c r="W44" s="130">
        <f t="shared" ref="W44" si="66">SUBTOTAL(9,W45:W49)</f>
        <v>0</v>
      </c>
      <c r="X44" s="130">
        <f t="shared" si="62"/>
        <v>0</v>
      </c>
      <c r="Y44" s="130">
        <f t="shared" si="62"/>
        <v>0</v>
      </c>
      <c r="Z44" s="130">
        <f t="shared" si="62"/>
        <v>40</v>
      </c>
      <c r="AA44" s="130">
        <f t="shared" si="62"/>
        <v>0</v>
      </c>
      <c r="AB44" s="130">
        <f t="shared" si="62"/>
        <v>0</v>
      </c>
      <c r="AC44" s="130">
        <f t="shared" si="62"/>
        <v>332</v>
      </c>
      <c r="AD44" s="130">
        <f t="shared" si="62"/>
        <v>0</v>
      </c>
      <c r="AE44" s="130">
        <f t="shared" si="62"/>
        <v>0</v>
      </c>
      <c r="AF44" s="130">
        <f t="shared" si="62"/>
        <v>0</v>
      </c>
      <c r="AG44" s="130">
        <f t="shared" si="62"/>
        <v>0</v>
      </c>
      <c r="AH44" s="130">
        <f t="shared" si="62"/>
        <v>0</v>
      </c>
      <c r="AI44" s="130">
        <f t="shared" si="62"/>
        <v>0</v>
      </c>
      <c r="AJ44" s="130">
        <f t="shared" ref="AJ44" si="67">SUBTOTAL(9,AJ45:AJ49)</f>
        <v>0</v>
      </c>
      <c r="AK44" s="130">
        <f t="shared" si="62"/>
        <v>0</v>
      </c>
      <c r="AL44" s="131">
        <f t="shared" si="2"/>
        <v>0</v>
      </c>
    </row>
    <row r="45" spans="1:38" s="132" customFormat="1" ht="51" outlineLevel="6" x14ac:dyDescent="0.2">
      <c r="A45" s="140" t="s">
        <v>615</v>
      </c>
      <c r="B45" s="128" t="s">
        <v>317</v>
      </c>
      <c r="C45" s="128" t="s">
        <v>1</v>
      </c>
      <c r="D45" s="129">
        <v>33</v>
      </c>
      <c r="E45" s="129"/>
      <c r="F45" s="129"/>
      <c r="G45" s="129" t="s">
        <v>25</v>
      </c>
      <c r="H45" s="129">
        <v>4</v>
      </c>
      <c r="I45" s="130"/>
      <c r="J45" s="130"/>
      <c r="K45" s="130"/>
      <c r="L45" s="130">
        <f>D45*H45</f>
        <v>132</v>
      </c>
      <c r="M45" s="130"/>
      <c r="N45" s="130"/>
      <c r="O45" s="130"/>
      <c r="P45" s="130"/>
      <c r="Q45" s="136"/>
      <c r="R45" s="130"/>
      <c r="S45" s="136"/>
      <c r="T45" s="136"/>
      <c r="U45" s="136"/>
      <c r="V45" s="136"/>
      <c r="W45" s="136"/>
      <c r="X45" s="130"/>
      <c r="Y45" s="136"/>
      <c r="Z45" s="136"/>
      <c r="AA45" s="136"/>
      <c r="AB45" s="136"/>
      <c r="AC45" s="136">
        <f>L45</f>
        <v>132</v>
      </c>
      <c r="AD45" s="137"/>
      <c r="AE45" s="136"/>
      <c r="AF45" s="136"/>
      <c r="AG45" s="136"/>
      <c r="AH45" s="136"/>
      <c r="AI45" s="136"/>
      <c r="AJ45" s="136"/>
      <c r="AK45" s="136"/>
      <c r="AL45" s="131">
        <f t="shared" si="2"/>
        <v>0</v>
      </c>
    </row>
    <row r="46" spans="1:38" s="132" customFormat="1" ht="34" outlineLevel="6" x14ac:dyDescent="0.2">
      <c r="A46" s="140" t="s">
        <v>616</v>
      </c>
      <c r="B46" s="128" t="s">
        <v>317</v>
      </c>
      <c r="C46" s="128" t="s">
        <v>1</v>
      </c>
      <c r="D46" s="129">
        <v>5</v>
      </c>
      <c r="E46" s="129"/>
      <c r="F46" s="129"/>
      <c r="G46" s="129" t="s">
        <v>25</v>
      </c>
      <c r="H46" s="129">
        <v>4</v>
      </c>
      <c r="I46" s="130"/>
      <c r="J46" s="130"/>
      <c r="K46" s="130"/>
      <c r="L46" s="130">
        <v>20</v>
      </c>
      <c r="M46" s="130"/>
      <c r="N46" s="130"/>
      <c r="O46" s="130"/>
      <c r="P46" s="130"/>
      <c r="Q46" s="136"/>
      <c r="R46" s="130"/>
      <c r="S46" s="136"/>
      <c r="T46" s="136"/>
      <c r="U46" s="136"/>
      <c r="V46" s="136"/>
      <c r="W46" s="136"/>
      <c r="X46" s="130"/>
      <c r="Y46" s="136"/>
      <c r="Z46" s="136"/>
      <c r="AA46" s="136"/>
      <c r="AB46" s="136"/>
      <c r="AC46" s="136">
        <f>L46</f>
        <v>20</v>
      </c>
      <c r="AD46" s="137"/>
      <c r="AE46" s="136"/>
      <c r="AF46" s="136"/>
      <c r="AG46" s="136"/>
      <c r="AH46" s="136"/>
      <c r="AI46" s="136"/>
      <c r="AJ46" s="136"/>
      <c r="AK46" s="136"/>
      <c r="AL46" s="131">
        <f t="shared" si="2"/>
        <v>0</v>
      </c>
    </row>
    <row r="47" spans="1:38" s="132" customFormat="1" ht="17" outlineLevel="6" x14ac:dyDescent="0.2">
      <c r="A47" s="140" t="s">
        <v>617</v>
      </c>
      <c r="B47" s="128" t="s">
        <v>317</v>
      </c>
      <c r="C47" s="128" t="s">
        <v>1</v>
      </c>
      <c r="D47" s="129"/>
      <c r="E47" s="129"/>
      <c r="F47" s="129"/>
      <c r="G47" s="129"/>
      <c r="H47" s="129"/>
      <c r="I47" s="130">
        <v>40</v>
      </c>
      <c r="J47" s="130"/>
      <c r="K47" s="130"/>
      <c r="L47" s="130"/>
      <c r="M47" s="130"/>
      <c r="N47" s="130"/>
      <c r="O47" s="130"/>
      <c r="P47" s="130"/>
      <c r="Q47" s="136"/>
      <c r="R47" s="130"/>
      <c r="S47" s="136"/>
      <c r="T47" s="136"/>
      <c r="U47" s="136"/>
      <c r="V47" s="136"/>
      <c r="W47" s="136"/>
      <c r="X47" s="130"/>
      <c r="Y47" s="136"/>
      <c r="Z47" s="136">
        <f>I47</f>
        <v>40</v>
      </c>
      <c r="AA47" s="136"/>
      <c r="AB47" s="136"/>
      <c r="AC47" s="136"/>
      <c r="AD47" s="137"/>
      <c r="AE47" s="136"/>
      <c r="AF47" s="136"/>
      <c r="AG47" s="136"/>
      <c r="AH47" s="136"/>
      <c r="AI47" s="136"/>
      <c r="AJ47" s="136"/>
      <c r="AK47" s="136"/>
      <c r="AL47" s="131">
        <f t="shared" si="2"/>
        <v>0</v>
      </c>
    </row>
    <row r="48" spans="1:38" s="132" customFormat="1" ht="34" outlineLevel="6" x14ac:dyDescent="0.2">
      <c r="A48" s="140" t="s">
        <v>618</v>
      </c>
      <c r="B48" s="128" t="s">
        <v>317</v>
      </c>
      <c r="C48" s="128" t="s">
        <v>1</v>
      </c>
      <c r="D48" s="129">
        <v>18</v>
      </c>
      <c r="E48" s="129"/>
      <c r="F48" s="129"/>
      <c r="G48" s="129" t="s">
        <v>25</v>
      </c>
      <c r="H48" s="129">
        <v>4</v>
      </c>
      <c r="I48" s="130"/>
      <c r="J48" s="130"/>
      <c r="K48" s="130"/>
      <c r="L48" s="130">
        <f>D48*H48</f>
        <v>72</v>
      </c>
      <c r="M48" s="130"/>
      <c r="N48" s="130"/>
      <c r="O48" s="130"/>
      <c r="P48" s="130"/>
      <c r="Q48" s="136"/>
      <c r="R48" s="130"/>
      <c r="S48" s="136"/>
      <c r="T48" s="136"/>
      <c r="U48" s="136"/>
      <c r="V48" s="136"/>
      <c r="W48" s="136"/>
      <c r="X48" s="130"/>
      <c r="Y48" s="136"/>
      <c r="Z48" s="136"/>
      <c r="AA48" s="136"/>
      <c r="AB48" s="136"/>
      <c r="AC48" s="136">
        <f>L48</f>
        <v>72</v>
      </c>
      <c r="AD48" s="137"/>
      <c r="AE48" s="136"/>
      <c r="AF48" s="136"/>
      <c r="AG48" s="136"/>
      <c r="AH48" s="136"/>
      <c r="AI48" s="136"/>
      <c r="AJ48" s="136"/>
      <c r="AK48" s="136"/>
      <c r="AL48" s="131">
        <f t="shared" si="2"/>
        <v>0</v>
      </c>
    </row>
    <row r="49" spans="1:38" s="132" customFormat="1" ht="34" outlineLevel="6" x14ac:dyDescent="0.2">
      <c r="A49" s="140" t="s">
        <v>619</v>
      </c>
      <c r="B49" s="128" t="s">
        <v>317</v>
      </c>
      <c r="C49" s="128" t="s">
        <v>1</v>
      </c>
      <c r="D49" s="129">
        <v>27</v>
      </c>
      <c r="E49" s="129"/>
      <c r="F49" s="129"/>
      <c r="G49" s="129" t="s">
        <v>25</v>
      </c>
      <c r="H49" s="129">
        <v>4</v>
      </c>
      <c r="I49" s="130"/>
      <c r="J49" s="130"/>
      <c r="K49" s="130"/>
      <c r="L49" s="130">
        <f>D49*H49</f>
        <v>108</v>
      </c>
      <c r="M49" s="130"/>
      <c r="N49" s="130"/>
      <c r="O49" s="130"/>
      <c r="P49" s="130"/>
      <c r="Q49" s="136"/>
      <c r="R49" s="130"/>
      <c r="S49" s="136"/>
      <c r="T49" s="136"/>
      <c r="U49" s="136"/>
      <c r="V49" s="136"/>
      <c r="W49" s="136"/>
      <c r="X49" s="130"/>
      <c r="Y49" s="136"/>
      <c r="Z49" s="136"/>
      <c r="AA49" s="136"/>
      <c r="AB49" s="136"/>
      <c r="AC49" s="136">
        <f>L49</f>
        <v>108</v>
      </c>
      <c r="AD49" s="137"/>
      <c r="AE49" s="136"/>
      <c r="AF49" s="136"/>
      <c r="AG49" s="136"/>
      <c r="AH49" s="136"/>
      <c r="AI49" s="136"/>
      <c r="AJ49" s="136"/>
      <c r="AK49" s="136"/>
      <c r="AL49" s="131">
        <f t="shared" si="2"/>
        <v>0</v>
      </c>
    </row>
    <row r="50" spans="1:38" s="132" customFormat="1" ht="17" outlineLevel="3" x14ac:dyDescent="0.2">
      <c r="A50" s="127" t="s">
        <v>165</v>
      </c>
      <c r="B50" s="128" t="s">
        <v>3</v>
      </c>
      <c r="C50" s="128" t="s">
        <v>1</v>
      </c>
      <c r="D50" s="129"/>
      <c r="E50" s="129"/>
      <c r="F50" s="129"/>
      <c r="G50" s="129"/>
      <c r="H50" s="129"/>
      <c r="I50" s="130">
        <f>SUBTOTAL(9,I51:I73)</f>
        <v>781.91435000000001</v>
      </c>
      <c r="J50" s="130">
        <f t="shared" ref="J50:AK50" si="68">SUBTOTAL(9,J51:J73)</f>
        <v>0</v>
      </c>
      <c r="K50" s="130">
        <f t="shared" ref="K50" si="69">SUBTOTAL(9,K51:K73)</f>
        <v>0</v>
      </c>
      <c r="L50" s="130">
        <f t="shared" si="68"/>
        <v>528</v>
      </c>
      <c r="M50" s="130">
        <f t="shared" si="68"/>
        <v>0</v>
      </c>
      <c r="N50" s="130">
        <f t="shared" ref="N50" si="70">SUBTOTAL(9,N51:N73)</f>
        <v>0</v>
      </c>
      <c r="O50" s="130">
        <f t="shared" si="68"/>
        <v>0</v>
      </c>
      <c r="P50" s="130">
        <f t="shared" si="68"/>
        <v>0</v>
      </c>
      <c r="Q50" s="130">
        <f t="shared" si="68"/>
        <v>0</v>
      </c>
      <c r="R50" s="130">
        <f>SUBTOTAL(9,R51:R73)</f>
        <v>0</v>
      </c>
      <c r="S50" s="130">
        <f t="shared" si="68"/>
        <v>0</v>
      </c>
      <c r="T50" s="130">
        <f t="shared" si="68"/>
        <v>0</v>
      </c>
      <c r="U50" s="130">
        <f t="shared" ref="U50" si="71">SUBTOTAL(9,U51:U73)</f>
        <v>0</v>
      </c>
      <c r="V50" s="130">
        <f t="shared" si="68"/>
        <v>0</v>
      </c>
      <c r="W50" s="130">
        <f t="shared" ref="W50" si="72">SUBTOTAL(9,W51:W73)</f>
        <v>0</v>
      </c>
      <c r="X50" s="130">
        <f t="shared" si="68"/>
        <v>100</v>
      </c>
      <c r="Y50" s="130">
        <f t="shared" si="68"/>
        <v>0</v>
      </c>
      <c r="Z50" s="130">
        <f t="shared" si="68"/>
        <v>681.91435000000001</v>
      </c>
      <c r="AA50" s="130">
        <f t="shared" si="68"/>
        <v>0</v>
      </c>
      <c r="AB50" s="130">
        <f t="shared" si="68"/>
        <v>0</v>
      </c>
      <c r="AC50" s="130">
        <f t="shared" si="68"/>
        <v>528</v>
      </c>
      <c r="AD50" s="130">
        <f t="shared" si="68"/>
        <v>0</v>
      </c>
      <c r="AE50" s="130">
        <f t="shared" si="68"/>
        <v>0</v>
      </c>
      <c r="AF50" s="130">
        <f t="shared" si="68"/>
        <v>0</v>
      </c>
      <c r="AG50" s="130">
        <f t="shared" si="68"/>
        <v>0</v>
      </c>
      <c r="AH50" s="130">
        <f t="shared" si="68"/>
        <v>0</v>
      </c>
      <c r="AI50" s="130">
        <f t="shared" si="68"/>
        <v>0</v>
      </c>
      <c r="AJ50" s="130">
        <f t="shared" si="68"/>
        <v>0</v>
      </c>
      <c r="AK50" s="130">
        <f t="shared" si="68"/>
        <v>0</v>
      </c>
      <c r="AL50" s="131">
        <f t="shared" si="2"/>
        <v>0</v>
      </c>
    </row>
    <row r="51" spans="1:38" ht="17" outlineLevel="4" x14ac:dyDescent="0.2">
      <c r="A51" s="40" t="s">
        <v>166</v>
      </c>
      <c r="B51" s="37" t="s">
        <v>3</v>
      </c>
      <c r="C51" s="37" t="s">
        <v>1</v>
      </c>
      <c r="D51" s="38"/>
      <c r="E51" s="38"/>
      <c r="F51" s="38"/>
      <c r="G51" s="38"/>
      <c r="H51" s="38"/>
      <c r="I51" s="39">
        <f>SUBTOTAL(9,I52:I53)</f>
        <v>75</v>
      </c>
      <c r="J51" s="39">
        <f t="shared" ref="J51:AK51" si="73">SUBTOTAL(9,J52:J53)</f>
        <v>0</v>
      </c>
      <c r="K51" s="39">
        <f t="shared" ref="K51" si="74">SUBTOTAL(9,K52:K53)</f>
        <v>0</v>
      </c>
      <c r="L51" s="39">
        <f t="shared" si="73"/>
        <v>192</v>
      </c>
      <c r="M51" s="39">
        <f t="shared" si="73"/>
        <v>0</v>
      </c>
      <c r="N51" s="39">
        <f t="shared" ref="N51" si="75">SUBTOTAL(9,N52:N53)</f>
        <v>0</v>
      </c>
      <c r="O51" s="39">
        <f t="shared" si="73"/>
        <v>0</v>
      </c>
      <c r="P51" s="39">
        <f t="shared" si="73"/>
        <v>0</v>
      </c>
      <c r="Q51" s="39">
        <f t="shared" si="73"/>
        <v>0</v>
      </c>
      <c r="R51" s="39">
        <f t="shared" ref="R51" si="76">SUBTOTAL(9,R52:R53)</f>
        <v>0</v>
      </c>
      <c r="S51" s="39">
        <f t="shared" si="73"/>
        <v>0</v>
      </c>
      <c r="T51" s="39">
        <f t="shared" si="73"/>
        <v>0</v>
      </c>
      <c r="U51" s="39">
        <f t="shared" ref="U51" si="77">SUBTOTAL(9,U52:U53)</f>
        <v>0</v>
      </c>
      <c r="V51" s="39">
        <f t="shared" si="73"/>
        <v>0</v>
      </c>
      <c r="W51" s="39">
        <f t="shared" ref="W51" si="78">SUBTOTAL(9,W52:W53)</f>
        <v>0</v>
      </c>
      <c r="X51" s="39">
        <f t="shared" si="73"/>
        <v>75</v>
      </c>
      <c r="Y51" s="39">
        <f t="shared" si="73"/>
        <v>0</v>
      </c>
      <c r="Z51" s="39">
        <f t="shared" si="73"/>
        <v>0</v>
      </c>
      <c r="AA51" s="39">
        <f t="shared" ref="AA51" si="79">SUBTOTAL(9,AA52:AA53)</f>
        <v>0</v>
      </c>
      <c r="AB51" s="39">
        <f t="shared" si="73"/>
        <v>0</v>
      </c>
      <c r="AC51" s="39">
        <f t="shared" ref="AC51" si="80">SUBTOTAL(9,AC52:AC53)</f>
        <v>192</v>
      </c>
      <c r="AD51" s="39">
        <f t="shared" si="73"/>
        <v>0</v>
      </c>
      <c r="AE51" s="39">
        <f t="shared" si="73"/>
        <v>0</v>
      </c>
      <c r="AF51" s="39">
        <f t="shared" si="73"/>
        <v>0</v>
      </c>
      <c r="AG51" s="39">
        <f t="shared" si="73"/>
        <v>0</v>
      </c>
      <c r="AH51" s="39">
        <f t="shared" si="73"/>
        <v>0</v>
      </c>
      <c r="AI51" s="39">
        <f t="shared" si="73"/>
        <v>0</v>
      </c>
      <c r="AJ51" s="39">
        <f t="shared" ref="AJ51" si="81">SUBTOTAL(9,AJ52:AJ53)</f>
        <v>0</v>
      </c>
      <c r="AK51" s="39">
        <f t="shared" si="73"/>
        <v>0</v>
      </c>
      <c r="AL51" s="27">
        <f t="shared" si="2"/>
        <v>0</v>
      </c>
    </row>
    <row r="52" spans="1:38" ht="34" outlineLevel="5" x14ac:dyDescent="0.2">
      <c r="A52" s="41" t="s">
        <v>167</v>
      </c>
      <c r="B52" s="37" t="s">
        <v>3</v>
      </c>
      <c r="C52" s="37" t="s">
        <v>1</v>
      </c>
      <c r="D52" s="38">
        <v>48</v>
      </c>
      <c r="E52" s="38"/>
      <c r="F52" s="38"/>
      <c r="G52" s="38" t="s">
        <v>25</v>
      </c>
      <c r="H52" s="38">
        <v>4</v>
      </c>
      <c r="I52" s="39"/>
      <c r="J52" s="39"/>
      <c r="K52" s="39"/>
      <c r="L52" s="39">
        <f>D52*H52</f>
        <v>192</v>
      </c>
      <c r="M52" s="39"/>
      <c r="N52" s="39"/>
      <c r="O52" s="39"/>
      <c r="P52" s="39"/>
      <c r="Q52" s="42"/>
      <c r="R52" s="39"/>
      <c r="S52" s="42"/>
      <c r="T52" s="42"/>
      <c r="U52" s="42"/>
      <c r="V52" s="42"/>
      <c r="W52" s="42"/>
      <c r="X52" s="39"/>
      <c r="Y52" s="42"/>
      <c r="Z52" s="42"/>
      <c r="AA52" s="42"/>
      <c r="AB52" s="42"/>
      <c r="AC52" s="42">
        <f>L52</f>
        <v>192</v>
      </c>
      <c r="AD52" s="43"/>
      <c r="AE52" s="42"/>
      <c r="AF52" s="42"/>
      <c r="AG52" s="42"/>
      <c r="AH52" s="42"/>
      <c r="AI52" s="42"/>
      <c r="AJ52" s="42"/>
      <c r="AK52" s="42"/>
      <c r="AL52" s="27">
        <f t="shared" si="2"/>
        <v>0</v>
      </c>
    </row>
    <row r="53" spans="1:38" ht="34" outlineLevel="5" x14ac:dyDescent="0.2">
      <c r="A53" s="41" t="s">
        <v>121</v>
      </c>
      <c r="B53" s="37" t="s">
        <v>3</v>
      </c>
      <c r="C53" s="37" t="s">
        <v>1</v>
      </c>
      <c r="D53" s="38"/>
      <c r="E53" s="38"/>
      <c r="F53" s="38"/>
      <c r="G53" s="38"/>
      <c r="H53" s="38"/>
      <c r="I53" s="39">
        <v>75</v>
      </c>
      <c r="J53" s="39"/>
      <c r="K53" s="39"/>
      <c r="L53" s="39"/>
      <c r="M53" s="39"/>
      <c r="N53" s="39"/>
      <c r="O53" s="39"/>
      <c r="P53" s="39"/>
      <c r="Q53" s="42"/>
      <c r="R53" s="39"/>
      <c r="S53" s="42"/>
      <c r="T53" s="42"/>
      <c r="U53" s="42"/>
      <c r="V53" s="42"/>
      <c r="W53" s="42"/>
      <c r="X53" s="39">
        <f>I53</f>
        <v>75</v>
      </c>
      <c r="Y53" s="42"/>
      <c r="Z53" s="42"/>
      <c r="AA53" s="42"/>
      <c r="AB53" s="42"/>
      <c r="AC53" s="42"/>
      <c r="AD53" s="43"/>
      <c r="AE53" s="42"/>
      <c r="AF53" s="42"/>
      <c r="AG53" s="42"/>
      <c r="AH53" s="42"/>
      <c r="AI53" s="42"/>
      <c r="AJ53" s="42"/>
      <c r="AK53" s="42"/>
      <c r="AL53" s="27">
        <f t="shared" si="2"/>
        <v>0</v>
      </c>
    </row>
    <row r="54" spans="1:38" ht="17" outlineLevel="4" x14ac:dyDescent="0.2">
      <c r="A54" s="40" t="s">
        <v>168</v>
      </c>
      <c r="B54" s="37" t="s">
        <v>3</v>
      </c>
      <c r="C54" s="37" t="s">
        <v>1</v>
      </c>
      <c r="D54" s="38"/>
      <c r="E54" s="38"/>
      <c r="F54" s="38"/>
      <c r="G54" s="38"/>
      <c r="H54" s="38"/>
      <c r="I54" s="39">
        <f>SUBTOTAL(9,I55:I57)</f>
        <v>33.272250000000007</v>
      </c>
      <c r="J54" s="39">
        <f t="shared" ref="J54:AK54" si="82">SUBTOTAL(9,J55:J57)</f>
        <v>0</v>
      </c>
      <c r="K54" s="39">
        <f t="shared" ref="K54" si="83">SUBTOTAL(9,K55:K57)</f>
        <v>0</v>
      </c>
      <c r="L54" s="39">
        <f t="shared" si="82"/>
        <v>0</v>
      </c>
      <c r="M54" s="39">
        <f t="shared" si="82"/>
        <v>0</v>
      </c>
      <c r="N54" s="39">
        <f t="shared" ref="N54" si="84">SUBTOTAL(9,N55:N57)</f>
        <v>0</v>
      </c>
      <c r="O54" s="39">
        <f t="shared" si="82"/>
        <v>0</v>
      </c>
      <c r="P54" s="39">
        <f t="shared" si="82"/>
        <v>0</v>
      </c>
      <c r="Q54" s="39">
        <f t="shared" si="82"/>
        <v>0</v>
      </c>
      <c r="R54" s="39">
        <f t="shared" ref="R54" si="85">SUBTOTAL(9,R55:R57)</f>
        <v>0</v>
      </c>
      <c r="S54" s="39">
        <f t="shared" si="82"/>
        <v>0</v>
      </c>
      <c r="T54" s="39">
        <f t="shared" si="82"/>
        <v>0</v>
      </c>
      <c r="U54" s="39">
        <f t="shared" ref="U54" si="86">SUBTOTAL(9,U55:U57)</f>
        <v>0</v>
      </c>
      <c r="V54" s="39">
        <f t="shared" si="82"/>
        <v>0</v>
      </c>
      <c r="W54" s="39">
        <f t="shared" ref="W54" si="87">SUBTOTAL(9,W55:W57)</f>
        <v>0</v>
      </c>
      <c r="X54" s="39">
        <f t="shared" si="82"/>
        <v>0</v>
      </c>
      <c r="Y54" s="39">
        <f t="shared" si="82"/>
        <v>0</v>
      </c>
      <c r="Z54" s="39">
        <f t="shared" si="82"/>
        <v>33.272250000000007</v>
      </c>
      <c r="AA54" s="39">
        <f t="shared" si="82"/>
        <v>0</v>
      </c>
      <c r="AB54" s="39">
        <f t="shared" si="82"/>
        <v>0</v>
      </c>
      <c r="AC54" s="39">
        <f t="shared" ref="AC54" si="88">SUBTOTAL(9,AC55:AC57)</f>
        <v>0</v>
      </c>
      <c r="AD54" s="39">
        <f t="shared" si="82"/>
        <v>0</v>
      </c>
      <c r="AE54" s="39">
        <f t="shared" si="82"/>
        <v>0</v>
      </c>
      <c r="AF54" s="39">
        <f t="shared" si="82"/>
        <v>0</v>
      </c>
      <c r="AG54" s="39">
        <f t="shared" si="82"/>
        <v>0</v>
      </c>
      <c r="AH54" s="39">
        <f t="shared" si="82"/>
        <v>0</v>
      </c>
      <c r="AI54" s="39">
        <f t="shared" si="82"/>
        <v>0</v>
      </c>
      <c r="AJ54" s="39">
        <f t="shared" ref="AJ54" si="89">SUBTOTAL(9,AJ55:AJ57)</f>
        <v>0</v>
      </c>
      <c r="AK54" s="39">
        <f t="shared" si="82"/>
        <v>0</v>
      </c>
      <c r="AL54" s="27">
        <f t="shared" si="2"/>
        <v>0</v>
      </c>
    </row>
    <row r="55" spans="1:38" ht="34" outlineLevel="5" x14ac:dyDescent="0.2">
      <c r="A55" s="41" t="s">
        <v>453</v>
      </c>
      <c r="B55" s="37" t="s">
        <v>3</v>
      </c>
      <c r="C55" s="37" t="s">
        <v>1</v>
      </c>
      <c r="D55" s="45">
        <f>$B$1</f>
        <v>370</v>
      </c>
      <c r="E55" s="44">
        <f>$B$2</f>
        <v>0.1</v>
      </c>
      <c r="F55" s="44"/>
      <c r="G55" s="38" t="s">
        <v>26</v>
      </c>
      <c r="H55" s="48">
        <v>1.75E-3</v>
      </c>
      <c r="I55" s="46">
        <f>D55*(1+E55)*H55</f>
        <v>0.71225000000000016</v>
      </c>
      <c r="J55" s="39"/>
      <c r="K55" s="39"/>
      <c r="L55" s="39"/>
      <c r="M55" s="39"/>
      <c r="N55" s="39"/>
      <c r="O55" s="39"/>
      <c r="P55" s="39"/>
      <c r="Q55" s="42"/>
      <c r="R55" s="39"/>
      <c r="S55" s="42"/>
      <c r="T55" s="42"/>
      <c r="U55" s="42"/>
      <c r="V55" s="42"/>
      <c r="W55" s="42"/>
      <c r="X55" s="39"/>
      <c r="Y55" s="42"/>
      <c r="Z55" s="42">
        <f>I55</f>
        <v>0.71225000000000016</v>
      </c>
      <c r="AA55" s="42"/>
      <c r="AB55" s="42"/>
      <c r="AC55" s="42"/>
      <c r="AD55" s="43"/>
      <c r="AE55" s="42"/>
      <c r="AF55" s="42"/>
      <c r="AG55" s="42"/>
      <c r="AH55" s="42"/>
      <c r="AI55" s="42"/>
      <c r="AJ55" s="42"/>
      <c r="AK55" s="42"/>
      <c r="AL55" s="27">
        <f t="shared" si="2"/>
        <v>0</v>
      </c>
    </row>
    <row r="56" spans="1:38" ht="17" outlineLevel="5" x14ac:dyDescent="0.2">
      <c r="A56" s="41" t="s">
        <v>391</v>
      </c>
      <c r="B56" s="37" t="s">
        <v>3</v>
      </c>
      <c r="C56" s="37" t="s">
        <v>1</v>
      </c>
      <c r="D56" s="45">
        <f>$B$1</f>
        <v>370</v>
      </c>
      <c r="E56" s="44">
        <f>$B$2</f>
        <v>0.1</v>
      </c>
      <c r="F56" s="44"/>
      <c r="G56" s="38"/>
      <c r="H56" s="48">
        <v>0.03</v>
      </c>
      <c r="I56" s="46">
        <f>D56*(1+E56)*H56</f>
        <v>12.21</v>
      </c>
      <c r="J56" s="39"/>
      <c r="K56" s="39"/>
      <c r="L56" s="39"/>
      <c r="M56" s="39"/>
      <c r="N56" s="39"/>
      <c r="O56" s="39"/>
      <c r="P56" s="39"/>
      <c r="Q56" s="42"/>
      <c r="R56" s="39"/>
      <c r="S56" s="42"/>
      <c r="T56" s="42"/>
      <c r="U56" s="42"/>
      <c r="V56" s="42"/>
      <c r="W56" s="42"/>
      <c r="X56" s="39"/>
      <c r="Y56" s="42"/>
      <c r="Z56" s="42">
        <f>I56</f>
        <v>12.21</v>
      </c>
      <c r="AA56" s="42"/>
      <c r="AB56" s="42"/>
      <c r="AC56" s="42"/>
      <c r="AD56" s="43"/>
      <c r="AE56" s="42"/>
      <c r="AF56" s="42"/>
      <c r="AG56" s="42"/>
      <c r="AH56" s="42"/>
      <c r="AI56" s="42"/>
      <c r="AJ56" s="42"/>
      <c r="AK56" s="42"/>
      <c r="AL56" s="27">
        <f t="shared" si="2"/>
        <v>0</v>
      </c>
    </row>
    <row r="57" spans="1:38" ht="17" outlineLevel="5" x14ac:dyDescent="0.2">
      <c r="A57" s="41" t="s">
        <v>392</v>
      </c>
      <c r="B57" s="37" t="s">
        <v>3</v>
      </c>
      <c r="C57" s="37" t="s">
        <v>1</v>
      </c>
      <c r="D57" s="45">
        <f>$B$1</f>
        <v>370</v>
      </c>
      <c r="E57" s="44">
        <f>$B$2</f>
        <v>0.1</v>
      </c>
      <c r="F57" s="44"/>
      <c r="G57" s="38"/>
      <c r="H57" s="48">
        <v>0.05</v>
      </c>
      <c r="I57" s="46">
        <f>D57*(1+E57)*H57</f>
        <v>20.350000000000005</v>
      </c>
      <c r="J57" s="39"/>
      <c r="K57" s="39"/>
      <c r="L57" s="39"/>
      <c r="M57" s="39"/>
      <c r="N57" s="39"/>
      <c r="O57" s="39"/>
      <c r="P57" s="39"/>
      <c r="Q57" s="42"/>
      <c r="R57" s="39"/>
      <c r="S57" s="42"/>
      <c r="T57" s="42"/>
      <c r="U57" s="42"/>
      <c r="V57" s="42"/>
      <c r="W57" s="42"/>
      <c r="X57" s="39"/>
      <c r="Y57" s="42"/>
      <c r="Z57" s="42">
        <f>I57</f>
        <v>20.350000000000005</v>
      </c>
      <c r="AA57" s="42"/>
      <c r="AB57" s="42"/>
      <c r="AC57" s="42"/>
      <c r="AD57" s="43"/>
      <c r="AE57" s="42"/>
      <c r="AF57" s="42"/>
      <c r="AG57" s="42"/>
      <c r="AH57" s="42"/>
      <c r="AI57" s="42"/>
      <c r="AJ57" s="42"/>
      <c r="AK57" s="42"/>
      <c r="AL57" s="27">
        <f t="shared" si="2"/>
        <v>0</v>
      </c>
    </row>
    <row r="58" spans="1:38" ht="17" outlineLevel="4" x14ac:dyDescent="0.2">
      <c r="A58" s="40" t="s">
        <v>169</v>
      </c>
      <c r="B58" s="37" t="s">
        <v>3</v>
      </c>
      <c r="C58" s="37" t="s">
        <v>1</v>
      </c>
      <c r="D58" s="38"/>
      <c r="E58" s="38"/>
      <c r="F58" s="38"/>
      <c r="G58" s="38"/>
      <c r="H58" s="38"/>
      <c r="I58" s="39">
        <f>SUBTOTAL(9,I59:I73)</f>
        <v>673.64210000000003</v>
      </c>
      <c r="J58" s="39">
        <f t="shared" ref="J58:AK58" si="90">SUBTOTAL(9,J59:J73)</f>
        <v>0</v>
      </c>
      <c r="K58" s="39">
        <f t="shared" ref="K58" si="91">SUBTOTAL(9,K59:K73)</f>
        <v>0</v>
      </c>
      <c r="L58" s="39">
        <f>SUBTOTAL(9,L59:L73)</f>
        <v>336</v>
      </c>
      <c r="M58" s="39">
        <f t="shared" si="90"/>
        <v>0</v>
      </c>
      <c r="N58" s="39">
        <f t="shared" ref="N58" si="92">SUBTOTAL(9,N59:N73)</f>
        <v>0</v>
      </c>
      <c r="O58" s="39">
        <f t="shared" si="90"/>
        <v>0</v>
      </c>
      <c r="P58" s="39">
        <f t="shared" si="90"/>
        <v>0</v>
      </c>
      <c r="Q58" s="39">
        <f t="shared" si="90"/>
        <v>0</v>
      </c>
      <c r="R58" s="39">
        <f t="shared" si="90"/>
        <v>0</v>
      </c>
      <c r="S58" s="39">
        <f t="shared" si="90"/>
        <v>0</v>
      </c>
      <c r="T58" s="39">
        <f t="shared" si="90"/>
        <v>0</v>
      </c>
      <c r="U58" s="39">
        <f t="shared" si="90"/>
        <v>0</v>
      </c>
      <c r="V58" s="39">
        <f t="shared" si="90"/>
        <v>0</v>
      </c>
      <c r="W58" s="39">
        <f t="shared" ref="W58" si="93">SUBTOTAL(9,W59:W73)</f>
        <v>0</v>
      </c>
      <c r="X58" s="39">
        <f t="shared" si="90"/>
        <v>25</v>
      </c>
      <c r="Y58" s="39">
        <f t="shared" si="90"/>
        <v>0</v>
      </c>
      <c r="Z58" s="39">
        <f t="shared" si="90"/>
        <v>648.64210000000003</v>
      </c>
      <c r="AA58" s="39">
        <f t="shared" si="90"/>
        <v>0</v>
      </c>
      <c r="AB58" s="39">
        <f t="shared" si="90"/>
        <v>0</v>
      </c>
      <c r="AC58" s="39">
        <f t="shared" si="90"/>
        <v>336</v>
      </c>
      <c r="AD58" s="39">
        <f t="shared" si="90"/>
        <v>0</v>
      </c>
      <c r="AE58" s="39">
        <f t="shared" si="90"/>
        <v>0</v>
      </c>
      <c r="AF58" s="39">
        <f t="shared" si="90"/>
        <v>0</v>
      </c>
      <c r="AG58" s="39">
        <f t="shared" si="90"/>
        <v>0</v>
      </c>
      <c r="AH58" s="39">
        <f t="shared" si="90"/>
        <v>0</v>
      </c>
      <c r="AI58" s="39">
        <f t="shared" si="90"/>
        <v>0</v>
      </c>
      <c r="AJ58" s="39">
        <f t="shared" si="90"/>
        <v>0</v>
      </c>
      <c r="AK58" s="39">
        <f t="shared" si="90"/>
        <v>0</v>
      </c>
      <c r="AL58" s="27">
        <f t="shared" si="2"/>
        <v>0</v>
      </c>
    </row>
    <row r="59" spans="1:38" s="2" customFormat="1" ht="17" outlineLevel="5" x14ac:dyDescent="0.2">
      <c r="A59" s="41" t="s">
        <v>393</v>
      </c>
      <c r="B59" s="52" t="s">
        <v>3</v>
      </c>
      <c r="C59" s="52" t="s">
        <v>1</v>
      </c>
      <c r="D59" s="53"/>
      <c r="E59" s="53"/>
      <c r="F59" s="53"/>
      <c r="G59" s="53"/>
      <c r="H59" s="53"/>
      <c r="I59" s="46">
        <f>SUBTOTAL(9,I60:I62)</f>
        <v>445.62960000000004</v>
      </c>
      <c r="J59" s="46">
        <f t="shared" ref="J59:AK59" si="94">SUBTOTAL(9,J60:J62)</f>
        <v>0</v>
      </c>
      <c r="K59" s="39">
        <f t="shared" ref="K59" si="95">SUBTOTAL(9,K60:K62)</f>
        <v>0</v>
      </c>
      <c r="L59" s="46">
        <f t="shared" si="94"/>
        <v>0</v>
      </c>
      <c r="M59" s="46">
        <f t="shared" si="94"/>
        <v>0</v>
      </c>
      <c r="N59" s="39">
        <f t="shared" ref="N59" si="96">SUBTOTAL(9,N60:N62)</f>
        <v>0</v>
      </c>
      <c r="O59" s="46">
        <f t="shared" si="94"/>
        <v>0</v>
      </c>
      <c r="P59" s="46">
        <f t="shared" si="94"/>
        <v>0</v>
      </c>
      <c r="Q59" s="46">
        <f t="shared" si="94"/>
        <v>0</v>
      </c>
      <c r="R59" s="46">
        <f>SUBTOTAL(9,R60:R62)</f>
        <v>0</v>
      </c>
      <c r="S59" s="46">
        <f t="shared" si="94"/>
        <v>0</v>
      </c>
      <c r="T59" s="46">
        <f t="shared" si="94"/>
        <v>0</v>
      </c>
      <c r="U59" s="46">
        <f t="shared" ref="U59" si="97">SUBTOTAL(9,U60:U62)</f>
        <v>0</v>
      </c>
      <c r="V59" s="46">
        <f t="shared" si="94"/>
        <v>0</v>
      </c>
      <c r="W59" s="46">
        <f t="shared" ref="W59" si="98">SUBTOTAL(9,W60:W62)</f>
        <v>0</v>
      </c>
      <c r="X59" s="46">
        <f t="shared" si="94"/>
        <v>0</v>
      </c>
      <c r="Y59" s="46">
        <f t="shared" si="94"/>
        <v>0</v>
      </c>
      <c r="Z59" s="46">
        <f t="shared" si="94"/>
        <v>445.62960000000004</v>
      </c>
      <c r="AA59" s="46">
        <f t="shared" si="94"/>
        <v>0</v>
      </c>
      <c r="AB59" s="46">
        <f t="shared" si="94"/>
        <v>0</v>
      </c>
      <c r="AC59" s="46">
        <f t="shared" si="94"/>
        <v>0</v>
      </c>
      <c r="AD59" s="46">
        <f t="shared" si="94"/>
        <v>0</v>
      </c>
      <c r="AE59" s="46">
        <f t="shared" si="94"/>
        <v>0</v>
      </c>
      <c r="AF59" s="46">
        <f t="shared" si="94"/>
        <v>0</v>
      </c>
      <c r="AG59" s="46">
        <f t="shared" si="94"/>
        <v>0</v>
      </c>
      <c r="AH59" s="46">
        <f t="shared" si="94"/>
        <v>0</v>
      </c>
      <c r="AI59" s="46">
        <f t="shared" si="94"/>
        <v>0</v>
      </c>
      <c r="AJ59" s="46">
        <f t="shared" ref="AJ59" si="99">SUBTOTAL(9,AJ60:AJ62)</f>
        <v>0</v>
      </c>
      <c r="AK59" s="46">
        <f t="shared" si="94"/>
        <v>0</v>
      </c>
      <c r="AL59" s="27">
        <f t="shared" si="2"/>
        <v>0</v>
      </c>
    </row>
    <row r="60" spans="1:38" s="8" customFormat="1" ht="34" outlineLevel="7" x14ac:dyDescent="0.2">
      <c r="A60" s="49" t="s">
        <v>454</v>
      </c>
      <c r="B60" s="52" t="s">
        <v>3</v>
      </c>
      <c r="C60" s="52" t="s">
        <v>1</v>
      </c>
      <c r="D60" s="38">
        <f>$B$3</f>
        <v>8280</v>
      </c>
      <c r="E60" s="44">
        <f>$B$4</f>
        <v>0.04</v>
      </c>
      <c r="F60" s="44"/>
      <c r="G60" s="38" t="s">
        <v>26</v>
      </c>
      <c r="H60" s="48">
        <v>1.75E-3</v>
      </c>
      <c r="I60" s="46">
        <f>D60*(1+E60)*H60</f>
        <v>15.069600000000001</v>
      </c>
      <c r="J60" s="46"/>
      <c r="K60" s="39"/>
      <c r="L60" s="46"/>
      <c r="M60" s="46"/>
      <c r="N60" s="39"/>
      <c r="O60" s="46"/>
      <c r="P60" s="46"/>
      <c r="Q60" s="50"/>
      <c r="R60" s="46"/>
      <c r="S60" s="50"/>
      <c r="T60" s="50"/>
      <c r="U60" s="50"/>
      <c r="V60" s="50"/>
      <c r="W60" s="50"/>
      <c r="X60" s="46"/>
      <c r="Y60" s="50"/>
      <c r="Z60" s="50">
        <f>I60</f>
        <v>15.069600000000001</v>
      </c>
      <c r="AA60" s="50"/>
      <c r="AB60" s="50"/>
      <c r="AC60" s="50"/>
      <c r="AD60" s="46"/>
      <c r="AE60" s="50"/>
      <c r="AF60" s="50"/>
      <c r="AG60" s="50"/>
      <c r="AH60" s="50"/>
      <c r="AI60" s="50"/>
      <c r="AJ60" s="50"/>
      <c r="AK60" s="50"/>
      <c r="AL60" s="27">
        <f t="shared" si="2"/>
        <v>0</v>
      </c>
    </row>
    <row r="61" spans="1:38" s="8" customFormat="1" ht="17" outlineLevel="7" x14ac:dyDescent="0.2">
      <c r="A61" s="49" t="s">
        <v>394</v>
      </c>
      <c r="B61" s="52" t="s">
        <v>3</v>
      </c>
      <c r="C61" s="52" t="s">
        <v>1</v>
      </c>
      <c r="D61" s="38">
        <f t="shared" ref="D61:D62" si="100">$B$3</f>
        <v>8280</v>
      </c>
      <c r="E61" s="44">
        <f t="shared" ref="E61:E62" si="101">$B$4</f>
        <v>0.04</v>
      </c>
      <c r="F61" s="44"/>
      <c r="G61" s="38" t="s">
        <v>26</v>
      </c>
      <c r="H61" s="48">
        <v>0.02</v>
      </c>
      <c r="I61" s="46">
        <f>D61*(1+E61)*H61</f>
        <v>172.22400000000002</v>
      </c>
      <c r="J61" s="46"/>
      <c r="K61" s="39"/>
      <c r="L61" s="46"/>
      <c r="M61" s="46"/>
      <c r="N61" s="39"/>
      <c r="O61" s="46"/>
      <c r="P61" s="46"/>
      <c r="Q61" s="50"/>
      <c r="R61" s="46"/>
      <c r="S61" s="50"/>
      <c r="T61" s="50"/>
      <c r="U61" s="50"/>
      <c r="V61" s="50"/>
      <c r="W61" s="50"/>
      <c r="X61" s="46"/>
      <c r="Y61" s="50"/>
      <c r="Z61" s="50">
        <f>I61</f>
        <v>172.22400000000002</v>
      </c>
      <c r="AA61" s="50"/>
      <c r="AB61" s="50"/>
      <c r="AC61" s="50"/>
      <c r="AD61" s="46"/>
      <c r="AE61" s="50"/>
      <c r="AF61" s="50"/>
      <c r="AG61" s="50"/>
      <c r="AH61" s="50"/>
      <c r="AI61" s="50"/>
      <c r="AJ61" s="50"/>
      <c r="AK61" s="50"/>
      <c r="AL61" s="27">
        <f t="shared" si="2"/>
        <v>0</v>
      </c>
    </row>
    <row r="62" spans="1:38" s="8" customFormat="1" ht="34" outlineLevel="7" x14ac:dyDescent="0.2">
      <c r="A62" s="49" t="s">
        <v>395</v>
      </c>
      <c r="B62" s="52" t="s">
        <v>3</v>
      </c>
      <c r="C62" s="52" t="s">
        <v>1</v>
      </c>
      <c r="D62" s="38">
        <f t="shared" si="100"/>
        <v>8280</v>
      </c>
      <c r="E62" s="44">
        <f t="shared" si="101"/>
        <v>0.04</v>
      </c>
      <c r="F62" s="44"/>
      <c r="G62" s="38" t="s">
        <v>26</v>
      </c>
      <c r="H62" s="48">
        <v>0.03</v>
      </c>
      <c r="I62" s="46">
        <f>D62*(1+E62)*H62</f>
        <v>258.33600000000001</v>
      </c>
      <c r="J62" s="46"/>
      <c r="K62" s="39"/>
      <c r="L62" s="46"/>
      <c r="M62" s="46"/>
      <c r="N62" s="39"/>
      <c r="O62" s="46"/>
      <c r="P62" s="46"/>
      <c r="Q62" s="50"/>
      <c r="R62" s="46"/>
      <c r="S62" s="50"/>
      <c r="T62" s="50"/>
      <c r="U62" s="50"/>
      <c r="V62" s="50"/>
      <c r="W62" s="50"/>
      <c r="X62" s="46"/>
      <c r="Y62" s="50"/>
      <c r="Z62" s="50">
        <f>I62</f>
        <v>258.33600000000001</v>
      </c>
      <c r="AA62" s="50"/>
      <c r="AB62" s="50"/>
      <c r="AC62" s="50"/>
      <c r="AD62" s="46"/>
      <c r="AE62" s="50"/>
      <c r="AF62" s="50"/>
      <c r="AG62" s="50"/>
      <c r="AH62" s="50"/>
      <c r="AI62" s="50"/>
      <c r="AJ62" s="50"/>
      <c r="AK62" s="50"/>
      <c r="AL62" s="27">
        <f t="shared" si="2"/>
        <v>0</v>
      </c>
    </row>
    <row r="63" spans="1:38" s="2" customFormat="1" ht="17" outlineLevel="5" x14ac:dyDescent="0.2">
      <c r="A63" s="41" t="s">
        <v>396</v>
      </c>
      <c r="B63" s="52" t="s">
        <v>3</v>
      </c>
      <c r="C63" s="52" t="s">
        <v>1</v>
      </c>
      <c r="D63" s="53"/>
      <c r="E63" s="53"/>
      <c r="F63" s="53"/>
      <c r="G63" s="53"/>
      <c r="H63" s="53"/>
      <c r="I63" s="46">
        <f t="shared" ref="I63:AK63" si="102">SUBTOTAL(9,I64:I66)</f>
        <v>163.01249999999999</v>
      </c>
      <c r="J63" s="46">
        <f t="shared" si="102"/>
        <v>0</v>
      </c>
      <c r="K63" s="39">
        <f t="shared" ref="K63" si="103">SUBTOTAL(9,K64:K66)</f>
        <v>0</v>
      </c>
      <c r="L63" s="46">
        <f t="shared" si="102"/>
        <v>0</v>
      </c>
      <c r="M63" s="46">
        <f t="shared" si="102"/>
        <v>0</v>
      </c>
      <c r="N63" s="39">
        <f t="shared" ref="N63" si="104">SUBTOTAL(9,N64:N66)</f>
        <v>0</v>
      </c>
      <c r="O63" s="46">
        <f t="shared" si="102"/>
        <v>0</v>
      </c>
      <c r="P63" s="46">
        <f t="shared" si="102"/>
        <v>0</v>
      </c>
      <c r="Q63" s="46">
        <f t="shared" si="102"/>
        <v>0</v>
      </c>
      <c r="R63" s="46">
        <f>SUBTOTAL(9,R64:R66)</f>
        <v>0</v>
      </c>
      <c r="S63" s="46">
        <f t="shared" si="102"/>
        <v>0</v>
      </c>
      <c r="T63" s="46">
        <f t="shared" si="102"/>
        <v>0</v>
      </c>
      <c r="U63" s="46">
        <f t="shared" ref="U63" si="105">SUBTOTAL(9,U64:U66)</f>
        <v>0</v>
      </c>
      <c r="V63" s="46">
        <f t="shared" si="102"/>
        <v>0</v>
      </c>
      <c r="W63" s="46">
        <f t="shared" ref="W63" si="106">SUBTOTAL(9,W64:W66)</f>
        <v>0</v>
      </c>
      <c r="X63" s="46">
        <f t="shared" si="102"/>
        <v>0</v>
      </c>
      <c r="Y63" s="46">
        <f t="shared" si="102"/>
        <v>0</v>
      </c>
      <c r="Z63" s="46">
        <f t="shared" si="102"/>
        <v>163.01249999999999</v>
      </c>
      <c r="AA63" s="46">
        <f t="shared" si="102"/>
        <v>0</v>
      </c>
      <c r="AB63" s="46">
        <f t="shared" si="102"/>
        <v>0</v>
      </c>
      <c r="AC63" s="46">
        <f t="shared" si="102"/>
        <v>0</v>
      </c>
      <c r="AD63" s="46">
        <f t="shared" si="102"/>
        <v>0</v>
      </c>
      <c r="AE63" s="46">
        <f t="shared" si="102"/>
        <v>0</v>
      </c>
      <c r="AF63" s="46">
        <f t="shared" si="102"/>
        <v>0</v>
      </c>
      <c r="AG63" s="46">
        <f t="shared" si="102"/>
        <v>0</v>
      </c>
      <c r="AH63" s="46">
        <f t="shared" si="102"/>
        <v>0</v>
      </c>
      <c r="AI63" s="46">
        <f t="shared" si="102"/>
        <v>0</v>
      </c>
      <c r="AJ63" s="46">
        <f t="shared" ref="AJ63" si="107">SUBTOTAL(9,AJ64:AJ66)</f>
        <v>0</v>
      </c>
      <c r="AK63" s="46">
        <f t="shared" si="102"/>
        <v>0</v>
      </c>
      <c r="AL63" s="27">
        <f t="shared" si="2"/>
        <v>0</v>
      </c>
    </row>
    <row r="64" spans="1:38" s="8" customFormat="1" ht="34" outlineLevel="7" x14ac:dyDescent="0.2">
      <c r="A64" s="49" t="s">
        <v>455</v>
      </c>
      <c r="B64" s="52" t="s">
        <v>3</v>
      </c>
      <c r="C64" s="52" t="s">
        <v>1</v>
      </c>
      <c r="D64" s="38">
        <f>$B$5</f>
        <v>3000</v>
      </c>
      <c r="E64" s="44">
        <f>$B$6</f>
        <v>0.05</v>
      </c>
      <c r="F64" s="44"/>
      <c r="G64" s="38" t="s">
        <v>26</v>
      </c>
      <c r="H64" s="48">
        <v>1.75E-3</v>
      </c>
      <c r="I64" s="46">
        <f>D64*(1+E64)*H64</f>
        <v>5.5125000000000002</v>
      </c>
      <c r="J64" s="46"/>
      <c r="K64" s="39"/>
      <c r="L64" s="46"/>
      <c r="M64" s="46"/>
      <c r="N64" s="39"/>
      <c r="O64" s="46"/>
      <c r="P64" s="46"/>
      <c r="Q64" s="50"/>
      <c r="R64" s="46"/>
      <c r="S64" s="50"/>
      <c r="T64" s="50"/>
      <c r="U64" s="50"/>
      <c r="V64" s="50"/>
      <c r="W64" s="50"/>
      <c r="X64" s="46"/>
      <c r="Y64" s="50"/>
      <c r="Z64" s="50">
        <f>I64</f>
        <v>5.5125000000000002</v>
      </c>
      <c r="AA64" s="50"/>
      <c r="AB64" s="50"/>
      <c r="AC64" s="50"/>
      <c r="AD64" s="46"/>
      <c r="AE64" s="50"/>
      <c r="AF64" s="50"/>
      <c r="AG64" s="50"/>
      <c r="AH64" s="50"/>
      <c r="AI64" s="50"/>
      <c r="AJ64" s="50"/>
      <c r="AK64" s="50"/>
      <c r="AL64" s="27">
        <f t="shared" si="2"/>
        <v>0</v>
      </c>
    </row>
    <row r="65" spans="1:38" s="8" customFormat="1" ht="17" outlineLevel="7" x14ac:dyDescent="0.2">
      <c r="A65" s="49" t="s">
        <v>397</v>
      </c>
      <c r="B65" s="52" t="s">
        <v>3</v>
      </c>
      <c r="C65" s="52" t="s">
        <v>1</v>
      </c>
      <c r="D65" s="38">
        <f>$B$5</f>
        <v>3000</v>
      </c>
      <c r="E65" s="44">
        <f>$B$6</f>
        <v>0.05</v>
      </c>
      <c r="F65" s="44"/>
      <c r="G65" s="38" t="s">
        <v>26</v>
      </c>
      <c r="H65" s="48">
        <v>0.02</v>
      </c>
      <c r="I65" s="46">
        <f>D65*(1+E65)*H65</f>
        <v>63</v>
      </c>
      <c r="J65" s="46"/>
      <c r="K65" s="39"/>
      <c r="L65" s="46"/>
      <c r="M65" s="46"/>
      <c r="N65" s="39"/>
      <c r="O65" s="46"/>
      <c r="P65" s="46"/>
      <c r="Q65" s="50"/>
      <c r="R65" s="46"/>
      <c r="S65" s="50"/>
      <c r="T65" s="50"/>
      <c r="U65" s="50"/>
      <c r="V65" s="50"/>
      <c r="W65" s="50"/>
      <c r="X65" s="46"/>
      <c r="Y65" s="50"/>
      <c r="Z65" s="50">
        <f>I65</f>
        <v>63</v>
      </c>
      <c r="AA65" s="50"/>
      <c r="AB65" s="50"/>
      <c r="AC65" s="50"/>
      <c r="AD65" s="46"/>
      <c r="AE65" s="50"/>
      <c r="AF65" s="50"/>
      <c r="AG65" s="50"/>
      <c r="AH65" s="50"/>
      <c r="AI65" s="50"/>
      <c r="AJ65" s="50"/>
      <c r="AK65" s="50"/>
      <c r="AL65" s="27">
        <f t="shared" si="2"/>
        <v>0</v>
      </c>
    </row>
    <row r="66" spans="1:38" s="8" customFormat="1" ht="34" outlineLevel="7" x14ac:dyDescent="0.2">
      <c r="A66" s="49" t="s">
        <v>398</v>
      </c>
      <c r="B66" s="52" t="s">
        <v>3</v>
      </c>
      <c r="C66" s="52" t="s">
        <v>1</v>
      </c>
      <c r="D66" s="38">
        <f>$B$5</f>
        <v>3000</v>
      </c>
      <c r="E66" s="44">
        <f>$B$6</f>
        <v>0.05</v>
      </c>
      <c r="F66" s="44"/>
      <c r="G66" s="38" t="s">
        <v>26</v>
      </c>
      <c r="H66" s="48">
        <v>0.03</v>
      </c>
      <c r="I66" s="46">
        <f>D66*(1+E66)*H66</f>
        <v>94.5</v>
      </c>
      <c r="J66" s="46"/>
      <c r="K66" s="39"/>
      <c r="L66" s="46"/>
      <c r="M66" s="46"/>
      <c r="N66" s="39"/>
      <c r="O66" s="46"/>
      <c r="P66" s="46"/>
      <c r="Q66" s="50"/>
      <c r="R66" s="46"/>
      <c r="S66" s="50"/>
      <c r="T66" s="50"/>
      <c r="U66" s="50"/>
      <c r="V66" s="50"/>
      <c r="W66" s="50"/>
      <c r="X66" s="46"/>
      <c r="Y66" s="50"/>
      <c r="Z66" s="50">
        <f>I66</f>
        <v>94.5</v>
      </c>
      <c r="AA66" s="50"/>
      <c r="AB66" s="50"/>
      <c r="AC66" s="50"/>
      <c r="AD66" s="46"/>
      <c r="AE66" s="50"/>
      <c r="AF66" s="50"/>
      <c r="AG66" s="50"/>
      <c r="AH66" s="50"/>
      <c r="AI66" s="50"/>
      <c r="AJ66" s="50"/>
      <c r="AK66" s="50"/>
      <c r="AL66" s="27">
        <f t="shared" si="2"/>
        <v>0</v>
      </c>
    </row>
    <row r="67" spans="1:38" ht="17" outlineLevel="5" x14ac:dyDescent="0.2">
      <c r="A67" s="41" t="s">
        <v>399</v>
      </c>
      <c r="B67" s="37" t="s">
        <v>3</v>
      </c>
      <c r="C67" s="37" t="s">
        <v>1</v>
      </c>
      <c r="D67" s="38"/>
      <c r="E67" s="38"/>
      <c r="F67" s="38"/>
      <c r="G67" s="38"/>
      <c r="H67" s="38"/>
      <c r="I67" s="39">
        <f>SUBTOTAL(9,I68:I73)</f>
        <v>65</v>
      </c>
      <c r="J67" s="39">
        <f t="shared" ref="J67:AK67" si="108">SUBTOTAL(9,J68:J73)</f>
        <v>0</v>
      </c>
      <c r="K67" s="39">
        <f t="shared" ref="K67" si="109">SUBTOTAL(9,K68:K73)</f>
        <v>0</v>
      </c>
      <c r="L67" s="39">
        <f>SUBTOTAL(9,L68:L73)</f>
        <v>336</v>
      </c>
      <c r="M67" s="39">
        <f t="shared" si="108"/>
        <v>0</v>
      </c>
      <c r="N67" s="39">
        <f t="shared" ref="N67" si="110">SUBTOTAL(9,N68:N73)</f>
        <v>0</v>
      </c>
      <c r="O67" s="39">
        <f t="shared" si="108"/>
        <v>0</v>
      </c>
      <c r="P67" s="39">
        <f t="shared" si="108"/>
        <v>0</v>
      </c>
      <c r="Q67" s="39">
        <f t="shared" si="108"/>
        <v>0</v>
      </c>
      <c r="R67" s="39">
        <f>SUBTOTAL(9,R68:R73)</f>
        <v>0</v>
      </c>
      <c r="S67" s="39">
        <f t="shared" si="108"/>
        <v>0</v>
      </c>
      <c r="T67" s="39">
        <f t="shared" si="108"/>
        <v>0</v>
      </c>
      <c r="U67" s="39">
        <f t="shared" ref="U67" si="111">SUBTOTAL(9,U68:U73)</f>
        <v>0</v>
      </c>
      <c r="V67" s="39">
        <f t="shared" si="108"/>
        <v>0</v>
      </c>
      <c r="W67" s="39">
        <f t="shared" ref="W67" si="112">SUBTOTAL(9,W68:W73)</f>
        <v>0</v>
      </c>
      <c r="X67" s="39">
        <f t="shared" si="108"/>
        <v>25</v>
      </c>
      <c r="Y67" s="39">
        <f t="shared" si="108"/>
        <v>0</v>
      </c>
      <c r="Z67" s="39">
        <f t="shared" si="108"/>
        <v>40</v>
      </c>
      <c r="AA67" s="39">
        <f t="shared" si="108"/>
        <v>0</v>
      </c>
      <c r="AB67" s="39">
        <f t="shared" si="108"/>
        <v>0</v>
      </c>
      <c r="AC67" s="39">
        <f t="shared" si="108"/>
        <v>336</v>
      </c>
      <c r="AD67" s="39">
        <f t="shared" si="108"/>
        <v>0</v>
      </c>
      <c r="AE67" s="39">
        <f t="shared" si="108"/>
        <v>0</v>
      </c>
      <c r="AF67" s="39">
        <f t="shared" si="108"/>
        <v>0</v>
      </c>
      <c r="AG67" s="39">
        <f t="shared" si="108"/>
        <v>0</v>
      </c>
      <c r="AH67" s="39">
        <f t="shared" si="108"/>
        <v>0</v>
      </c>
      <c r="AI67" s="39">
        <f t="shared" si="108"/>
        <v>0</v>
      </c>
      <c r="AJ67" s="39">
        <f t="shared" ref="AJ67" si="113">SUBTOTAL(9,AJ68:AJ73)</f>
        <v>0</v>
      </c>
      <c r="AK67" s="39">
        <f t="shared" si="108"/>
        <v>0</v>
      </c>
      <c r="AL67" s="27">
        <f t="shared" si="2"/>
        <v>0</v>
      </c>
    </row>
    <row r="68" spans="1:38" ht="17" outlineLevel="6" x14ac:dyDescent="0.2">
      <c r="A68" s="49" t="s">
        <v>400</v>
      </c>
      <c r="B68" s="37" t="s">
        <v>3</v>
      </c>
      <c r="C68" s="37" t="s">
        <v>1</v>
      </c>
      <c r="D68" s="38"/>
      <c r="E68" s="38"/>
      <c r="F68" s="38"/>
      <c r="G68" s="38"/>
      <c r="H68" s="38"/>
      <c r="I68" s="39">
        <v>40</v>
      </c>
      <c r="J68" s="39"/>
      <c r="K68" s="39"/>
      <c r="L68" s="39"/>
      <c r="M68" s="39"/>
      <c r="N68" s="39"/>
      <c r="O68" s="39"/>
      <c r="P68" s="39"/>
      <c r="Q68" s="42"/>
      <c r="R68" s="39"/>
      <c r="S68" s="42"/>
      <c r="T68" s="42"/>
      <c r="U68" s="42"/>
      <c r="V68" s="42"/>
      <c r="W68" s="42"/>
      <c r="X68" s="39"/>
      <c r="Y68" s="42"/>
      <c r="Z68" s="42">
        <f>I68</f>
        <v>40</v>
      </c>
      <c r="AA68" s="42"/>
      <c r="AB68" s="42"/>
      <c r="AC68" s="42"/>
      <c r="AD68" s="43"/>
      <c r="AE68" s="42"/>
      <c r="AF68" s="42"/>
      <c r="AG68" s="42"/>
      <c r="AH68" s="42"/>
      <c r="AI68" s="42"/>
      <c r="AJ68" s="42"/>
      <c r="AK68" s="42"/>
      <c r="AL68" s="27">
        <f t="shared" si="2"/>
        <v>0</v>
      </c>
    </row>
    <row r="69" spans="1:38" ht="34" outlineLevel="6" x14ac:dyDescent="0.2">
      <c r="A69" s="49" t="s">
        <v>401</v>
      </c>
      <c r="B69" s="37" t="s">
        <v>3</v>
      </c>
      <c r="C69" s="37" t="s">
        <v>1</v>
      </c>
      <c r="D69" s="38">
        <v>42</v>
      </c>
      <c r="E69" s="38"/>
      <c r="F69" s="38"/>
      <c r="G69" s="38" t="s">
        <v>25</v>
      </c>
      <c r="H69" s="38">
        <v>4</v>
      </c>
      <c r="I69" s="39"/>
      <c r="J69" s="39"/>
      <c r="K69" s="39"/>
      <c r="L69" s="39">
        <f>D69*H69</f>
        <v>168</v>
      </c>
      <c r="M69" s="39"/>
      <c r="N69" s="39"/>
      <c r="O69" s="39"/>
      <c r="P69" s="39"/>
      <c r="Q69" s="42"/>
      <c r="R69" s="39"/>
      <c r="S69" s="42"/>
      <c r="T69" s="42"/>
      <c r="U69" s="42"/>
      <c r="V69" s="42"/>
      <c r="W69" s="42"/>
      <c r="X69" s="39"/>
      <c r="Y69" s="42"/>
      <c r="Z69" s="42"/>
      <c r="AA69" s="42"/>
      <c r="AB69" s="42"/>
      <c r="AC69" s="50">
        <f>L69</f>
        <v>168</v>
      </c>
      <c r="AD69" s="43"/>
      <c r="AE69" s="42"/>
      <c r="AF69" s="42"/>
      <c r="AG69" s="42"/>
      <c r="AH69" s="42"/>
      <c r="AI69" s="42"/>
      <c r="AJ69" s="42"/>
      <c r="AK69" s="42"/>
      <c r="AL69" s="27">
        <f t="shared" si="2"/>
        <v>0</v>
      </c>
    </row>
    <row r="70" spans="1:38" ht="34" outlineLevel="6" x14ac:dyDescent="0.2">
      <c r="A70" s="49" t="s">
        <v>402</v>
      </c>
      <c r="B70" s="37" t="s">
        <v>3</v>
      </c>
      <c r="C70" s="37" t="s">
        <v>1</v>
      </c>
      <c r="D70" s="38">
        <v>3</v>
      </c>
      <c r="E70" s="38"/>
      <c r="F70" s="38"/>
      <c r="G70" s="38" t="s">
        <v>25</v>
      </c>
      <c r="H70" s="38">
        <v>4</v>
      </c>
      <c r="I70" s="39"/>
      <c r="J70" s="39"/>
      <c r="K70" s="39"/>
      <c r="L70" s="39">
        <f>D70*H70</f>
        <v>12</v>
      </c>
      <c r="M70" s="39"/>
      <c r="N70" s="39"/>
      <c r="O70" s="39"/>
      <c r="P70" s="39"/>
      <c r="Q70" s="42"/>
      <c r="R70" s="39"/>
      <c r="S70" s="42"/>
      <c r="T70" s="42"/>
      <c r="U70" s="42"/>
      <c r="V70" s="42"/>
      <c r="W70" s="42"/>
      <c r="X70" s="39"/>
      <c r="Y70" s="42"/>
      <c r="Z70" s="42"/>
      <c r="AA70" s="42"/>
      <c r="AB70" s="42"/>
      <c r="AC70" s="50">
        <f>L70</f>
        <v>12</v>
      </c>
      <c r="AD70" s="43"/>
      <c r="AE70" s="42"/>
      <c r="AF70" s="42"/>
      <c r="AG70" s="42"/>
      <c r="AH70" s="42"/>
      <c r="AI70" s="42"/>
      <c r="AJ70" s="42"/>
      <c r="AK70" s="42"/>
      <c r="AL70" s="27">
        <f t="shared" si="2"/>
        <v>0</v>
      </c>
    </row>
    <row r="71" spans="1:38" ht="34" outlineLevel="6" x14ac:dyDescent="0.2">
      <c r="A71" s="49" t="s">
        <v>403</v>
      </c>
      <c r="B71" s="37" t="s">
        <v>3</v>
      </c>
      <c r="C71" s="37" t="s">
        <v>1</v>
      </c>
      <c r="D71" s="38">
        <v>21</v>
      </c>
      <c r="E71" s="38"/>
      <c r="F71" s="38"/>
      <c r="G71" s="38" t="s">
        <v>25</v>
      </c>
      <c r="H71" s="38">
        <v>4</v>
      </c>
      <c r="I71" s="46"/>
      <c r="J71" s="46"/>
      <c r="K71" s="39"/>
      <c r="L71" s="46">
        <f>D71*H71</f>
        <v>84</v>
      </c>
      <c r="M71" s="46"/>
      <c r="N71" s="39"/>
      <c r="O71" s="46"/>
      <c r="P71" s="46"/>
      <c r="Q71" s="50"/>
      <c r="R71" s="46"/>
      <c r="S71" s="50"/>
      <c r="T71" s="50"/>
      <c r="U71" s="50"/>
      <c r="V71" s="50"/>
      <c r="W71" s="50"/>
      <c r="X71" s="46"/>
      <c r="Y71" s="50"/>
      <c r="Z71" s="50"/>
      <c r="AA71" s="50"/>
      <c r="AB71" s="50"/>
      <c r="AC71" s="50">
        <f>L71</f>
        <v>84</v>
      </c>
      <c r="AD71" s="51"/>
      <c r="AE71" s="50"/>
      <c r="AF71" s="50"/>
      <c r="AG71" s="50"/>
      <c r="AH71" s="50"/>
      <c r="AI71" s="50"/>
      <c r="AJ71" s="50"/>
      <c r="AK71" s="50"/>
      <c r="AL71" s="27">
        <f t="shared" si="2"/>
        <v>0</v>
      </c>
    </row>
    <row r="72" spans="1:38" ht="34" outlineLevel="6" x14ac:dyDescent="0.2">
      <c r="A72" s="49" t="s">
        <v>404</v>
      </c>
      <c r="B72" s="37" t="s">
        <v>3</v>
      </c>
      <c r="C72" s="37" t="s">
        <v>1</v>
      </c>
      <c r="D72" s="38">
        <v>18</v>
      </c>
      <c r="E72" s="38"/>
      <c r="F72" s="38"/>
      <c r="G72" s="38" t="s">
        <v>25</v>
      </c>
      <c r="H72" s="38">
        <v>4</v>
      </c>
      <c r="I72" s="46"/>
      <c r="J72" s="46"/>
      <c r="K72" s="39"/>
      <c r="L72" s="46">
        <f>D72*H72</f>
        <v>72</v>
      </c>
      <c r="M72" s="46"/>
      <c r="N72" s="39"/>
      <c r="O72" s="46"/>
      <c r="P72" s="46"/>
      <c r="Q72" s="50"/>
      <c r="R72" s="46"/>
      <c r="S72" s="50"/>
      <c r="T72" s="50"/>
      <c r="U72" s="50"/>
      <c r="V72" s="50"/>
      <c r="W72" s="50"/>
      <c r="X72" s="46"/>
      <c r="Y72" s="50"/>
      <c r="Z72" s="50"/>
      <c r="AA72" s="50"/>
      <c r="AB72" s="50"/>
      <c r="AC72" s="50">
        <f>L72</f>
        <v>72</v>
      </c>
      <c r="AD72" s="51"/>
      <c r="AE72" s="50"/>
      <c r="AF72" s="50"/>
      <c r="AG72" s="50"/>
      <c r="AH72" s="50"/>
      <c r="AI72" s="50"/>
      <c r="AJ72" s="50"/>
      <c r="AK72" s="50"/>
      <c r="AL72" s="27">
        <f t="shared" si="2"/>
        <v>0</v>
      </c>
    </row>
    <row r="73" spans="1:38" ht="17" outlineLevel="6" x14ac:dyDescent="0.2">
      <c r="A73" s="49" t="s">
        <v>405</v>
      </c>
      <c r="B73" s="37" t="s">
        <v>3</v>
      </c>
      <c r="C73" s="37" t="s">
        <v>1</v>
      </c>
      <c r="D73" s="38"/>
      <c r="E73" s="38"/>
      <c r="F73" s="38"/>
      <c r="G73" s="38"/>
      <c r="H73" s="38"/>
      <c r="I73" s="108">
        <v>25</v>
      </c>
      <c r="J73" s="46"/>
      <c r="K73" s="39"/>
      <c r="L73" s="46">
        <f>D73*H73</f>
        <v>0</v>
      </c>
      <c r="M73" s="46"/>
      <c r="N73" s="39"/>
      <c r="O73" s="46"/>
      <c r="P73" s="46"/>
      <c r="Q73" s="50"/>
      <c r="R73" s="46"/>
      <c r="S73" s="50"/>
      <c r="T73" s="50"/>
      <c r="U73" s="50"/>
      <c r="V73" s="50"/>
      <c r="W73" s="50"/>
      <c r="X73" s="46">
        <f>I73</f>
        <v>25</v>
      </c>
      <c r="Y73" s="50"/>
      <c r="Z73" s="50"/>
      <c r="AA73" s="50"/>
      <c r="AB73" s="50"/>
      <c r="AC73" s="50"/>
      <c r="AD73" s="51"/>
      <c r="AE73" s="50"/>
      <c r="AF73" s="50"/>
      <c r="AG73" s="50"/>
      <c r="AH73" s="50"/>
      <c r="AI73" s="50"/>
      <c r="AJ73" s="50"/>
      <c r="AK73" s="50"/>
      <c r="AL73" s="27">
        <f t="shared" si="2"/>
        <v>0</v>
      </c>
    </row>
    <row r="74" spans="1:38" ht="17" outlineLevel="3" x14ac:dyDescent="0.2">
      <c r="A74" s="36" t="s">
        <v>170</v>
      </c>
      <c r="B74" s="52" t="s">
        <v>46</v>
      </c>
      <c r="C74" s="52" t="s">
        <v>47</v>
      </c>
      <c r="D74" s="38"/>
      <c r="E74" s="38"/>
      <c r="F74" s="38"/>
      <c r="G74" s="38"/>
      <c r="H74" s="38"/>
      <c r="I74" s="39">
        <f>SUBTOTAL(9,I75:I98)</f>
        <v>305</v>
      </c>
      <c r="J74" s="39">
        <f t="shared" ref="J74:AK74" si="114">SUBTOTAL(9,J75:J98)</f>
        <v>0</v>
      </c>
      <c r="K74" s="39">
        <f t="shared" ref="K74" si="115">SUBTOTAL(9,K75:K98)</f>
        <v>0</v>
      </c>
      <c r="L74" s="39">
        <f t="shared" si="114"/>
        <v>0</v>
      </c>
      <c r="M74" s="39">
        <f t="shared" si="114"/>
        <v>0</v>
      </c>
      <c r="N74" s="39">
        <f t="shared" ref="N74" si="116">SUBTOTAL(9,N75:N98)</f>
        <v>0</v>
      </c>
      <c r="O74" s="39">
        <f t="shared" si="114"/>
        <v>0</v>
      </c>
      <c r="P74" s="39">
        <f t="shared" si="114"/>
        <v>0</v>
      </c>
      <c r="Q74" s="39">
        <f t="shared" si="114"/>
        <v>0</v>
      </c>
      <c r="R74" s="39">
        <f t="shared" ref="R74" si="117">SUBTOTAL(9,R75:R98)</f>
        <v>0</v>
      </c>
      <c r="S74" s="39">
        <f t="shared" si="114"/>
        <v>0</v>
      </c>
      <c r="T74" s="39">
        <f t="shared" si="114"/>
        <v>0</v>
      </c>
      <c r="U74" s="39">
        <f t="shared" ref="U74" si="118">SUBTOTAL(9,U75:U98)</f>
        <v>0</v>
      </c>
      <c r="V74" s="39">
        <f t="shared" si="114"/>
        <v>0</v>
      </c>
      <c r="W74" s="39">
        <f t="shared" ref="W74" si="119">SUBTOTAL(9,W75:W98)</f>
        <v>0</v>
      </c>
      <c r="X74" s="39">
        <f t="shared" si="114"/>
        <v>305</v>
      </c>
      <c r="Y74" s="39">
        <f t="shared" si="114"/>
        <v>0</v>
      </c>
      <c r="Z74" s="39">
        <f t="shared" si="114"/>
        <v>0</v>
      </c>
      <c r="AA74" s="39">
        <f t="shared" ref="AA74" si="120">SUBTOTAL(9,AA75:AA98)</f>
        <v>0</v>
      </c>
      <c r="AB74" s="39">
        <f t="shared" si="114"/>
        <v>0</v>
      </c>
      <c r="AC74" s="39">
        <f t="shared" ref="AC74" si="121">SUBTOTAL(9,AC75:AC98)</f>
        <v>0</v>
      </c>
      <c r="AD74" s="39">
        <f t="shared" si="114"/>
        <v>0</v>
      </c>
      <c r="AE74" s="39">
        <f t="shared" si="114"/>
        <v>0</v>
      </c>
      <c r="AF74" s="39">
        <f t="shared" si="114"/>
        <v>0</v>
      </c>
      <c r="AG74" s="39">
        <f t="shared" si="114"/>
        <v>0</v>
      </c>
      <c r="AH74" s="39">
        <f t="shared" si="114"/>
        <v>0</v>
      </c>
      <c r="AI74" s="39">
        <f t="shared" si="114"/>
        <v>0</v>
      </c>
      <c r="AJ74" s="39">
        <f t="shared" ref="AJ74" si="122">SUBTOTAL(9,AJ75:AJ98)</f>
        <v>0</v>
      </c>
      <c r="AK74" s="39">
        <f t="shared" si="114"/>
        <v>0</v>
      </c>
      <c r="AL74" s="27">
        <f t="shared" si="2"/>
        <v>0</v>
      </c>
    </row>
    <row r="75" spans="1:38" ht="17" outlineLevel="4" x14ac:dyDescent="0.2">
      <c r="A75" s="40" t="s">
        <v>171</v>
      </c>
      <c r="B75" s="52" t="s">
        <v>46</v>
      </c>
      <c r="C75" s="37" t="s">
        <v>47</v>
      </c>
      <c r="D75" s="38"/>
      <c r="E75" s="38"/>
      <c r="F75" s="38"/>
      <c r="G75" s="38"/>
      <c r="H75" s="38"/>
      <c r="I75" s="39">
        <f>SUBTOTAL(9,I76:I83)</f>
        <v>99</v>
      </c>
      <c r="J75" s="39">
        <f t="shared" ref="J75:AK75" si="123">SUBTOTAL(9,J76:J83)</f>
        <v>0</v>
      </c>
      <c r="K75" s="39">
        <f t="shared" ref="K75" si="124">SUBTOTAL(9,K76:K83)</f>
        <v>0</v>
      </c>
      <c r="L75" s="39">
        <f t="shared" si="123"/>
        <v>0</v>
      </c>
      <c r="M75" s="39">
        <f t="shared" si="123"/>
        <v>0</v>
      </c>
      <c r="N75" s="39">
        <f t="shared" ref="N75" si="125">SUBTOTAL(9,N76:N83)</f>
        <v>0</v>
      </c>
      <c r="O75" s="39">
        <f t="shared" si="123"/>
        <v>0</v>
      </c>
      <c r="P75" s="39">
        <f t="shared" si="123"/>
        <v>0</v>
      </c>
      <c r="Q75" s="39">
        <f t="shared" si="123"/>
        <v>0</v>
      </c>
      <c r="R75" s="39">
        <f t="shared" ref="R75" si="126">SUBTOTAL(9,R76:R83)</f>
        <v>0</v>
      </c>
      <c r="S75" s="39">
        <f t="shared" si="123"/>
        <v>0</v>
      </c>
      <c r="T75" s="39">
        <f t="shared" si="123"/>
        <v>0</v>
      </c>
      <c r="U75" s="39">
        <f t="shared" ref="U75" si="127">SUBTOTAL(9,U76:U83)</f>
        <v>0</v>
      </c>
      <c r="V75" s="39">
        <f t="shared" si="123"/>
        <v>0</v>
      </c>
      <c r="W75" s="39">
        <f t="shared" ref="W75" si="128">SUBTOTAL(9,W76:W83)</f>
        <v>0</v>
      </c>
      <c r="X75" s="39">
        <f t="shared" si="123"/>
        <v>99</v>
      </c>
      <c r="Y75" s="39">
        <f t="shared" si="123"/>
        <v>0</v>
      </c>
      <c r="Z75" s="39">
        <f t="shared" si="123"/>
        <v>0</v>
      </c>
      <c r="AA75" s="39">
        <f t="shared" ref="AA75" si="129">SUBTOTAL(9,AA76:AA83)</f>
        <v>0</v>
      </c>
      <c r="AB75" s="39">
        <f t="shared" si="123"/>
        <v>0</v>
      </c>
      <c r="AC75" s="39">
        <f t="shared" ref="AC75" si="130">SUBTOTAL(9,AC76:AC83)</f>
        <v>0</v>
      </c>
      <c r="AD75" s="39">
        <f t="shared" si="123"/>
        <v>0</v>
      </c>
      <c r="AE75" s="39">
        <f t="shared" si="123"/>
        <v>0</v>
      </c>
      <c r="AF75" s="39">
        <f t="shared" si="123"/>
        <v>0</v>
      </c>
      <c r="AG75" s="39">
        <f t="shared" si="123"/>
        <v>0</v>
      </c>
      <c r="AH75" s="39">
        <f t="shared" si="123"/>
        <v>0</v>
      </c>
      <c r="AI75" s="39">
        <f t="shared" si="123"/>
        <v>0</v>
      </c>
      <c r="AJ75" s="39">
        <f t="shared" ref="AJ75" si="131">SUBTOTAL(9,AJ76:AJ83)</f>
        <v>0</v>
      </c>
      <c r="AK75" s="39">
        <f t="shared" si="123"/>
        <v>0</v>
      </c>
      <c r="AL75" s="27">
        <f t="shared" si="2"/>
        <v>0</v>
      </c>
    </row>
    <row r="76" spans="1:38" ht="17" outlineLevel="5" x14ac:dyDescent="0.2">
      <c r="A76" s="41" t="s">
        <v>172</v>
      </c>
      <c r="B76" s="52" t="s">
        <v>46</v>
      </c>
      <c r="C76" s="37" t="s">
        <v>47</v>
      </c>
      <c r="D76" s="38"/>
      <c r="E76" s="38"/>
      <c r="F76" s="38"/>
      <c r="G76" s="38"/>
      <c r="H76" s="38"/>
      <c r="I76" s="39">
        <v>4</v>
      </c>
      <c r="J76" s="39"/>
      <c r="K76" s="39"/>
      <c r="L76" s="39"/>
      <c r="M76" s="39"/>
      <c r="N76" s="39"/>
      <c r="O76" s="39"/>
      <c r="P76" s="39"/>
      <c r="Q76" s="42"/>
      <c r="R76" s="39"/>
      <c r="S76" s="42"/>
      <c r="T76" s="42"/>
      <c r="U76" s="42"/>
      <c r="V76" s="42"/>
      <c r="W76" s="42"/>
      <c r="X76" s="39">
        <f t="shared" ref="X76:X83" si="132">I76</f>
        <v>4</v>
      </c>
      <c r="Y76" s="42"/>
      <c r="Z76" s="42"/>
      <c r="AA76" s="42"/>
      <c r="AB76" s="42"/>
      <c r="AC76" s="42"/>
      <c r="AD76" s="43"/>
      <c r="AE76" s="42"/>
      <c r="AF76" s="42"/>
      <c r="AG76" s="42"/>
      <c r="AH76" s="42"/>
      <c r="AI76" s="42"/>
      <c r="AJ76" s="42"/>
      <c r="AK76" s="42"/>
      <c r="AL76" s="27">
        <f t="shared" si="2"/>
        <v>0</v>
      </c>
    </row>
    <row r="77" spans="1:38" ht="34" outlineLevel="5" x14ac:dyDescent="0.2">
      <c r="A77" s="41" t="s">
        <v>173</v>
      </c>
      <c r="B77" s="52" t="s">
        <v>46</v>
      </c>
      <c r="C77" s="37" t="s">
        <v>47</v>
      </c>
      <c r="D77" s="38"/>
      <c r="E77" s="38"/>
      <c r="F77" s="38"/>
      <c r="G77" s="38"/>
      <c r="H77" s="38"/>
      <c r="I77" s="39">
        <v>7</v>
      </c>
      <c r="J77" s="39"/>
      <c r="K77" s="39"/>
      <c r="L77" s="39"/>
      <c r="M77" s="39"/>
      <c r="N77" s="39"/>
      <c r="O77" s="39"/>
      <c r="P77" s="39"/>
      <c r="Q77" s="42"/>
      <c r="R77" s="39"/>
      <c r="S77" s="42"/>
      <c r="T77" s="42"/>
      <c r="U77" s="42"/>
      <c r="V77" s="42"/>
      <c r="W77" s="42"/>
      <c r="X77" s="39">
        <f t="shared" si="132"/>
        <v>7</v>
      </c>
      <c r="Y77" s="42"/>
      <c r="Z77" s="42"/>
      <c r="AA77" s="42"/>
      <c r="AB77" s="42"/>
      <c r="AC77" s="42"/>
      <c r="AD77" s="43"/>
      <c r="AE77" s="42"/>
      <c r="AF77" s="42"/>
      <c r="AG77" s="42"/>
      <c r="AH77" s="42"/>
      <c r="AI77" s="42"/>
      <c r="AJ77" s="42"/>
      <c r="AK77" s="42"/>
      <c r="AL77" s="27">
        <f t="shared" si="2"/>
        <v>0</v>
      </c>
    </row>
    <row r="78" spans="1:38" ht="17" outlineLevel="5" x14ac:dyDescent="0.2">
      <c r="A78" s="41" t="s">
        <v>174</v>
      </c>
      <c r="B78" s="52" t="s">
        <v>46</v>
      </c>
      <c r="C78" s="37" t="s">
        <v>47</v>
      </c>
      <c r="D78" s="38"/>
      <c r="E78" s="38"/>
      <c r="F78" s="38"/>
      <c r="G78" s="38"/>
      <c r="H78" s="38"/>
      <c r="I78" s="39">
        <v>10</v>
      </c>
      <c r="J78" s="39"/>
      <c r="K78" s="39"/>
      <c r="L78" s="39"/>
      <c r="M78" s="39"/>
      <c r="N78" s="39"/>
      <c r="O78" s="39"/>
      <c r="P78" s="39"/>
      <c r="Q78" s="42"/>
      <c r="R78" s="39"/>
      <c r="S78" s="42"/>
      <c r="T78" s="42"/>
      <c r="U78" s="42"/>
      <c r="V78" s="42"/>
      <c r="W78" s="42"/>
      <c r="X78" s="39">
        <f t="shared" si="132"/>
        <v>10</v>
      </c>
      <c r="Y78" s="42"/>
      <c r="Z78" s="42"/>
      <c r="AA78" s="42"/>
      <c r="AB78" s="42"/>
      <c r="AC78" s="42"/>
      <c r="AD78" s="43"/>
      <c r="AE78" s="42"/>
      <c r="AF78" s="42"/>
      <c r="AG78" s="42"/>
      <c r="AH78" s="42"/>
      <c r="AI78" s="42"/>
      <c r="AJ78" s="42"/>
      <c r="AK78" s="42"/>
      <c r="AL78" s="27">
        <f t="shared" si="2"/>
        <v>0</v>
      </c>
    </row>
    <row r="79" spans="1:38" ht="17" outlineLevel="5" x14ac:dyDescent="0.2">
      <c r="A79" s="41" t="s">
        <v>175</v>
      </c>
      <c r="B79" s="52" t="s">
        <v>46</v>
      </c>
      <c r="C79" s="37" t="s">
        <v>47</v>
      </c>
      <c r="D79" s="38"/>
      <c r="E79" s="38"/>
      <c r="F79" s="38"/>
      <c r="G79" s="38"/>
      <c r="H79" s="38"/>
      <c r="I79" s="39">
        <v>6</v>
      </c>
      <c r="J79" s="39"/>
      <c r="K79" s="39"/>
      <c r="L79" s="39"/>
      <c r="M79" s="39"/>
      <c r="N79" s="39"/>
      <c r="O79" s="39"/>
      <c r="P79" s="39"/>
      <c r="Q79" s="42"/>
      <c r="R79" s="39"/>
      <c r="S79" s="42"/>
      <c r="T79" s="42"/>
      <c r="U79" s="42"/>
      <c r="V79" s="42"/>
      <c r="W79" s="42"/>
      <c r="X79" s="39">
        <f t="shared" si="132"/>
        <v>6</v>
      </c>
      <c r="Y79" s="42"/>
      <c r="Z79" s="42"/>
      <c r="AA79" s="42"/>
      <c r="AB79" s="42"/>
      <c r="AC79" s="42"/>
      <c r="AD79" s="43"/>
      <c r="AE79" s="42"/>
      <c r="AF79" s="42"/>
      <c r="AG79" s="42"/>
      <c r="AH79" s="42"/>
      <c r="AI79" s="42"/>
      <c r="AJ79" s="42"/>
      <c r="AK79" s="42"/>
      <c r="AL79" s="27">
        <f t="shared" ref="AL79:AL142" si="133">SUM(I79:P79)-SUM(Q79:AK79)</f>
        <v>0</v>
      </c>
    </row>
    <row r="80" spans="1:38" ht="17" outlineLevel="5" x14ac:dyDescent="0.2">
      <c r="A80" s="41" t="s">
        <v>176</v>
      </c>
      <c r="B80" s="52" t="s">
        <v>46</v>
      </c>
      <c r="C80" s="37" t="s">
        <v>47</v>
      </c>
      <c r="D80" s="38"/>
      <c r="E80" s="38"/>
      <c r="F80" s="38"/>
      <c r="G80" s="38"/>
      <c r="H80" s="38"/>
      <c r="I80" s="39">
        <v>20</v>
      </c>
      <c r="J80" s="39"/>
      <c r="K80" s="39"/>
      <c r="L80" s="39"/>
      <c r="M80" s="39"/>
      <c r="N80" s="39"/>
      <c r="O80" s="39"/>
      <c r="P80" s="39"/>
      <c r="Q80" s="42"/>
      <c r="R80" s="39"/>
      <c r="S80" s="42"/>
      <c r="T80" s="42"/>
      <c r="U80" s="42"/>
      <c r="V80" s="42"/>
      <c r="W80" s="42"/>
      <c r="X80" s="39">
        <f t="shared" si="132"/>
        <v>20</v>
      </c>
      <c r="Y80" s="42"/>
      <c r="Z80" s="42"/>
      <c r="AA80" s="42"/>
      <c r="AB80" s="42"/>
      <c r="AC80" s="42"/>
      <c r="AD80" s="43"/>
      <c r="AE80" s="42"/>
      <c r="AF80" s="42"/>
      <c r="AG80" s="42"/>
      <c r="AH80" s="42"/>
      <c r="AI80" s="42"/>
      <c r="AJ80" s="42"/>
      <c r="AK80" s="42"/>
      <c r="AL80" s="27">
        <f t="shared" si="133"/>
        <v>0</v>
      </c>
    </row>
    <row r="81" spans="1:38" ht="17" outlineLevel="5" x14ac:dyDescent="0.2">
      <c r="A81" s="41" t="s">
        <v>177</v>
      </c>
      <c r="B81" s="52" t="s">
        <v>46</v>
      </c>
      <c r="C81" s="37" t="s">
        <v>47</v>
      </c>
      <c r="D81" s="38"/>
      <c r="E81" s="38"/>
      <c r="F81" s="38"/>
      <c r="G81" s="38"/>
      <c r="H81" s="38"/>
      <c r="I81" s="39">
        <v>3</v>
      </c>
      <c r="J81" s="39"/>
      <c r="K81" s="39"/>
      <c r="L81" s="39"/>
      <c r="M81" s="39"/>
      <c r="N81" s="39"/>
      <c r="O81" s="39"/>
      <c r="P81" s="39"/>
      <c r="Q81" s="42"/>
      <c r="R81" s="39"/>
      <c r="S81" s="42"/>
      <c r="T81" s="42"/>
      <c r="U81" s="42"/>
      <c r="V81" s="42"/>
      <c r="W81" s="42"/>
      <c r="X81" s="39">
        <f t="shared" si="132"/>
        <v>3</v>
      </c>
      <c r="Y81" s="42"/>
      <c r="Z81" s="42"/>
      <c r="AA81" s="42"/>
      <c r="AB81" s="42"/>
      <c r="AC81" s="42"/>
      <c r="AD81" s="43"/>
      <c r="AE81" s="42"/>
      <c r="AF81" s="42"/>
      <c r="AG81" s="42"/>
      <c r="AH81" s="42"/>
      <c r="AI81" s="42"/>
      <c r="AJ81" s="42"/>
      <c r="AK81" s="42"/>
      <c r="AL81" s="27">
        <f t="shared" si="133"/>
        <v>0</v>
      </c>
    </row>
    <row r="82" spans="1:38" ht="17" outlineLevel="5" x14ac:dyDescent="0.2">
      <c r="A82" s="41" t="s">
        <v>178</v>
      </c>
      <c r="B82" s="52" t="s">
        <v>46</v>
      </c>
      <c r="C82" s="37" t="s">
        <v>47</v>
      </c>
      <c r="D82" s="38"/>
      <c r="E82" s="38"/>
      <c r="F82" s="38"/>
      <c r="G82" s="38"/>
      <c r="H82" s="38"/>
      <c r="I82" s="39">
        <v>4</v>
      </c>
      <c r="J82" s="39"/>
      <c r="K82" s="39"/>
      <c r="L82" s="39"/>
      <c r="M82" s="39"/>
      <c r="N82" s="39"/>
      <c r="O82" s="39"/>
      <c r="P82" s="39"/>
      <c r="Q82" s="42"/>
      <c r="R82" s="39"/>
      <c r="S82" s="42"/>
      <c r="T82" s="42"/>
      <c r="U82" s="42"/>
      <c r="V82" s="42"/>
      <c r="W82" s="42"/>
      <c r="X82" s="39">
        <f t="shared" si="132"/>
        <v>4</v>
      </c>
      <c r="Y82" s="42"/>
      <c r="Z82" s="42"/>
      <c r="AA82" s="42"/>
      <c r="AB82" s="42"/>
      <c r="AC82" s="42"/>
      <c r="AD82" s="43"/>
      <c r="AE82" s="42"/>
      <c r="AF82" s="42"/>
      <c r="AG82" s="42"/>
      <c r="AH82" s="42"/>
      <c r="AI82" s="42"/>
      <c r="AJ82" s="42"/>
      <c r="AK82" s="42"/>
      <c r="AL82" s="27">
        <f t="shared" si="133"/>
        <v>0</v>
      </c>
    </row>
    <row r="83" spans="1:38" ht="34" outlineLevel="5" x14ac:dyDescent="0.2">
      <c r="A83" s="41" t="s">
        <v>179</v>
      </c>
      <c r="B83" s="52" t="s">
        <v>46</v>
      </c>
      <c r="C83" s="37" t="s">
        <v>47</v>
      </c>
      <c r="D83" s="38"/>
      <c r="E83" s="38"/>
      <c r="F83" s="38"/>
      <c r="G83" s="38"/>
      <c r="H83" s="38"/>
      <c r="I83" s="39">
        <v>45</v>
      </c>
      <c r="J83" s="39"/>
      <c r="K83" s="39"/>
      <c r="L83" s="39"/>
      <c r="M83" s="39"/>
      <c r="N83" s="39"/>
      <c r="O83" s="39"/>
      <c r="P83" s="39"/>
      <c r="Q83" s="42"/>
      <c r="R83" s="39"/>
      <c r="S83" s="42"/>
      <c r="T83" s="42"/>
      <c r="U83" s="42"/>
      <c r="V83" s="42"/>
      <c r="W83" s="42"/>
      <c r="X83" s="39">
        <f t="shared" si="132"/>
        <v>45</v>
      </c>
      <c r="Y83" s="42"/>
      <c r="Z83" s="42"/>
      <c r="AA83" s="42"/>
      <c r="AB83" s="42"/>
      <c r="AC83" s="42"/>
      <c r="AD83" s="43"/>
      <c r="AE83" s="42"/>
      <c r="AF83" s="42"/>
      <c r="AG83" s="42"/>
      <c r="AH83" s="42"/>
      <c r="AI83" s="42"/>
      <c r="AJ83" s="42"/>
      <c r="AK83" s="42"/>
      <c r="AL83" s="27">
        <f t="shared" si="133"/>
        <v>0</v>
      </c>
    </row>
    <row r="84" spans="1:38" ht="17" outlineLevel="4" x14ac:dyDescent="0.2">
      <c r="A84" s="40" t="s">
        <v>180</v>
      </c>
      <c r="B84" s="52" t="s">
        <v>46</v>
      </c>
      <c r="C84" s="37" t="s">
        <v>47</v>
      </c>
      <c r="D84" s="38"/>
      <c r="E84" s="38"/>
      <c r="F84" s="38"/>
      <c r="G84" s="38"/>
      <c r="H84" s="38"/>
      <c r="I84" s="39">
        <f>SUBTOTAL(9,I85:I90)</f>
        <v>56</v>
      </c>
      <c r="J84" s="39">
        <f t="shared" ref="J84:AK84" si="134">SUBTOTAL(9,J85:J90)</f>
        <v>0</v>
      </c>
      <c r="K84" s="39">
        <f t="shared" ref="K84" si="135">SUBTOTAL(9,K85:K90)</f>
        <v>0</v>
      </c>
      <c r="L84" s="39">
        <f t="shared" si="134"/>
        <v>0</v>
      </c>
      <c r="M84" s="39">
        <f t="shared" si="134"/>
        <v>0</v>
      </c>
      <c r="N84" s="39">
        <f t="shared" ref="N84" si="136">SUBTOTAL(9,N85:N90)</f>
        <v>0</v>
      </c>
      <c r="O84" s="39">
        <f t="shared" si="134"/>
        <v>0</v>
      </c>
      <c r="P84" s="39">
        <f t="shared" si="134"/>
        <v>0</v>
      </c>
      <c r="Q84" s="39">
        <f t="shared" si="134"/>
        <v>0</v>
      </c>
      <c r="R84" s="39">
        <f t="shared" ref="R84" si="137">SUBTOTAL(9,R85:R90)</f>
        <v>0</v>
      </c>
      <c r="S84" s="39">
        <f t="shared" si="134"/>
        <v>0</v>
      </c>
      <c r="T84" s="39">
        <f t="shared" si="134"/>
        <v>0</v>
      </c>
      <c r="U84" s="39">
        <f t="shared" ref="U84" si="138">SUBTOTAL(9,U85:U90)</f>
        <v>0</v>
      </c>
      <c r="V84" s="39">
        <f t="shared" si="134"/>
        <v>0</v>
      </c>
      <c r="W84" s="39">
        <f t="shared" ref="W84" si="139">SUBTOTAL(9,W85:W90)</f>
        <v>0</v>
      </c>
      <c r="X84" s="39">
        <f t="shared" si="134"/>
        <v>56</v>
      </c>
      <c r="Y84" s="39">
        <f t="shared" si="134"/>
        <v>0</v>
      </c>
      <c r="Z84" s="39">
        <f t="shared" si="134"/>
        <v>0</v>
      </c>
      <c r="AA84" s="39">
        <f t="shared" ref="AA84" si="140">SUBTOTAL(9,AA85:AA90)</f>
        <v>0</v>
      </c>
      <c r="AB84" s="39">
        <f t="shared" si="134"/>
        <v>0</v>
      </c>
      <c r="AC84" s="39">
        <f t="shared" ref="AC84" si="141">SUBTOTAL(9,AC85:AC90)</f>
        <v>0</v>
      </c>
      <c r="AD84" s="39">
        <f t="shared" si="134"/>
        <v>0</v>
      </c>
      <c r="AE84" s="39">
        <f t="shared" si="134"/>
        <v>0</v>
      </c>
      <c r="AF84" s="39">
        <f t="shared" si="134"/>
        <v>0</v>
      </c>
      <c r="AG84" s="39">
        <f t="shared" si="134"/>
        <v>0</v>
      </c>
      <c r="AH84" s="39">
        <f t="shared" si="134"/>
        <v>0</v>
      </c>
      <c r="AI84" s="39">
        <f t="shared" si="134"/>
        <v>0</v>
      </c>
      <c r="AJ84" s="39">
        <f t="shared" ref="AJ84" si="142">SUBTOTAL(9,AJ85:AJ90)</f>
        <v>0</v>
      </c>
      <c r="AK84" s="39">
        <f t="shared" si="134"/>
        <v>0</v>
      </c>
      <c r="AL84" s="27">
        <f t="shared" si="133"/>
        <v>0</v>
      </c>
    </row>
    <row r="85" spans="1:38" ht="17" outlineLevel="5" x14ac:dyDescent="0.2">
      <c r="A85" s="41" t="s">
        <v>181</v>
      </c>
      <c r="B85" s="52" t="s">
        <v>46</v>
      </c>
      <c r="C85" s="37" t="s">
        <v>47</v>
      </c>
      <c r="D85" s="38"/>
      <c r="E85" s="38"/>
      <c r="F85" s="38"/>
      <c r="G85" s="38"/>
      <c r="H85" s="38"/>
      <c r="I85" s="39">
        <v>4</v>
      </c>
      <c r="J85" s="39"/>
      <c r="K85" s="39"/>
      <c r="L85" s="39"/>
      <c r="M85" s="39"/>
      <c r="N85" s="39"/>
      <c r="O85" s="39"/>
      <c r="P85" s="39"/>
      <c r="Q85" s="42"/>
      <c r="R85" s="39"/>
      <c r="S85" s="42"/>
      <c r="T85" s="42"/>
      <c r="U85" s="42"/>
      <c r="V85" s="42"/>
      <c r="W85" s="42"/>
      <c r="X85" s="39">
        <f t="shared" ref="X85:X90" si="143">I85</f>
        <v>4</v>
      </c>
      <c r="Y85" s="42"/>
      <c r="Z85" s="42"/>
      <c r="AA85" s="42"/>
      <c r="AB85" s="42"/>
      <c r="AC85" s="42"/>
      <c r="AD85" s="43"/>
      <c r="AE85" s="42"/>
      <c r="AF85" s="42"/>
      <c r="AG85" s="42"/>
      <c r="AH85" s="42"/>
      <c r="AI85" s="42"/>
      <c r="AJ85" s="42"/>
      <c r="AK85" s="42"/>
      <c r="AL85" s="27">
        <f t="shared" si="133"/>
        <v>0</v>
      </c>
    </row>
    <row r="86" spans="1:38" ht="34" outlineLevel="5" x14ac:dyDescent="0.2">
      <c r="A86" s="41" t="s">
        <v>182</v>
      </c>
      <c r="B86" s="52" t="s">
        <v>46</v>
      </c>
      <c r="C86" s="37" t="s">
        <v>47</v>
      </c>
      <c r="D86" s="38"/>
      <c r="E86" s="38"/>
      <c r="F86" s="38"/>
      <c r="G86" s="38"/>
      <c r="H86" s="38"/>
      <c r="I86" s="39">
        <v>7</v>
      </c>
      <c r="J86" s="39"/>
      <c r="K86" s="39"/>
      <c r="L86" s="39"/>
      <c r="M86" s="39"/>
      <c r="N86" s="39"/>
      <c r="O86" s="39"/>
      <c r="P86" s="39"/>
      <c r="Q86" s="42"/>
      <c r="R86" s="39"/>
      <c r="S86" s="42"/>
      <c r="T86" s="42"/>
      <c r="U86" s="42"/>
      <c r="V86" s="42"/>
      <c r="W86" s="42"/>
      <c r="X86" s="39">
        <f t="shared" si="143"/>
        <v>7</v>
      </c>
      <c r="Y86" s="42"/>
      <c r="Z86" s="42"/>
      <c r="AA86" s="42"/>
      <c r="AB86" s="42"/>
      <c r="AC86" s="42"/>
      <c r="AD86" s="43"/>
      <c r="AE86" s="42"/>
      <c r="AF86" s="42"/>
      <c r="AG86" s="42"/>
      <c r="AH86" s="42"/>
      <c r="AI86" s="42"/>
      <c r="AJ86" s="42"/>
      <c r="AK86" s="42"/>
      <c r="AL86" s="27">
        <f t="shared" si="133"/>
        <v>0</v>
      </c>
    </row>
    <row r="87" spans="1:38" ht="17" outlineLevel="5" x14ac:dyDescent="0.2">
      <c r="A87" s="41" t="s">
        <v>183</v>
      </c>
      <c r="B87" s="52" t="s">
        <v>46</v>
      </c>
      <c r="C87" s="37" t="s">
        <v>47</v>
      </c>
      <c r="D87" s="38"/>
      <c r="E87" s="38"/>
      <c r="F87" s="38"/>
      <c r="G87" s="38"/>
      <c r="H87" s="38"/>
      <c r="I87" s="39">
        <v>10</v>
      </c>
      <c r="J87" s="39"/>
      <c r="K87" s="39"/>
      <c r="L87" s="39"/>
      <c r="M87" s="39"/>
      <c r="N87" s="39"/>
      <c r="O87" s="39"/>
      <c r="P87" s="39"/>
      <c r="Q87" s="42"/>
      <c r="R87" s="39"/>
      <c r="S87" s="42"/>
      <c r="T87" s="42"/>
      <c r="U87" s="42"/>
      <c r="V87" s="42"/>
      <c r="W87" s="42"/>
      <c r="X87" s="39">
        <f t="shared" si="143"/>
        <v>10</v>
      </c>
      <c r="Y87" s="42"/>
      <c r="Z87" s="42"/>
      <c r="AA87" s="42"/>
      <c r="AB87" s="42"/>
      <c r="AC87" s="42"/>
      <c r="AD87" s="43"/>
      <c r="AE87" s="42"/>
      <c r="AF87" s="42"/>
      <c r="AG87" s="42"/>
      <c r="AH87" s="42"/>
      <c r="AI87" s="42"/>
      <c r="AJ87" s="42"/>
      <c r="AK87" s="42"/>
      <c r="AL87" s="27">
        <f t="shared" si="133"/>
        <v>0</v>
      </c>
    </row>
    <row r="88" spans="1:38" ht="17" outlineLevel="5" x14ac:dyDescent="0.2">
      <c r="A88" s="41" t="s">
        <v>184</v>
      </c>
      <c r="B88" s="52" t="s">
        <v>46</v>
      </c>
      <c r="C88" s="37" t="s">
        <v>47</v>
      </c>
      <c r="D88" s="38"/>
      <c r="E88" s="38"/>
      <c r="F88" s="38"/>
      <c r="G88" s="38"/>
      <c r="H88" s="38"/>
      <c r="I88" s="39">
        <v>31</v>
      </c>
      <c r="J88" s="39"/>
      <c r="K88" s="39"/>
      <c r="L88" s="39"/>
      <c r="M88" s="39"/>
      <c r="N88" s="39"/>
      <c r="O88" s="39"/>
      <c r="P88" s="39"/>
      <c r="Q88" s="42"/>
      <c r="R88" s="39"/>
      <c r="S88" s="42"/>
      <c r="T88" s="42"/>
      <c r="U88" s="42"/>
      <c r="V88" s="42"/>
      <c r="W88" s="42"/>
      <c r="X88" s="39">
        <f t="shared" si="143"/>
        <v>31</v>
      </c>
      <c r="Y88" s="42"/>
      <c r="Z88" s="42"/>
      <c r="AA88" s="42"/>
      <c r="AB88" s="42"/>
      <c r="AC88" s="42"/>
      <c r="AD88" s="43"/>
      <c r="AE88" s="42"/>
      <c r="AF88" s="42"/>
      <c r="AG88" s="42"/>
      <c r="AH88" s="42"/>
      <c r="AI88" s="42"/>
      <c r="AJ88" s="42"/>
      <c r="AK88" s="42"/>
      <c r="AL88" s="27">
        <f t="shared" si="133"/>
        <v>0</v>
      </c>
    </row>
    <row r="89" spans="1:38" ht="17" outlineLevel="5" x14ac:dyDescent="0.2">
      <c r="A89" s="41" t="s">
        <v>185</v>
      </c>
      <c r="B89" s="52" t="s">
        <v>46</v>
      </c>
      <c r="C89" s="37" t="s">
        <v>47</v>
      </c>
      <c r="D89" s="38"/>
      <c r="E89" s="38"/>
      <c r="F89" s="38"/>
      <c r="G89" s="38"/>
      <c r="H89" s="38"/>
      <c r="I89" s="39">
        <v>4</v>
      </c>
      <c r="J89" s="39"/>
      <c r="K89" s="39"/>
      <c r="L89" s="39"/>
      <c r="M89" s="39"/>
      <c r="N89" s="39"/>
      <c r="O89" s="39"/>
      <c r="P89" s="39"/>
      <c r="Q89" s="42"/>
      <c r="R89" s="39"/>
      <c r="S89" s="42"/>
      <c r="T89" s="42"/>
      <c r="U89" s="42"/>
      <c r="V89" s="42"/>
      <c r="W89" s="42"/>
      <c r="X89" s="39">
        <f t="shared" si="143"/>
        <v>4</v>
      </c>
      <c r="Y89" s="42"/>
      <c r="Z89" s="42"/>
      <c r="AA89" s="42"/>
      <c r="AB89" s="42"/>
      <c r="AC89" s="42"/>
      <c r="AD89" s="43"/>
      <c r="AE89" s="42"/>
      <c r="AF89" s="42"/>
      <c r="AG89" s="42"/>
      <c r="AH89" s="42"/>
      <c r="AI89" s="42"/>
      <c r="AJ89" s="42"/>
      <c r="AK89" s="42"/>
      <c r="AL89" s="27">
        <f t="shared" si="133"/>
        <v>0</v>
      </c>
    </row>
    <row r="90" spans="1:38" ht="34" outlineLevel="5" x14ac:dyDescent="0.2">
      <c r="A90" s="41" t="s">
        <v>186</v>
      </c>
      <c r="B90" s="52" t="s">
        <v>46</v>
      </c>
      <c r="C90" s="37" t="s">
        <v>47</v>
      </c>
      <c r="D90" s="38"/>
      <c r="E90" s="38"/>
      <c r="F90" s="38"/>
      <c r="G90" s="38"/>
      <c r="H90" s="38"/>
      <c r="I90" s="39"/>
      <c r="J90" s="39"/>
      <c r="K90" s="39"/>
      <c r="L90" s="39"/>
      <c r="M90" s="39"/>
      <c r="N90" s="39"/>
      <c r="O90" s="39"/>
      <c r="P90" s="39"/>
      <c r="Q90" s="42"/>
      <c r="R90" s="39"/>
      <c r="S90" s="42"/>
      <c r="T90" s="42"/>
      <c r="U90" s="42"/>
      <c r="V90" s="42"/>
      <c r="W90" s="42"/>
      <c r="X90" s="39">
        <f t="shared" si="143"/>
        <v>0</v>
      </c>
      <c r="Y90" s="42"/>
      <c r="Z90" s="42"/>
      <c r="AA90" s="42"/>
      <c r="AB90" s="42"/>
      <c r="AC90" s="42"/>
      <c r="AD90" s="43"/>
      <c r="AE90" s="42"/>
      <c r="AF90" s="42"/>
      <c r="AG90" s="42"/>
      <c r="AH90" s="42"/>
      <c r="AI90" s="42"/>
      <c r="AJ90" s="42"/>
      <c r="AK90" s="42"/>
      <c r="AL90" s="27">
        <f t="shared" si="133"/>
        <v>0</v>
      </c>
    </row>
    <row r="91" spans="1:38" ht="17" outlineLevel="4" x14ac:dyDescent="0.2">
      <c r="A91" s="40" t="s">
        <v>187</v>
      </c>
      <c r="B91" s="52" t="s">
        <v>46</v>
      </c>
      <c r="C91" s="37" t="s">
        <v>47</v>
      </c>
      <c r="D91" s="38"/>
      <c r="E91" s="38"/>
      <c r="F91" s="38"/>
      <c r="G91" s="38"/>
      <c r="H91" s="38"/>
      <c r="I91" s="39">
        <f>SUBTOTAL(9,I92:I98)</f>
        <v>150</v>
      </c>
      <c r="J91" s="39">
        <f t="shared" ref="J91:AK91" si="144">SUBTOTAL(9,J92:J98)</f>
        <v>0</v>
      </c>
      <c r="K91" s="39">
        <f t="shared" ref="K91" si="145">SUBTOTAL(9,K92:K98)</f>
        <v>0</v>
      </c>
      <c r="L91" s="39">
        <f t="shared" si="144"/>
        <v>0</v>
      </c>
      <c r="M91" s="39">
        <f t="shared" si="144"/>
        <v>0</v>
      </c>
      <c r="N91" s="39">
        <f t="shared" ref="N91" si="146">SUBTOTAL(9,N92:N98)</f>
        <v>0</v>
      </c>
      <c r="O91" s="39">
        <f t="shared" si="144"/>
        <v>0</v>
      </c>
      <c r="P91" s="39">
        <f t="shared" si="144"/>
        <v>0</v>
      </c>
      <c r="Q91" s="39">
        <f t="shared" si="144"/>
        <v>0</v>
      </c>
      <c r="R91" s="39">
        <f t="shared" ref="R91" si="147">SUBTOTAL(9,R92:R98)</f>
        <v>0</v>
      </c>
      <c r="S91" s="39">
        <f t="shared" si="144"/>
        <v>0</v>
      </c>
      <c r="T91" s="39">
        <f t="shared" si="144"/>
        <v>0</v>
      </c>
      <c r="U91" s="39">
        <f t="shared" ref="U91" si="148">SUBTOTAL(9,U92:U98)</f>
        <v>0</v>
      </c>
      <c r="V91" s="39">
        <f t="shared" si="144"/>
        <v>0</v>
      </c>
      <c r="W91" s="39">
        <f t="shared" ref="W91" si="149">SUBTOTAL(9,W92:W98)</f>
        <v>0</v>
      </c>
      <c r="X91" s="39">
        <f t="shared" si="144"/>
        <v>150</v>
      </c>
      <c r="Y91" s="39">
        <f t="shared" si="144"/>
        <v>0</v>
      </c>
      <c r="Z91" s="39">
        <f t="shared" si="144"/>
        <v>0</v>
      </c>
      <c r="AA91" s="39">
        <f t="shared" ref="AA91" si="150">SUBTOTAL(9,AA92:AA98)</f>
        <v>0</v>
      </c>
      <c r="AB91" s="39">
        <f t="shared" si="144"/>
        <v>0</v>
      </c>
      <c r="AC91" s="39">
        <f t="shared" ref="AC91" si="151">SUBTOTAL(9,AC92:AC98)</f>
        <v>0</v>
      </c>
      <c r="AD91" s="39">
        <f t="shared" si="144"/>
        <v>0</v>
      </c>
      <c r="AE91" s="39">
        <f t="shared" si="144"/>
        <v>0</v>
      </c>
      <c r="AF91" s="39">
        <f t="shared" si="144"/>
        <v>0</v>
      </c>
      <c r="AG91" s="39">
        <f t="shared" si="144"/>
        <v>0</v>
      </c>
      <c r="AH91" s="39">
        <f t="shared" si="144"/>
        <v>0</v>
      </c>
      <c r="AI91" s="39">
        <f t="shared" si="144"/>
        <v>0</v>
      </c>
      <c r="AJ91" s="39">
        <f t="shared" ref="AJ91" si="152">SUBTOTAL(9,AJ92:AJ98)</f>
        <v>0</v>
      </c>
      <c r="AK91" s="39">
        <f t="shared" si="144"/>
        <v>0</v>
      </c>
      <c r="AL91" s="27">
        <f t="shared" si="133"/>
        <v>0</v>
      </c>
    </row>
    <row r="92" spans="1:38" ht="17" outlineLevel="5" x14ac:dyDescent="0.2">
      <c r="A92" s="41" t="s">
        <v>188</v>
      </c>
      <c r="B92" s="52" t="s">
        <v>46</v>
      </c>
      <c r="C92" s="37" t="s">
        <v>47</v>
      </c>
      <c r="D92" s="38"/>
      <c r="E92" s="38"/>
      <c r="F92" s="38"/>
      <c r="G92" s="38"/>
      <c r="H92" s="38"/>
      <c r="I92" s="39">
        <v>4</v>
      </c>
      <c r="J92" s="39"/>
      <c r="K92" s="39"/>
      <c r="L92" s="39"/>
      <c r="M92" s="39"/>
      <c r="N92" s="39"/>
      <c r="O92" s="39"/>
      <c r="P92" s="39"/>
      <c r="Q92" s="42"/>
      <c r="R92" s="39"/>
      <c r="S92" s="42"/>
      <c r="T92" s="42"/>
      <c r="U92" s="42"/>
      <c r="V92" s="42"/>
      <c r="W92" s="42"/>
      <c r="X92" s="39">
        <f t="shared" ref="X92:X98" si="153">I92</f>
        <v>4</v>
      </c>
      <c r="Y92" s="42"/>
      <c r="Z92" s="42"/>
      <c r="AA92" s="42"/>
      <c r="AB92" s="42"/>
      <c r="AC92" s="42"/>
      <c r="AD92" s="43"/>
      <c r="AE92" s="42"/>
      <c r="AF92" s="42"/>
      <c r="AG92" s="42"/>
      <c r="AH92" s="42"/>
      <c r="AI92" s="42"/>
      <c r="AJ92" s="42"/>
      <c r="AK92" s="42"/>
      <c r="AL92" s="27">
        <f t="shared" si="133"/>
        <v>0</v>
      </c>
    </row>
    <row r="93" spans="1:38" ht="34" outlineLevel="5" x14ac:dyDescent="0.2">
      <c r="A93" s="41" t="s">
        <v>189</v>
      </c>
      <c r="B93" s="52" t="s">
        <v>46</v>
      </c>
      <c r="C93" s="37" t="s">
        <v>47</v>
      </c>
      <c r="D93" s="38"/>
      <c r="E93" s="38"/>
      <c r="F93" s="38"/>
      <c r="G93" s="38"/>
      <c r="H93" s="38"/>
      <c r="I93" s="39">
        <v>56</v>
      </c>
      <c r="J93" s="39"/>
      <c r="K93" s="39"/>
      <c r="L93" s="39"/>
      <c r="M93" s="39"/>
      <c r="N93" s="39"/>
      <c r="O93" s="39"/>
      <c r="P93" s="39"/>
      <c r="Q93" s="42"/>
      <c r="R93" s="39"/>
      <c r="S93" s="42"/>
      <c r="T93" s="42"/>
      <c r="U93" s="42"/>
      <c r="V93" s="42"/>
      <c r="W93" s="42"/>
      <c r="X93" s="39">
        <f t="shared" si="153"/>
        <v>56</v>
      </c>
      <c r="Y93" s="42"/>
      <c r="Z93" s="42"/>
      <c r="AA93" s="42"/>
      <c r="AB93" s="42"/>
      <c r="AC93" s="42"/>
      <c r="AD93" s="43"/>
      <c r="AE93" s="42"/>
      <c r="AF93" s="42"/>
      <c r="AG93" s="42"/>
      <c r="AH93" s="42"/>
      <c r="AI93" s="42"/>
      <c r="AJ93" s="42"/>
      <c r="AK93" s="42"/>
      <c r="AL93" s="27">
        <f t="shared" si="133"/>
        <v>0</v>
      </c>
    </row>
    <row r="94" spans="1:38" ht="17" outlineLevel="5" x14ac:dyDescent="0.2">
      <c r="A94" s="41" t="s">
        <v>190</v>
      </c>
      <c r="B94" s="52" t="s">
        <v>46</v>
      </c>
      <c r="C94" s="37" t="s">
        <v>47</v>
      </c>
      <c r="D94" s="38"/>
      <c r="E94" s="38"/>
      <c r="F94" s="38"/>
      <c r="G94" s="38"/>
      <c r="H94" s="38"/>
      <c r="I94" s="39">
        <v>70</v>
      </c>
      <c r="J94" s="39"/>
      <c r="K94" s="39"/>
      <c r="L94" s="39"/>
      <c r="M94" s="39"/>
      <c r="N94" s="39"/>
      <c r="O94" s="39"/>
      <c r="P94" s="39"/>
      <c r="Q94" s="42"/>
      <c r="R94" s="39"/>
      <c r="S94" s="42"/>
      <c r="T94" s="42"/>
      <c r="U94" s="42"/>
      <c r="V94" s="42"/>
      <c r="W94" s="42"/>
      <c r="X94" s="39">
        <f t="shared" si="153"/>
        <v>70</v>
      </c>
      <c r="Y94" s="42"/>
      <c r="Z94" s="42"/>
      <c r="AA94" s="42"/>
      <c r="AB94" s="42"/>
      <c r="AC94" s="42"/>
      <c r="AD94" s="43"/>
      <c r="AE94" s="42"/>
      <c r="AF94" s="42"/>
      <c r="AG94" s="42"/>
      <c r="AH94" s="42"/>
      <c r="AI94" s="42"/>
      <c r="AJ94" s="42"/>
      <c r="AK94" s="42"/>
      <c r="AL94" s="27">
        <f t="shared" si="133"/>
        <v>0</v>
      </c>
    </row>
    <row r="95" spans="1:38" ht="17" outlineLevel="5" x14ac:dyDescent="0.2">
      <c r="A95" s="41" t="s">
        <v>191</v>
      </c>
      <c r="B95" s="52" t="s">
        <v>46</v>
      </c>
      <c r="C95" s="37" t="s">
        <v>47</v>
      </c>
      <c r="D95" s="38"/>
      <c r="E95" s="38"/>
      <c r="F95" s="38"/>
      <c r="G95" s="38"/>
      <c r="H95" s="38"/>
      <c r="I95" s="39">
        <v>5</v>
      </c>
      <c r="J95" s="39"/>
      <c r="K95" s="39"/>
      <c r="L95" s="39"/>
      <c r="M95" s="39"/>
      <c r="N95" s="39"/>
      <c r="O95" s="39"/>
      <c r="P95" s="39"/>
      <c r="Q95" s="42"/>
      <c r="R95" s="39"/>
      <c r="S95" s="42"/>
      <c r="T95" s="42"/>
      <c r="U95" s="42"/>
      <c r="V95" s="42"/>
      <c r="W95" s="42"/>
      <c r="X95" s="39">
        <f t="shared" si="153"/>
        <v>5</v>
      </c>
      <c r="Y95" s="42"/>
      <c r="Z95" s="42"/>
      <c r="AA95" s="42"/>
      <c r="AB95" s="42"/>
      <c r="AC95" s="42"/>
      <c r="AD95" s="43"/>
      <c r="AE95" s="42"/>
      <c r="AF95" s="42"/>
      <c r="AG95" s="42"/>
      <c r="AH95" s="42"/>
      <c r="AI95" s="42"/>
      <c r="AJ95" s="42"/>
      <c r="AK95" s="42"/>
      <c r="AL95" s="27">
        <f t="shared" si="133"/>
        <v>0</v>
      </c>
    </row>
    <row r="96" spans="1:38" ht="17" outlineLevel="5" x14ac:dyDescent="0.2">
      <c r="A96" s="41" t="s">
        <v>192</v>
      </c>
      <c r="B96" s="52" t="s">
        <v>46</v>
      </c>
      <c r="C96" s="37" t="s">
        <v>47</v>
      </c>
      <c r="D96" s="38"/>
      <c r="E96" s="38"/>
      <c r="F96" s="38"/>
      <c r="G96" s="38"/>
      <c r="H96" s="38"/>
      <c r="I96" s="39">
        <v>10</v>
      </c>
      <c r="J96" s="39"/>
      <c r="K96" s="39"/>
      <c r="L96" s="39"/>
      <c r="M96" s="39"/>
      <c r="N96" s="39"/>
      <c r="O96" s="39"/>
      <c r="P96" s="39"/>
      <c r="Q96" s="42"/>
      <c r="R96" s="39"/>
      <c r="S96" s="42"/>
      <c r="T96" s="42"/>
      <c r="U96" s="42"/>
      <c r="V96" s="42"/>
      <c r="W96" s="42"/>
      <c r="X96" s="39">
        <f t="shared" si="153"/>
        <v>10</v>
      </c>
      <c r="Y96" s="42"/>
      <c r="Z96" s="42"/>
      <c r="AA96" s="42"/>
      <c r="AB96" s="42"/>
      <c r="AC96" s="42"/>
      <c r="AD96" s="43"/>
      <c r="AE96" s="42"/>
      <c r="AF96" s="42"/>
      <c r="AG96" s="42"/>
      <c r="AH96" s="42"/>
      <c r="AI96" s="42"/>
      <c r="AJ96" s="42"/>
      <c r="AK96" s="42"/>
      <c r="AL96" s="27">
        <f t="shared" si="133"/>
        <v>0</v>
      </c>
    </row>
    <row r="97" spans="1:38" ht="34" outlineLevel="5" x14ac:dyDescent="0.2">
      <c r="A97" s="41" t="s">
        <v>193</v>
      </c>
      <c r="B97" s="52" t="s">
        <v>46</v>
      </c>
      <c r="C97" s="37" t="s">
        <v>47</v>
      </c>
      <c r="D97" s="38"/>
      <c r="E97" s="38"/>
      <c r="F97" s="38"/>
      <c r="G97" s="38"/>
      <c r="H97" s="38"/>
      <c r="I97" s="39"/>
      <c r="J97" s="39"/>
      <c r="K97" s="39"/>
      <c r="L97" s="39"/>
      <c r="M97" s="39"/>
      <c r="N97" s="39"/>
      <c r="O97" s="39"/>
      <c r="P97" s="39"/>
      <c r="Q97" s="42"/>
      <c r="R97" s="39"/>
      <c r="S97" s="42"/>
      <c r="T97" s="42"/>
      <c r="U97" s="42"/>
      <c r="V97" s="42"/>
      <c r="W97" s="42"/>
      <c r="X97" s="39">
        <f t="shared" si="153"/>
        <v>0</v>
      </c>
      <c r="Y97" s="42"/>
      <c r="Z97" s="42"/>
      <c r="AA97" s="42"/>
      <c r="AB97" s="42"/>
      <c r="AC97" s="42"/>
      <c r="AD97" s="43"/>
      <c r="AE97" s="42"/>
      <c r="AF97" s="42"/>
      <c r="AG97" s="42"/>
      <c r="AH97" s="42"/>
      <c r="AI97" s="42"/>
      <c r="AJ97" s="42"/>
      <c r="AK97" s="42"/>
      <c r="AL97" s="27">
        <f t="shared" si="133"/>
        <v>0</v>
      </c>
    </row>
    <row r="98" spans="1:38" ht="34" outlineLevel="5" x14ac:dyDescent="0.2">
      <c r="A98" s="41" t="s">
        <v>194</v>
      </c>
      <c r="B98" s="52" t="s">
        <v>46</v>
      </c>
      <c r="C98" s="37" t="s">
        <v>47</v>
      </c>
      <c r="D98" s="38"/>
      <c r="E98" s="38"/>
      <c r="F98" s="38"/>
      <c r="G98" s="38"/>
      <c r="H98" s="38"/>
      <c r="I98" s="39">
        <v>5</v>
      </c>
      <c r="J98" s="39"/>
      <c r="K98" s="39"/>
      <c r="L98" s="39"/>
      <c r="M98" s="39"/>
      <c r="N98" s="39"/>
      <c r="O98" s="39"/>
      <c r="P98" s="39"/>
      <c r="Q98" s="42"/>
      <c r="R98" s="39"/>
      <c r="S98" s="42"/>
      <c r="T98" s="42"/>
      <c r="U98" s="42"/>
      <c r="V98" s="42"/>
      <c r="W98" s="42"/>
      <c r="X98" s="39">
        <f t="shared" si="153"/>
        <v>5</v>
      </c>
      <c r="Y98" s="42"/>
      <c r="Z98" s="42"/>
      <c r="AA98" s="42"/>
      <c r="AB98" s="42"/>
      <c r="AC98" s="42"/>
      <c r="AD98" s="43"/>
      <c r="AE98" s="42"/>
      <c r="AF98" s="42"/>
      <c r="AG98" s="42"/>
      <c r="AH98" s="42"/>
      <c r="AI98" s="42"/>
      <c r="AJ98" s="42"/>
      <c r="AK98" s="42"/>
      <c r="AL98" s="27">
        <f t="shared" si="133"/>
        <v>0</v>
      </c>
    </row>
    <row r="99" spans="1:38" ht="17" outlineLevel="3" x14ac:dyDescent="0.2">
      <c r="A99" s="36" t="s">
        <v>195</v>
      </c>
      <c r="B99" s="37" t="s">
        <v>766</v>
      </c>
      <c r="C99" s="37" t="s">
        <v>318</v>
      </c>
      <c r="D99" s="38"/>
      <c r="E99" s="38"/>
      <c r="F99" s="38"/>
      <c r="G99" s="38"/>
      <c r="H99" s="38"/>
      <c r="I99" s="39">
        <f t="shared" ref="I99:AK99" si="154">SUBTOTAL(9,I100:I135)</f>
        <v>945.80380000000014</v>
      </c>
      <c r="J99" s="39">
        <f t="shared" si="154"/>
        <v>0</v>
      </c>
      <c r="K99" s="39">
        <f t="shared" si="154"/>
        <v>0</v>
      </c>
      <c r="L99" s="39">
        <f t="shared" si="154"/>
        <v>0</v>
      </c>
      <c r="M99" s="39">
        <f t="shared" si="154"/>
        <v>0</v>
      </c>
      <c r="N99" s="39">
        <f t="shared" si="154"/>
        <v>0</v>
      </c>
      <c r="O99" s="39">
        <f t="shared" si="154"/>
        <v>0</v>
      </c>
      <c r="P99" s="39">
        <f t="shared" si="154"/>
        <v>0</v>
      </c>
      <c r="Q99" s="39">
        <f t="shared" si="154"/>
        <v>0</v>
      </c>
      <c r="R99" s="39">
        <f t="shared" si="154"/>
        <v>0</v>
      </c>
      <c r="S99" s="39">
        <f t="shared" si="154"/>
        <v>0</v>
      </c>
      <c r="T99" s="39">
        <f t="shared" si="154"/>
        <v>0</v>
      </c>
      <c r="U99" s="39">
        <f t="shared" si="154"/>
        <v>0</v>
      </c>
      <c r="V99" s="39">
        <f t="shared" si="154"/>
        <v>0</v>
      </c>
      <c r="W99" s="39">
        <f t="shared" ref="W99" si="155">SUBTOTAL(9,W100:W135)</f>
        <v>0</v>
      </c>
      <c r="X99" s="39">
        <f t="shared" si="154"/>
        <v>945.80380000000014</v>
      </c>
      <c r="Y99" s="39">
        <f t="shared" si="154"/>
        <v>0</v>
      </c>
      <c r="Z99" s="39">
        <f t="shared" si="154"/>
        <v>0</v>
      </c>
      <c r="AA99" s="39">
        <f t="shared" si="154"/>
        <v>0</v>
      </c>
      <c r="AB99" s="39">
        <f t="shared" si="154"/>
        <v>0</v>
      </c>
      <c r="AC99" s="39">
        <f t="shared" si="154"/>
        <v>0</v>
      </c>
      <c r="AD99" s="39">
        <f t="shared" si="154"/>
        <v>0</v>
      </c>
      <c r="AE99" s="39">
        <f t="shared" si="154"/>
        <v>0</v>
      </c>
      <c r="AF99" s="39">
        <f t="shared" si="154"/>
        <v>0</v>
      </c>
      <c r="AG99" s="39">
        <f t="shared" si="154"/>
        <v>0</v>
      </c>
      <c r="AH99" s="39">
        <f t="shared" si="154"/>
        <v>0</v>
      </c>
      <c r="AI99" s="39">
        <f t="shared" si="154"/>
        <v>0</v>
      </c>
      <c r="AJ99" s="39">
        <f t="shared" si="154"/>
        <v>0</v>
      </c>
      <c r="AK99" s="39">
        <f t="shared" si="154"/>
        <v>0</v>
      </c>
      <c r="AL99" s="27">
        <f t="shared" si="133"/>
        <v>0</v>
      </c>
    </row>
    <row r="100" spans="1:38" ht="17" outlineLevel="4" x14ac:dyDescent="0.2">
      <c r="A100" s="40" t="s">
        <v>196</v>
      </c>
      <c r="B100" s="37" t="s">
        <v>766</v>
      </c>
      <c r="C100" s="37" t="s">
        <v>318</v>
      </c>
      <c r="D100" s="38"/>
      <c r="E100" s="38"/>
      <c r="F100" s="38"/>
      <c r="G100" s="38"/>
      <c r="H100" s="38"/>
      <c r="I100" s="39">
        <f t="shared" ref="I100:AK100" si="156">SUBTOTAL(9,I101:I125)</f>
        <v>812.80380000000014</v>
      </c>
      <c r="J100" s="39">
        <f t="shared" si="156"/>
        <v>0</v>
      </c>
      <c r="K100" s="39">
        <f t="shared" si="156"/>
        <v>0</v>
      </c>
      <c r="L100" s="39">
        <f t="shared" si="156"/>
        <v>0</v>
      </c>
      <c r="M100" s="39">
        <f t="shared" si="156"/>
        <v>0</v>
      </c>
      <c r="N100" s="39">
        <f t="shared" si="156"/>
        <v>0</v>
      </c>
      <c r="O100" s="39">
        <f t="shared" si="156"/>
        <v>0</v>
      </c>
      <c r="P100" s="39">
        <f t="shared" si="156"/>
        <v>0</v>
      </c>
      <c r="Q100" s="39">
        <f t="shared" si="156"/>
        <v>0</v>
      </c>
      <c r="R100" s="39">
        <f t="shared" si="156"/>
        <v>0</v>
      </c>
      <c r="S100" s="39">
        <f t="shared" si="156"/>
        <v>0</v>
      </c>
      <c r="T100" s="39">
        <f t="shared" si="156"/>
        <v>0</v>
      </c>
      <c r="U100" s="39">
        <f t="shared" si="156"/>
        <v>0</v>
      </c>
      <c r="V100" s="39">
        <f t="shared" si="156"/>
        <v>0</v>
      </c>
      <c r="W100" s="39">
        <f t="shared" ref="W100" si="157">SUBTOTAL(9,W101:W125)</f>
        <v>0</v>
      </c>
      <c r="X100" s="39">
        <f t="shared" si="156"/>
        <v>812.80380000000014</v>
      </c>
      <c r="Y100" s="39">
        <f t="shared" si="156"/>
        <v>0</v>
      </c>
      <c r="Z100" s="39">
        <f t="shared" si="156"/>
        <v>0</v>
      </c>
      <c r="AA100" s="39">
        <f t="shared" si="156"/>
        <v>0</v>
      </c>
      <c r="AB100" s="39">
        <f t="shared" si="156"/>
        <v>0</v>
      </c>
      <c r="AC100" s="39">
        <f t="shared" si="156"/>
        <v>0</v>
      </c>
      <c r="AD100" s="39">
        <f t="shared" si="156"/>
        <v>0</v>
      </c>
      <c r="AE100" s="39">
        <f t="shared" si="156"/>
        <v>0</v>
      </c>
      <c r="AF100" s="39">
        <f t="shared" si="156"/>
        <v>0</v>
      </c>
      <c r="AG100" s="39">
        <f t="shared" si="156"/>
        <v>0</v>
      </c>
      <c r="AH100" s="39">
        <f t="shared" si="156"/>
        <v>0</v>
      </c>
      <c r="AI100" s="39">
        <f t="shared" si="156"/>
        <v>0</v>
      </c>
      <c r="AJ100" s="39">
        <f t="shared" si="156"/>
        <v>0</v>
      </c>
      <c r="AK100" s="39">
        <f t="shared" si="156"/>
        <v>0</v>
      </c>
      <c r="AL100" s="27">
        <f t="shared" si="133"/>
        <v>0</v>
      </c>
    </row>
    <row r="101" spans="1:38" ht="17" outlineLevel="5" x14ac:dyDescent="0.2">
      <c r="A101" s="41" t="s">
        <v>122</v>
      </c>
      <c r="B101" s="37" t="s">
        <v>327</v>
      </c>
      <c r="C101" s="37" t="s">
        <v>318</v>
      </c>
      <c r="D101" s="38"/>
      <c r="E101" s="38"/>
      <c r="F101" s="38"/>
      <c r="G101" s="38"/>
      <c r="H101" s="38"/>
      <c r="I101" s="39">
        <v>84</v>
      </c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>
        <f t="shared" ref="X101:X125" si="158">I101</f>
        <v>84</v>
      </c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27">
        <f t="shared" si="133"/>
        <v>0</v>
      </c>
    </row>
    <row r="102" spans="1:38" ht="34" outlineLevel="5" x14ac:dyDescent="0.2">
      <c r="A102" s="41" t="s">
        <v>123</v>
      </c>
      <c r="B102" s="37" t="s">
        <v>327</v>
      </c>
      <c r="C102" s="37" t="s">
        <v>318</v>
      </c>
      <c r="D102" s="38"/>
      <c r="E102" s="38"/>
      <c r="F102" s="38"/>
      <c r="G102" s="38"/>
      <c r="H102" s="38"/>
      <c r="I102" s="39">
        <v>18</v>
      </c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>
        <f t="shared" si="158"/>
        <v>18</v>
      </c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27">
        <f t="shared" si="133"/>
        <v>0</v>
      </c>
    </row>
    <row r="103" spans="1:38" ht="17" outlineLevel="5" x14ac:dyDescent="0.2">
      <c r="A103" s="41" t="s">
        <v>124</v>
      </c>
      <c r="B103" s="37" t="s">
        <v>327</v>
      </c>
      <c r="C103" s="37" t="s">
        <v>318</v>
      </c>
      <c r="D103" s="38"/>
      <c r="E103" s="38"/>
      <c r="F103" s="38"/>
      <c r="G103" s="38"/>
      <c r="H103" s="38"/>
      <c r="I103" s="39">
        <v>150</v>
      </c>
      <c r="J103" s="39"/>
      <c r="K103" s="39"/>
      <c r="L103" s="39"/>
      <c r="M103" s="39"/>
      <c r="N103" s="39"/>
      <c r="O103" s="39"/>
      <c r="P103" s="39"/>
      <c r="Q103" s="42"/>
      <c r="R103" s="39"/>
      <c r="S103" s="42"/>
      <c r="T103" s="42"/>
      <c r="U103" s="42"/>
      <c r="V103" s="42"/>
      <c r="W103" s="42"/>
      <c r="X103" s="39">
        <f t="shared" si="158"/>
        <v>150</v>
      </c>
      <c r="Y103" s="42"/>
      <c r="Z103" s="42"/>
      <c r="AA103" s="42"/>
      <c r="AB103" s="42"/>
      <c r="AC103" s="42"/>
      <c r="AD103" s="43"/>
      <c r="AE103" s="42"/>
      <c r="AF103" s="42"/>
      <c r="AG103" s="42"/>
      <c r="AH103" s="42"/>
      <c r="AI103" s="42"/>
      <c r="AJ103" s="42"/>
      <c r="AK103" s="42"/>
      <c r="AL103" s="27">
        <f t="shared" si="133"/>
        <v>0</v>
      </c>
    </row>
    <row r="104" spans="1:38" ht="17" outlineLevel="5" x14ac:dyDescent="0.2">
      <c r="A104" s="41" t="s">
        <v>756</v>
      </c>
      <c r="B104" s="37" t="s">
        <v>327</v>
      </c>
      <c r="C104" s="37" t="s">
        <v>318</v>
      </c>
      <c r="D104" s="38"/>
      <c r="E104" s="38"/>
      <c r="F104" s="38"/>
      <c r="G104" s="38"/>
      <c r="H104" s="38"/>
      <c r="I104" s="39">
        <v>10</v>
      </c>
      <c r="J104" s="39"/>
      <c r="K104" s="39"/>
      <c r="L104" s="39"/>
      <c r="M104" s="39"/>
      <c r="N104" s="39"/>
      <c r="O104" s="39"/>
      <c r="P104" s="39"/>
      <c r="Q104" s="42"/>
      <c r="R104" s="39"/>
      <c r="S104" s="42"/>
      <c r="T104" s="42"/>
      <c r="U104" s="42"/>
      <c r="V104" s="42"/>
      <c r="W104" s="42"/>
      <c r="X104" s="39">
        <f t="shared" si="158"/>
        <v>10</v>
      </c>
      <c r="Y104" s="42"/>
      <c r="Z104" s="42"/>
      <c r="AA104" s="42"/>
      <c r="AB104" s="42"/>
      <c r="AC104" s="42"/>
      <c r="AD104" s="43"/>
      <c r="AE104" s="42"/>
      <c r="AF104" s="42"/>
      <c r="AG104" s="42"/>
      <c r="AH104" s="42"/>
      <c r="AI104" s="42"/>
      <c r="AJ104" s="42"/>
      <c r="AK104" s="42"/>
      <c r="AL104" s="27">
        <f t="shared" si="133"/>
        <v>0</v>
      </c>
    </row>
    <row r="105" spans="1:38" ht="17" outlineLevel="5" x14ac:dyDescent="0.2">
      <c r="A105" s="41" t="s">
        <v>757</v>
      </c>
      <c r="B105" s="37" t="s">
        <v>766</v>
      </c>
      <c r="C105" s="37" t="s">
        <v>318</v>
      </c>
      <c r="D105" s="38"/>
      <c r="E105" s="38"/>
      <c r="F105" s="38"/>
      <c r="G105" s="38"/>
      <c r="H105" s="38"/>
      <c r="I105" s="39">
        <v>26.5</v>
      </c>
      <c r="J105" s="39"/>
      <c r="K105" s="39"/>
      <c r="L105" s="39"/>
      <c r="M105" s="39"/>
      <c r="N105" s="39"/>
      <c r="O105" s="39"/>
      <c r="P105" s="39"/>
      <c r="Q105" s="42"/>
      <c r="R105" s="39"/>
      <c r="S105" s="42"/>
      <c r="T105" s="42"/>
      <c r="U105" s="42"/>
      <c r="V105" s="42"/>
      <c r="W105" s="42"/>
      <c r="X105" s="39">
        <f t="shared" si="158"/>
        <v>26.5</v>
      </c>
      <c r="Y105" s="42"/>
      <c r="Z105" s="42"/>
      <c r="AA105" s="42"/>
      <c r="AB105" s="42"/>
      <c r="AC105" s="42"/>
      <c r="AD105" s="43"/>
      <c r="AE105" s="42"/>
      <c r="AF105" s="42"/>
      <c r="AG105" s="42"/>
      <c r="AH105" s="42"/>
      <c r="AI105" s="42"/>
      <c r="AJ105" s="42"/>
      <c r="AK105" s="42"/>
      <c r="AL105" s="27">
        <f t="shared" si="133"/>
        <v>0</v>
      </c>
    </row>
    <row r="106" spans="1:38" ht="17" outlineLevel="5" x14ac:dyDescent="0.2">
      <c r="A106" s="41" t="s">
        <v>758</v>
      </c>
      <c r="B106" s="37" t="s">
        <v>327</v>
      </c>
      <c r="C106" s="37" t="s">
        <v>318</v>
      </c>
      <c r="D106" s="38"/>
      <c r="E106" s="38"/>
      <c r="F106" s="38"/>
      <c r="G106" s="38"/>
      <c r="H106" s="38"/>
      <c r="I106" s="39">
        <v>7.5</v>
      </c>
      <c r="J106" s="39"/>
      <c r="K106" s="39"/>
      <c r="L106" s="39"/>
      <c r="M106" s="39"/>
      <c r="N106" s="39"/>
      <c r="O106" s="39"/>
      <c r="P106" s="39"/>
      <c r="Q106" s="42"/>
      <c r="R106" s="39"/>
      <c r="S106" s="42"/>
      <c r="T106" s="42"/>
      <c r="U106" s="42"/>
      <c r="V106" s="42"/>
      <c r="W106" s="42"/>
      <c r="X106" s="39">
        <f t="shared" si="158"/>
        <v>7.5</v>
      </c>
      <c r="Y106" s="42"/>
      <c r="Z106" s="42"/>
      <c r="AA106" s="42"/>
      <c r="AB106" s="42"/>
      <c r="AC106" s="42"/>
      <c r="AD106" s="43"/>
      <c r="AE106" s="42"/>
      <c r="AF106" s="42"/>
      <c r="AG106" s="42"/>
      <c r="AH106" s="42"/>
      <c r="AI106" s="42"/>
      <c r="AJ106" s="42"/>
      <c r="AK106" s="42"/>
      <c r="AL106" s="27">
        <f t="shared" si="133"/>
        <v>0</v>
      </c>
    </row>
    <row r="107" spans="1:38" ht="17" outlineLevel="5" x14ac:dyDescent="0.2">
      <c r="A107" s="41" t="s">
        <v>759</v>
      </c>
      <c r="B107" s="37" t="s">
        <v>766</v>
      </c>
      <c r="C107" s="37" t="s">
        <v>318</v>
      </c>
      <c r="D107" s="38"/>
      <c r="E107" s="38"/>
      <c r="F107" s="38"/>
      <c r="G107" s="38"/>
      <c r="H107" s="38"/>
      <c r="I107" s="39">
        <v>12</v>
      </c>
      <c r="J107" s="39"/>
      <c r="K107" s="39"/>
      <c r="L107" s="39"/>
      <c r="M107" s="39"/>
      <c r="N107" s="39"/>
      <c r="O107" s="39"/>
      <c r="P107" s="39"/>
      <c r="Q107" s="42"/>
      <c r="R107" s="39"/>
      <c r="S107" s="42"/>
      <c r="T107" s="42"/>
      <c r="U107" s="42"/>
      <c r="V107" s="42"/>
      <c r="W107" s="42"/>
      <c r="X107" s="39">
        <f t="shared" si="158"/>
        <v>12</v>
      </c>
      <c r="Y107" s="42"/>
      <c r="Z107" s="42"/>
      <c r="AA107" s="42"/>
      <c r="AB107" s="42"/>
      <c r="AC107" s="42"/>
      <c r="AD107" s="43"/>
      <c r="AE107" s="42"/>
      <c r="AF107" s="42"/>
      <c r="AG107" s="42"/>
      <c r="AH107" s="42"/>
      <c r="AI107" s="42"/>
      <c r="AJ107" s="42"/>
      <c r="AK107" s="42"/>
      <c r="AL107" s="27">
        <f t="shared" si="133"/>
        <v>0</v>
      </c>
    </row>
    <row r="108" spans="1:38" ht="17" outlineLevel="5" x14ac:dyDescent="0.2">
      <c r="A108" s="41" t="s">
        <v>125</v>
      </c>
      <c r="B108" s="37" t="s">
        <v>766</v>
      </c>
      <c r="C108" s="37" t="s">
        <v>318</v>
      </c>
      <c r="D108" s="38">
        <v>300</v>
      </c>
      <c r="E108" s="38"/>
      <c r="F108" s="38"/>
      <c r="G108" s="38"/>
      <c r="H108" s="38">
        <v>0.04</v>
      </c>
      <c r="I108" s="39">
        <f>D108*H108</f>
        <v>12</v>
      </c>
      <c r="J108" s="39"/>
      <c r="K108" s="39"/>
      <c r="L108" s="39"/>
      <c r="M108" s="39"/>
      <c r="N108" s="39"/>
      <c r="O108" s="39"/>
      <c r="P108" s="39"/>
      <c r="Q108" s="42"/>
      <c r="R108" s="39"/>
      <c r="S108" s="42"/>
      <c r="T108" s="42"/>
      <c r="U108" s="42"/>
      <c r="V108" s="42"/>
      <c r="W108" s="42"/>
      <c r="X108" s="39">
        <f t="shared" si="158"/>
        <v>12</v>
      </c>
      <c r="Y108" s="42"/>
      <c r="Z108" s="42"/>
      <c r="AA108" s="42"/>
      <c r="AB108" s="42"/>
      <c r="AC108" s="42"/>
      <c r="AD108" s="43"/>
      <c r="AE108" s="42"/>
      <c r="AF108" s="42"/>
      <c r="AG108" s="42"/>
      <c r="AH108" s="42"/>
      <c r="AI108" s="42"/>
      <c r="AJ108" s="42"/>
      <c r="AK108" s="42"/>
      <c r="AL108" s="27">
        <f t="shared" si="133"/>
        <v>0</v>
      </c>
    </row>
    <row r="109" spans="1:38" ht="17" outlineLevel="5" x14ac:dyDescent="0.2">
      <c r="A109" s="41" t="s">
        <v>126</v>
      </c>
      <c r="B109" s="37" t="s">
        <v>3</v>
      </c>
      <c r="C109" s="37" t="s">
        <v>1</v>
      </c>
      <c r="D109" s="38">
        <v>4</v>
      </c>
      <c r="E109" s="38"/>
      <c r="F109" s="38"/>
      <c r="G109" s="38">
        <v>4</v>
      </c>
      <c r="H109" s="38">
        <v>17</v>
      </c>
      <c r="I109" s="39">
        <f>G109*H109</f>
        <v>68</v>
      </c>
      <c r="J109" s="39"/>
      <c r="K109" s="39"/>
      <c r="L109" s="39"/>
      <c r="M109" s="39"/>
      <c r="N109" s="39"/>
      <c r="O109" s="39"/>
      <c r="P109" s="39"/>
      <c r="Q109" s="42"/>
      <c r="R109" s="39"/>
      <c r="S109" s="42"/>
      <c r="T109" s="42"/>
      <c r="U109" s="42"/>
      <c r="V109" s="42"/>
      <c r="W109" s="42"/>
      <c r="X109" s="39">
        <f t="shared" si="158"/>
        <v>68</v>
      </c>
      <c r="Y109" s="42"/>
      <c r="Z109" s="42"/>
      <c r="AA109" s="42"/>
      <c r="AB109" s="42"/>
      <c r="AC109" s="42"/>
      <c r="AD109" s="43"/>
      <c r="AE109" s="42"/>
      <c r="AF109" s="42"/>
      <c r="AG109" s="42"/>
      <c r="AH109" s="42"/>
      <c r="AI109" s="42"/>
      <c r="AJ109" s="42"/>
      <c r="AK109" s="42"/>
      <c r="AL109" s="27">
        <f t="shared" si="133"/>
        <v>0</v>
      </c>
    </row>
    <row r="110" spans="1:38" ht="17" outlineLevel="5" x14ac:dyDescent="0.2">
      <c r="A110" s="41" t="s">
        <v>760</v>
      </c>
      <c r="B110" s="37" t="s">
        <v>3</v>
      </c>
      <c r="C110" s="37" t="s">
        <v>1</v>
      </c>
      <c r="D110" s="38"/>
      <c r="E110" s="38"/>
      <c r="F110" s="38"/>
      <c r="G110" s="38"/>
      <c r="H110" s="38"/>
      <c r="I110" s="39"/>
      <c r="J110" s="39"/>
      <c r="K110" s="39"/>
      <c r="L110" s="39"/>
      <c r="M110" s="39"/>
      <c r="N110" s="39"/>
      <c r="O110" s="39"/>
      <c r="P110" s="39"/>
      <c r="Q110" s="42"/>
      <c r="R110" s="39"/>
      <c r="S110" s="42"/>
      <c r="T110" s="42"/>
      <c r="U110" s="42"/>
      <c r="V110" s="42"/>
      <c r="W110" s="42"/>
      <c r="X110" s="39">
        <f t="shared" si="158"/>
        <v>0</v>
      </c>
      <c r="Y110" s="42"/>
      <c r="Z110" s="42"/>
      <c r="AA110" s="42"/>
      <c r="AB110" s="42"/>
      <c r="AC110" s="42"/>
      <c r="AD110" s="43"/>
      <c r="AE110" s="42"/>
      <c r="AF110" s="42"/>
      <c r="AG110" s="42"/>
      <c r="AH110" s="42"/>
      <c r="AI110" s="42"/>
      <c r="AJ110" s="42"/>
      <c r="AK110" s="42"/>
      <c r="AL110" s="27">
        <f t="shared" si="133"/>
        <v>0</v>
      </c>
    </row>
    <row r="111" spans="1:38" ht="34" outlineLevel="5" x14ac:dyDescent="0.2">
      <c r="A111" s="41" t="s">
        <v>761</v>
      </c>
      <c r="B111" s="37" t="s">
        <v>766</v>
      </c>
      <c r="C111" s="37" t="s">
        <v>318</v>
      </c>
      <c r="D111" s="38"/>
      <c r="E111" s="38"/>
      <c r="F111" s="38"/>
      <c r="G111" s="38">
        <v>0.05</v>
      </c>
      <c r="H111" s="38">
        <v>48</v>
      </c>
      <c r="I111" s="39">
        <f>G111*H111</f>
        <v>2.4000000000000004</v>
      </c>
      <c r="J111" s="39"/>
      <c r="K111" s="39"/>
      <c r="L111" s="39"/>
      <c r="M111" s="39"/>
      <c r="N111" s="39"/>
      <c r="O111" s="39"/>
      <c r="P111" s="39"/>
      <c r="Q111" s="42"/>
      <c r="R111" s="39"/>
      <c r="S111" s="42"/>
      <c r="T111" s="42"/>
      <c r="U111" s="42"/>
      <c r="V111" s="42"/>
      <c r="W111" s="42"/>
      <c r="X111" s="39">
        <f t="shared" si="158"/>
        <v>2.4000000000000004</v>
      </c>
      <c r="Y111" s="42"/>
      <c r="Z111" s="42"/>
      <c r="AA111" s="42"/>
      <c r="AB111" s="42"/>
      <c r="AC111" s="42"/>
      <c r="AD111" s="43"/>
      <c r="AE111" s="42"/>
      <c r="AF111" s="42"/>
      <c r="AG111" s="42"/>
      <c r="AH111" s="42"/>
      <c r="AI111" s="42"/>
      <c r="AJ111" s="42"/>
      <c r="AK111" s="42"/>
      <c r="AL111" s="27">
        <f t="shared" si="133"/>
        <v>0</v>
      </c>
    </row>
    <row r="112" spans="1:38" ht="34" outlineLevel="5" x14ac:dyDescent="0.2">
      <c r="A112" s="41" t="s">
        <v>762</v>
      </c>
      <c r="B112" s="37" t="s">
        <v>3</v>
      </c>
      <c r="C112" s="37" t="s">
        <v>1</v>
      </c>
      <c r="D112" s="38">
        <v>4</v>
      </c>
      <c r="E112" s="38">
        <v>1</v>
      </c>
      <c r="F112" s="38"/>
      <c r="G112" s="38">
        <v>5</v>
      </c>
      <c r="H112" s="38">
        <v>17</v>
      </c>
      <c r="I112" s="39">
        <f>G112*H112</f>
        <v>85</v>
      </c>
      <c r="J112" s="39"/>
      <c r="K112" s="39"/>
      <c r="L112" s="39"/>
      <c r="M112" s="39"/>
      <c r="N112" s="39"/>
      <c r="O112" s="39"/>
      <c r="P112" s="39"/>
      <c r="Q112" s="42"/>
      <c r="R112" s="39"/>
      <c r="S112" s="42"/>
      <c r="T112" s="42"/>
      <c r="U112" s="42"/>
      <c r="V112" s="42"/>
      <c r="W112" s="42"/>
      <c r="X112" s="39">
        <f t="shared" si="158"/>
        <v>85</v>
      </c>
      <c r="Y112" s="42"/>
      <c r="Z112" s="42"/>
      <c r="AA112" s="42"/>
      <c r="AB112" s="42"/>
      <c r="AC112" s="42"/>
      <c r="AD112" s="43"/>
      <c r="AE112" s="42"/>
      <c r="AF112" s="42"/>
      <c r="AG112" s="42"/>
      <c r="AH112" s="42"/>
      <c r="AI112" s="42"/>
      <c r="AJ112" s="42"/>
      <c r="AK112" s="42"/>
      <c r="AL112" s="27">
        <f t="shared" si="133"/>
        <v>0</v>
      </c>
    </row>
    <row r="113" spans="1:38" ht="34" outlineLevel="5" x14ac:dyDescent="0.2">
      <c r="A113" s="41" t="s">
        <v>763</v>
      </c>
      <c r="B113" s="37" t="s">
        <v>766</v>
      </c>
      <c r="C113" s="37" t="s">
        <v>318</v>
      </c>
      <c r="D113" s="38"/>
      <c r="E113" s="38"/>
      <c r="F113" s="38"/>
      <c r="G113" s="38">
        <v>19</v>
      </c>
      <c r="H113" s="38">
        <v>9.1999999999999993</v>
      </c>
      <c r="I113" s="39">
        <f>G113*H113</f>
        <v>174.79999999999998</v>
      </c>
      <c r="J113" s="39"/>
      <c r="K113" s="39"/>
      <c r="L113" s="39"/>
      <c r="M113" s="39"/>
      <c r="N113" s="39"/>
      <c r="O113" s="39"/>
      <c r="P113" s="39"/>
      <c r="Q113" s="42"/>
      <c r="R113" s="39"/>
      <c r="S113" s="42"/>
      <c r="T113" s="42"/>
      <c r="U113" s="42"/>
      <c r="V113" s="42"/>
      <c r="W113" s="42"/>
      <c r="X113" s="39">
        <f t="shared" si="158"/>
        <v>174.79999999999998</v>
      </c>
      <c r="Y113" s="42"/>
      <c r="Z113" s="42"/>
      <c r="AA113" s="42"/>
      <c r="AB113" s="42"/>
      <c r="AC113" s="42"/>
      <c r="AD113" s="43"/>
      <c r="AE113" s="42"/>
      <c r="AF113" s="42"/>
      <c r="AG113" s="42"/>
      <c r="AH113" s="42"/>
      <c r="AI113" s="42"/>
      <c r="AJ113" s="42"/>
      <c r="AK113" s="42"/>
      <c r="AL113" s="27">
        <f t="shared" si="133"/>
        <v>0</v>
      </c>
    </row>
    <row r="114" spans="1:38" ht="17" outlineLevel="5" x14ac:dyDescent="0.2">
      <c r="A114" s="41" t="s">
        <v>764</v>
      </c>
      <c r="B114" s="37" t="s">
        <v>766</v>
      </c>
      <c r="C114" s="37" t="s">
        <v>318</v>
      </c>
      <c r="D114" s="38"/>
      <c r="E114" s="38"/>
      <c r="F114" s="38"/>
      <c r="G114" s="38"/>
      <c r="H114" s="38"/>
      <c r="I114" s="39">
        <v>7.2590000000000003</v>
      </c>
      <c r="J114" s="39"/>
      <c r="K114" s="39"/>
      <c r="L114" s="39"/>
      <c r="M114" s="39"/>
      <c r="N114" s="39"/>
      <c r="O114" s="39"/>
      <c r="P114" s="39"/>
      <c r="Q114" s="42"/>
      <c r="R114" s="39"/>
      <c r="S114" s="42"/>
      <c r="T114" s="42"/>
      <c r="U114" s="42"/>
      <c r="V114" s="42"/>
      <c r="W114" s="42"/>
      <c r="X114" s="39">
        <f t="shared" si="158"/>
        <v>7.2590000000000003</v>
      </c>
      <c r="Y114" s="42"/>
      <c r="Z114" s="42"/>
      <c r="AA114" s="42"/>
      <c r="AB114" s="42"/>
      <c r="AC114" s="42"/>
      <c r="AD114" s="43"/>
      <c r="AE114" s="42"/>
      <c r="AF114" s="42"/>
      <c r="AG114" s="42"/>
      <c r="AH114" s="42"/>
      <c r="AI114" s="42"/>
      <c r="AJ114" s="42"/>
      <c r="AK114" s="42"/>
      <c r="AL114" s="27">
        <f t="shared" si="133"/>
        <v>0</v>
      </c>
    </row>
    <row r="115" spans="1:38" ht="17" outlineLevel="5" x14ac:dyDescent="0.2">
      <c r="A115" s="41" t="s">
        <v>765</v>
      </c>
      <c r="B115" s="37" t="s">
        <v>55</v>
      </c>
      <c r="C115" s="37" t="s">
        <v>56</v>
      </c>
      <c r="D115" s="38">
        <v>300</v>
      </c>
      <c r="E115" s="38"/>
      <c r="F115" s="38"/>
      <c r="G115" s="38">
        <f>D115</f>
        <v>300</v>
      </c>
      <c r="H115" s="38">
        <v>9.1999999999999998E-2</v>
      </c>
      <c r="I115" s="39">
        <f>G115*H115</f>
        <v>27.599999999999998</v>
      </c>
      <c r="J115" s="39"/>
      <c r="K115" s="39"/>
      <c r="L115" s="39"/>
      <c r="M115" s="39"/>
      <c r="N115" s="39"/>
      <c r="O115" s="39"/>
      <c r="P115" s="39"/>
      <c r="Q115" s="42"/>
      <c r="R115" s="39"/>
      <c r="S115" s="42"/>
      <c r="T115" s="42"/>
      <c r="U115" s="42"/>
      <c r="V115" s="42"/>
      <c r="W115" s="42"/>
      <c r="X115" s="39">
        <f t="shared" si="158"/>
        <v>27.599999999999998</v>
      </c>
      <c r="Y115" s="42"/>
      <c r="Z115" s="42"/>
      <c r="AA115" s="42"/>
      <c r="AB115" s="42"/>
      <c r="AC115" s="42"/>
      <c r="AD115" s="43"/>
      <c r="AE115" s="42"/>
      <c r="AF115" s="42"/>
      <c r="AG115" s="42"/>
      <c r="AH115" s="42"/>
      <c r="AI115" s="42"/>
      <c r="AJ115" s="42"/>
      <c r="AK115" s="42"/>
      <c r="AL115" s="27">
        <f t="shared" si="133"/>
        <v>0</v>
      </c>
    </row>
    <row r="116" spans="1:38" ht="17" outlineLevel="5" x14ac:dyDescent="0.2">
      <c r="A116" s="41" t="s">
        <v>767</v>
      </c>
      <c r="B116" s="37" t="s">
        <v>766</v>
      </c>
      <c r="C116" s="37" t="s">
        <v>318</v>
      </c>
      <c r="D116" s="38"/>
      <c r="E116" s="38"/>
      <c r="F116" s="38"/>
      <c r="G116" s="38"/>
      <c r="H116" s="38"/>
      <c r="I116" s="39">
        <v>6.3440000000000003</v>
      </c>
      <c r="J116" s="39"/>
      <c r="K116" s="39"/>
      <c r="L116" s="39"/>
      <c r="M116" s="39"/>
      <c r="N116" s="39"/>
      <c r="O116" s="39"/>
      <c r="P116" s="39"/>
      <c r="Q116" s="42"/>
      <c r="R116" s="39"/>
      <c r="S116" s="42"/>
      <c r="T116" s="42"/>
      <c r="U116" s="42"/>
      <c r="V116" s="42"/>
      <c r="W116" s="42"/>
      <c r="X116" s="39">
        <f t="shared" si="158"/>
        <v>6.3440000000000003</v>
      </c>
      <c r="Y116" s="42"/>
      <c r="Z116" s="42"/>
      <c r="AA116" s="42"/>
      <c r="AB116" s="42"/>
      <c r="AC116" s="42"/>
      <c r="AD116" s="43"/>
      <c r="AE116" s="42"/>
      <c r="AF116" s="42"/>
      <c r="AG116" s="42"/>
      <c r="AH116" s="42"/>
      <c r="AI116" s="42"/>
      <c r="AJ116" s="42"/>
      <c r="AK116" s="42"/>
      <c r="AL116" s="27">
        <f t="shared" si="133"/>
        <v>0</v>
      </c>
    </row>
    <row r="117" spans="1:38" ht="34" outlineLevel="5" x14ac:dyDescent="0.2">
      <c r="A117" s="41" t="s">
        <v>768</v>
      </c>
      <c r="B117" s="37" t="s">
        <v>766</v>
      </c>
      <c r="C117" s="37" t="s">
        <v>318</v>
      </c>
      <c r="D117" s="38"/>
      <c r="E117" s="38"/>
      <c r="F117" s="38"/>
      <c r="G117" s="38"/>
      <c r="H117" s="38"/>
      <c r="I117" s="39">
        <v>7.4298000000000002</v>
      </c>
      <c r="J117" s="39"/>
      <c r="K117" s="39"/>
      <c r="L117" s="39"/>
      <c r="M117" s="39"/>
      <c r="N117" s="39"/>
      <c r="O117" s="39"/>
      <c r="P117" s="39"/>
      <c r="Q117" s="42"/>
      <c r="R117" s="39"/>
      <c r="S117" s="42"/>
      <c r="T117" s="42"/>
      <c r="U117" s="42"/>
      <c r="V117" s="42"/>
      <c r="W117" s="42"/>
      <c r="X117" s="39">
        <f t="shared" si="158"/>
        <v>7.4298000000000002</v>
      </c>
      <c r="Y117" s="42"/>
      <c r="Z117" s="42"/>
      <c r="AA117" s="42"/>
      <c r="AB117" s="42"/>
      <c r="AC117" s="42"/>
      <c r="AD117" s="43"/>
      <c r="AE117" s="42"/>
      <c r="AF117" s="42"/>
      <c r="AG117" s="42"/>
      <c r="AH117" s="42"/>
      <c r="AI117" s="42"/>
      <c r="AJ117" s="42"/>
      <c r="AK117" s="42"/>
      <c r="AL117" s="27">
        <f t="shared" si="133"/>
        <v>0</v>
      </c>
    </row>
    <row r="118" spans="1:38" ht="34" outlineLevel="5" x14ac:dyDescent="0.2">
      <c r="A118" s="41" t="s">
        <v>769</v>
      </c>
      <c r="B118" s="37" t="s">
        <v>766</v>
      </c>
      <c r="C118" s="37" t="s">
        <v>318</v>
      </c>
      <c r="D118" s="38"/>
      <c r="E118" s="38"/>
      <c r="F118" s="38"/>
      <c r="G118" s="38"/>
      <c r="H118" s="38"/>
      <c r="I118" s="39">
        <v>4.9531999999999998</v>
      </c>
      <c r="J118" s="39"/>
      <c r="K118" s="39"/>
      <c r="L118" s="39"/>
      <c r="M118" s="39"/>
      <c r="N118" s="39"/>
      <c r="O118" s="39"/>
      <c r="P118" s="39"/>
      <c r="Q118" s="42"/>
      <c r="R118" s="39"/>
      <c r="S118" s="42"/>
      <c r="T118" s="42"/>
      <c r="U118" s="42"/>
      <c r="V118" s="42"/>
      <c r="W118" s="42"/>
      <c r="X118" s="39">
        <f t="shared" si="158"/>
        <v>4.9531999999999998</v>
      </c>
      <c r="Y118" s="42"/>
      <c r="Z118" s="42"/>
      <c r="AA118" s="42"/>
      <c r="AB118" s="42"/>
      <c r="AC118" s="42"/>
      <c r="AD118" s="43"/>
      <c r="AE118" s="42"/>
      <c r="AF118" s="42"/>
      <c r="AG118" s="42"/>
      <c r="AH118" s="42"/>
      <c r="AI118" s="42"/>
      <c r="AJ118" s="42"/>
      <c r="AK118" s="42"/>
      <c r="AL118" s="27">
        <f t="shared" si="133"/>
        <v>0</v>
      </c>
    </row>
    <row r="119" spans="1:38" ht="34" outlineLevel="5" x14ac:dyDescent="0.2">
      <c r="A119" s="41" t="s">
        <v>770</v>
      </c>
      <c r="B119" s="37" t="s">
        <v>766</v>
      </c>
      <c r="C119" s="37" t="s">
        <v>318</v>
      </c>
      <c r="D119" s="38"/>
      <c r="E119" s="38"/>
      <c r="F119" s="38"/>
      <c r="G119" s="38"/>
      <c r="H119" s="38"/>
      <c r="I119" s="39">
        <v>3.9893999999999998</v>
      </c>
      <c r="J119" s="39"/>
      <c r="K119" s="39"/>
      <c r="L119" s="39"/>
      <c r="M119" s="39"/>
      <c r="N119" s="39"/>
      <c r="O119" s="39"/>
      <c r="P119" s="39"/>
      <c r="Q119" s="42"/>
      <c r="R119" s="39"/>
      <c r="S119" s="42"/>
      <c r="T119" s="42"/>
      <c r="U119" s="42"/>
      <c r="V119" s="42"/>
      <c r="W119" s="42"/>
      <c r="X119" s="39">
        <f t="shared" si="158"/>
        <v>3.9893999999999998</v>
      </c>
      <c r="Y119" s="42"/>
      <c r="Z119" s="42"/>
      <c r="AA119" s="42"/>
      <c r="AB119" s="42"/>
      <c r="AC119" s="42"/>
      <c r="AD119" s="43"/>
      <c r="AE119" s="42"/>
      <c r="AF119" s="42"/>
      <c r="AG119" s="42"/>
      <c r="AH119" s="42"/>
      <c r="AI119" s="42"/>
      <c r="AJ119" s="42"/>
      <c r="AK119" s="42"/>
      <c r="AL119" s="27">
        <f t="shared" si="133"/>
        <v>0</v>
      </c>
    </row>
    <row r="120" spans="1:38" ht="34" outlineLevel="5" x14ac:dyDescent="0.2">
      <c r="A120" s="41" t="s">
        <v>771</v>
      </c>
      <c r="B120" s="37" t="s">
        <v>766</v>
      </c>
      <c r="C120" s="37" t="s">
        <v>318</v>
      </c>
      <c r="D120" s="38"/>
      <c r="E120" s="38"/>
      <c r="F120" s="38"/>
      <c r="G120" s="38"/>
      <c r="H120" s="38"/>
      <c r="I120" s="39">
        <v>7.1980000000000004</v>
      </c>
      <c r="J120" s="39"/>
      <c r="K120" s="39"/>
      <c r="L120" s="39"/>
      <c r="M120" s="39"/>
      <c r="N120" s="39"/>
      <c r="O120" s="39"/>
      <c r="P120" s="39"/>
      <c r="Q120" s="42"/>
      <c r="R120" s="39"/>
      <c r="S120" s="42"/>
      <c r="T120" s="42"/>
      <c r="U120" s="42"/>
      <c r="V120" s="42"/>
      <c r="W120" s="42"/>
      <c r="X120" s="39">
        <f t="shared" si="158"/>
        <v>7.1980000000000004</v>
      </c>
      <c r="Y120" s="42"/>
      <c r="Z120" s="42"/>
      <c r="AA120" s="42"/>
      <c r="AB120" s="42"/>
      <c r="AC120" s="42"/>
      <c r="AD120" s="43"/>
      <c r="AE120" s="42"/>
      <c r="AF120" s="42"/>
      <c r="AG120" s="42"/>
      <c r="AH120" s="42"/>
      <c r="AI120" s="42"/>
      <c r="AJ120" s="42"/>
      <c r="AK120" s="42"/>
      <c r="AL120" s="27">
        <f t="shared" si="133"/>
        <v>0</v>
      </c>
    </row>
    <row r="121" spans="1:38" ht="17" outlineLevel="5" x14ac:dyDescent="0.2">
      <c r="A121" s="41" t="s">
        <v>772</v>
      </c>
      <c r="B121" s="37" t="s">
        <v>766</v>
      </c>
      <c r="C121" s="37" t="s">
        <v>318</v>
      </c>
      <c r="D121" s="38"/>
      <c r="E121" s="38"/>
      <c r="F121" s="38"/>
      <c r="G121" s="38"/>
      <c r="H121" s="38"/>
      <c r="I121" s="39">
        <v>1.8544</v>
      </c>
      <c r="J121" s="39"/>
      <c r="K121" s="39"/>
      <c r="L121" s="39"/>
      <c r="M121" s="39"/>
      <c r="N121" s="39"/>
      <c r="O121" s="39"/>
      <c r="P121" s="39"/>
      <c r="Q121" s="42"/>
      <c r="R121" s="39"/>
      <c r="S121" s="42"/>
      <c r="T121" s="42"/>
      <c r="U121" s="42"/>
      <c r="V121" s="42"/>
      <c r="W121" s="42"/>
      <c r="X121" s="39">
        <f t="shared" si="158"/>
        <v>1.8544</v>
      </c>
      <c r="Y121" s="42"/>
      <c r="Z121" s="42"/>
      <c r="AA121" s="42"/>
      <c r="AB121" s="42"/>
      <c r="AC121" s="42"/>
      <c r="AD121" s="43"/>
      <c r="AE121" s="42"/>
      <c r="AF121" s="42"/>
      <c r="AG121" s="42"/>
      <c r="AH121" s="42"/>
      <c r="AI121" s="42"/>
      <c r="AJ121" s="42"/>
      <c r="AK121" s="42"/>
      <c r="AL121" s="27">
        <f t="shared" si="133"/>
        <v>0</v>
      </c>
    </row>
    <row r="122" spans="1:38" ht="17" outlineLevel="5" x14ac:dyDescent="0.2">
      <c r="A122" s="41" t="s">
        <v>773</v>
      </c>
      <c r="B122" s="37" t="s">
        <v>766</v>
      </c>
      <c r="C122" s="37" t="s">
        <v>318</v>
      </c>
      <c r="D122" s="38"/>
      <c r="E122" s="38"/>
      <c r="F122" s="38"/>
      <c r="G122" s="38"/>
      <c r="H122" s="38"/>
      <c r="I122" s="39">
        <v>1.45</v>
      </c>
      <c r="J122" s="39"/>
      <c r="K122" s="39"/>
      <c r="L122" s="39"/>
      <c r="M122" s="39"/>
      <c r="N122" s="39"/>
      <c r="O122" s="39"/>
      <c r="P122" s="39"/>
      <c r="Q122" s="42"/>
      <c r="R122" s="39"/>
      <c r="S122" s="42"/>
      <c r="T122" s="42"/>
      <c r="U122" s="42"/>
      <c r="V122" s="42"/>
      <c r="W122" s="42"/>
      <c r="X122" s="39">
        <f t="shared" si="158"/>
        <v>1.45</v>
      </c>
      <c r="Y122" s="42"/>
      <c r="Z122" s="42"/>
      <c r="AA122" s="42"/>
      <c r="AB122" s="42"/>
      <c r="AC122" s="42"/>
      <c r="AD122" s="43"/>
      <c r="AE122" s="42"/>
      <c r="AF122" s="42"/>
      <c r="AG122" s="42"/>
      <c r="AH122" s="42"/>
      <c r="AI122" s="42"/>
      <c r="AJ122" s="42"/>
      <c r="AK122" s="42"/>
      <c r="AL122" s="27">
        <f t="shared" si="133"/>
        <v>0</v>
      </c>
    </row>
    <row r="123" spans="1:38" ht="17" outlineLevel="5" x14ac:dyDescent="0.2">
      <c r="A123" s="41" t="s">
        <v>774</v>
      </c>
      <c r="B123" s="37"/>
      <c r="C123" s="37"/>
      <c r="D123" s="38"/>
      <c r="E123" s="38"/>
      <c r="F123" s="38"/>
      <c r="G123" s="38"/>
      <c r="H123" s="38"/>
      <c r="I123" s="39">
        <v>5.5259999999999998</v>
      </c>
      <c r="J123" s="39"/>
      <c r="K123" s="39"/>
      <c r="L123" s="39"/>
      <c r="M123" s="39"/>
      <c r="N123" s="39"/>
      <c r="O123" s="39"/>
      <c r="P123" s="39"/>
      <c r="Q123" s="42"/>
      <c r="R123" s="39"/>
      <c r="S123" s="42"/>
      <c r="T123" s="42"/>
      <c r="U123" s="42"/>
      <c r="V123" s="42"/>
      <c r="W123" s="42"/>
      <c r="X123" s="39">
        <f t="shared" si="158"/>
        <v>5.5259999999999998</v>
      </c>
      <c r="Y123" s="42"/>
      <c r="Z123" s="42"/>
      <c r="AA123" s="42"/>
      <c r="AB123" s="42"/>
      <c r="AC123" s="42"/>
      <c r="AD123" s="43"/>
      <c r="AE123" s="42"/>
      <c r="AF123" s="42"/>
      <c r="AG123" s="42"/>
      <c r="AH123" s="42"/>
      <c r="AI123" s="42"/>
      <c r="AJ123" s="42"/>
      <c r="AK123" s="42"/>
      <c r="AL123" s="27">
        <f t="shared" si="133"/>
        <v>0</v>
      </c>
    </row>
    <row r="124" spans="1:38" ht="17" outlineLevel="5" x14ac:dyDescent="0.2">
      <c r="A124" s="41" t="s">
        <v>775</v>
      </c>
      <c r="B124" s="37" t="s">
        <v>348</v>
      </c>
      <c r="C124" s="37" t="s">
        <v>318</v>
      </c>
      <c r="D124" s="38"/>
      <c r="E124" s="38"/>
      <c r="F124" s="38"/>
      <c r="G124" s="38"/>
      <c r="H124" s="38"/>
      <c r="I124" s="39">
        <v>79</v>
      </c>
      <c r="J124" s="39"/>
      <c r="K124" s="39"/>
      <c r="L124" s="39"/>
      <c r="M124" s="39"/>
      <c r="N124" s="39"/>
      <c r="O124" s="39"/>
      <c r="P124" s="39"/>
      <c r="Q124" s="42"/>
      <c r="R124" s="39"/>
      <c r="S124" s="42"/>
      <c r="T124" s="42"/>
      <c r="U124" s="42"/>
      <c r="V124" s="42"/>
      <c r="W124" s="42"/>
      <c r="X124" s="39">
        <f t="shared" si="158"/>
        <v>79</v>
      </c>
      <c r="Y124" s="42"/>
      <c r="Z124" s="42"/>
      <c r="AA124" s="42"/>
      <c r="AB124" s="42"/>
      <c r="AC124" s="42"/>
      <c r="AD124" s="43"/>
      <c r="AE124" s="42"/>
      <c r="AF124" s="42"/>
      <c r="AG124" s="42"/>
      <c r="AH124" s="42"/>
      <c r="AI124" s="42"/>
      <c r="AJ124" s="42"/>
      <c r="AK124" s="42"/>
      <c r="AL124" s="27">
        <f t="shared" si="133"/>
        <v>0</v>
      </c>
    </row>
    <row r="125" spans="1:38" ht="17" outlineLevel="5" x14ac:dyDescent="0.2">
      <c r="A125" s="41" t="s">
        <v>776</v>
      </c>
      <c r="B125" s="37" t="s">
        <v>766</v>
      </c>
      <c r="C125" s="37" t="s">
        <v>318</v>
      </c>
      <c r="D125" s="38"/>
      <c r="E125" s="38"/>
      <c r="F125" s="38"/>
      <c r="G125" s="38"/>
      <c r="H125" s="38"/>
      <c r="I125" s="39">
        <v>10</v>
      </c>
      <c r="J125" s="39"/>
      <c r="K125" s="39"/>
      <c r="L125" s="39"/>
      <c r="M125" s="39"/>
      <c r="N125" s="39"/>
      <c r="O125" s="39"/>
      <c r="P125" s="39"/>
      <c r="Q125" s="42"/>
      <c r="R125" s="39"/>
      <c r="S125" s="42"/>
      <c r="T125" s="42"/>
      <c r="U125" s="42"/>
      <c r="V125" s="42"/>
      <c r="W125" s="42"/>
      <c r="X125" s="39">
        <f t="shared" si="158"/>
        <v>10</v>
      </c>
      <c r="Y125" s="42"/>
      <c r="Z125" s="42"/>
      <c r="AA125" s="42"/>
      <c r="AB125" s="42"/>
      <c r="AC125" s="42"/>
      <c r="AD125" s="43"/>
      <c r="AE125" s="42"/>
      <c r="AF125" s="42"/>
      <c r="AG125" s="42"/>
      <c r="AH125" s="42"/>
      <c r="AI125" s="42"/>
      <c r="AJ125" s="42"/>
      <c r="AK125" s="42"/>
      <c r="AL125" s="27">
        <f t="shared" si="133"/>
        <v>0</v>
      </c>
    </row>
    <row r="126" spans="1:38" s="10" customFormat="1" ht="17" outlineLevel="4" x14ac:dyDescent="0.2">
      <c r="A126" s="40" t="s">
        <v>127</v>
      </c>
      <c r="B126" s="37" t="s">
        <v>327</v>
      </c>
      <c r="C126" s="37" t="s">
        <v>318</v>
      </c>
      <c r="D126" s="38"/>
      <c r="E126" s="38"/>
      <c r="F126" s="38"/>
      <c r="G126" s="38"/>
      <c r="H126" s="38"/>
      <c r="I126" s="39">
        <f>SUBTOTAL(9,I127:I129)</f>
        <v>33</v>
      </c>
      <c r="J126" s="39">
        <f t="shared" ref="J126:AK126" si="159">SUBTOTAL(9,J127:J129)</f>
        <v>0</v>
      </c>
      <c r="K126" s="39">
        <f t="shared" ref="K126" si="160">SUBTOTAL(9,K127:K129)</f>
        <v>0</v>
      </c>
      <c r="L126" s="39">
        <f t="shared" si="159"/>
        <v>0</v>
      </c>
      <c r="M126" s="39">
        <f t="shared" si="159"/>
        <v>0</v>
      </c>
      <c r="N126" s="39">
        <f t="shared" ref="N126" si="161">SUBTOTAL(9,N127:N129)</f>
        <v>0</v>
      </c>
      <c r="O126" s="39">
        <f t="shared" si="159"/>
        <v>0</v>
      </c>
      <c r="P126" s="39">
        <f t="shared" si="159"/>
        <v>0</v>
      </c>
      <c r="Q126" s="39">
        <f t="shared" si="159"/>
        <v>0</v>
      </c>
      <c r="R126" s="39">
        <f t="shared" ref="R126" si="162">SUBTOTAL(9,R127:R129)</f>
        <v>0</v>
      </c>
      <c r="S126" s="39">
        <f t="shared" si="159"/>
        <v>0</v>
      </c>
      <c r="T126" s="39">
        <f t="shared" si="159"/>
        <v>0</v>
      </c>
      <c r="U126" s="39">
        <f t="shared" ref="U126" si="163">SUBTOTAL(9,U127:U129)</f>
        <v>0</v>
      </c>
      <c r="V126" s="39">
        <f t="shared" si="159"/>
        <v>0</v>
      </c>
      <c r="W126" s="39">
        <f t="shared" ref="W126" si="164">SUBTOTAL(9,W127:W129)</f>
        <v>0</v>
      </c>
      <c r="X126" s="39">
        <f t="shared" si="159"/>
        <v>33</v>
      </c>
      <c r="Y126" s="39">
        <f t="shared" si="159"/>
        <v>0</v>
      </c>
      <c r="Z126" s="39">
        <f t="shared" si="159"/>
        <v>0</v>
      </c>
      <c r="AA126" s="39">
        <f t="shared" ref="AA126" si="165">SUBTOTAL(9,AA127:AA129)</f>
        <v>0</v>
      </c>
      <c r="AB126" s="39">
        <f t="shared" si="159"/>
        <v>0</v>
      </c>
      <c r="AC126" s="39">
        <f t="shared" si="159"/>
        <v>0</v>
      </c>
      <c r="AD126" s="39">
        <f t="shared" si="159"/>
        <v>0</v>
      </c>
      <c r="AE126" s="39">
        <f t="shared" si="159"/>
        <v>0</v>
      </c>
      <c r="AF126" s="39">
        <f t="shared" si="159"/>
        <v>0</v>
      </c>
      <c r="AG126" s="39">
        <f t="shared" si="159"/>
        <v>0</v>
      </c>
      <c r="AH126" s="39">
        <f t="shared" si="159"/>
        <v>0</v>
      </c>
      <c r="AI126" s="39">
        <f t="shared" si="159"/>
        <v>0</v>
      </c>
      <c r="AJ126" s="39">
        <f t="shared" ref="AJ126" si="166">SUBTOTAL(9,AJ127:AJ129)</f>
        <v>0</v>
      </c>
      <c r="AK126" s="39">
        <f t="shared" si="159"/>
        <v>0</v>
      </c>
      <c r="AL126" s="27">
        <f t="shared" si="133"/>
        <v>0</v>
      </c>
    </row>
    <row r="127" spans="1:38" ht="17" outlineLevel="5" x14ac:dyDescent="0.2">
      <c r="A127" s="41" t="s">
        <v>128</v>
      </c>
      <c r="B127" s="37" t="s">
        <v>327</v>
      </c>
      <c r="C127" s="37" t="s">
        <v>318</v>
      </c>
      <c r="D127" s="38"/>
      <c r="E127" s="38"/>
      <c r="F127" s="38"/>
      <c r="G127" s="38"/>
      <c r="H127" s="38"/>
      <c r="I127" s="39">
        <v>3</v>
      </c>
      <c r="J127" s="39"/>
      <c r="K127" s="39"/>
      <c r="L127" s="39"/>
      <c r="M127" s="39"/>
      <c r="N127" s="39"/>
      <c r="O127" s="39"/>
      <c r="P127" s="39"/>
      <c r="Q127" s="42"/>
      <c r="R127" s="39"/>
      <c r="S127" s="42"/>
      <c r="T127" s="42"/>
      <c r="U127" s="42"/>
      <c r="V127" s="42"/>
      <c r="W127" s="42"/>
      <c r="X127" s="39">
        <f>I127</f>
        <v>3</v>
      </c>
      <c r="Y127" s="42"/>
      <c r="Z127" s="42"/>
      <c r="AA127" s="42"/>
      <c r="AB127" s="42"/>
      <c r="AC127" s="42"/>
      <c r="AD127" s="43"/>
      <c r="AE127" s="42"/>
      <c r="AF127" s="42"/>
      <c r="AG127" s="42"/>
      <c r="AH127" s="42"/>
      <c r="AI127" s="42"/>
      <c r="AJ127" s="42"/>
      <c r="AK127" s="42"/>
      <c r="AL127" s="27">
        <f t="shared" si="133"/>
        <v>0</v>
      </c>
    </row>
    <row r="128" spans="1:38" ht="17" outlineLevel="5" x14ac:dyDescent="0.2">
      <c r="A128" s="41" t="s">
        <v>777</v>
      </c>
      <c r="B128" s="37" t="s">
        <v>327</v>
      </c>
      <c r="C128" s="37" t="s">
        <v>318</v>
      </c>
      <c r="D128" s="38"/>
      <c r="E128" s="38"/>
      <c r="F128" s="38"/>
      <c r="G128" s="38"/>
      <c r="H128" s="38"/>
      <c r="I128" s="39">
        <v>20</v>
      </c>
      <c r="J128" s="39"/>
      <c r="K128" s="39"/>
      <c r="L128" s="39"/>
      <c r="M128" s="39"/>
      <c r="N128" s="39"/>
      <c r="O128" s="39"/>
      <c r="P128" s="39"/>
      <c r="Q128" s="42"/>
      <c r="R128" s="39"/>
      <c r="S128" s="42"/>
      <c r="T128" s="42"/>
      <c r="U128" s="42"/>
      <c r="V128" s="42"/>
      <c r="W128" s="42"/>
      <c r="X128" s="39">
        <f>I128</f>
        <v>20</v>
      </c>
      <c r="Y128" s="42"/>
      <c r="Z128" s="42"/>
      <c r="AA128" s="42"/>
      <c r="AB128" s="42"/>
      <c r="AC128" s="42"/>
      <c r="AD128" s="43"/>
      <c r="AE128" s="42"/>
      <c r="AF128" s="42"/>
      <c r="AG128" s="42"/>
      <c r="AH128" s="42"/>
      <c r="AI128" s="42"/>
      <c r="AJ128" s="42"/>
      <c r="AK128" s="42"/>
      <c r="AL128" s="27">
        <f t="shared" si="133"/>
        <v>0</v>
      </c>
    </row>
    <row r="129" spans="1:38" ht="17" outlineLevel="5" x14ac:dyDescent="0.2">
      <c r="A129" s="41" t="s">
        <v>129</v>
      </c>
      <c r="B129" s="37" t="s">
        <v>327</v>
      </c>
      <c r="C129" s="37" t="s">
        <v>318</v>
      </c>
      <c r="D129" s="38"/>
      <c r="E129" s="38"/>
      <c r="F129" s="38"/>
      <c r="G129" s="38"/>
      <c r="H129" s="38"/>
      <c r="I129" s="39">
        <v>10</v>
      </c>
      <c r="J129" s="39"/>
      <c r="K129" s="39"/>
      <c r="L129" s="39"/>
      <c r="M129" s="39"/>
      <c r="N129" s="39"/>
      <c r="O129" s="39"/>
      <c r="P129" s="39"/>
      <c r="Q129" s="42"/>
      <c r="R129" s="39"/>
      <c r="S129" s="42"/>
      <c r="T129" s="42"/>
      <c r="U129" s="42"/>
      <c r="V129" s="42"/>
      <c r="W129" s="42"/>
      <c r="X129" s="39">
        <f>I129</f>
        <v>10</v>
      </c>
      <c r="Y129" s="42"/>
      <c r="Z129" s="42"/>
      <c r="AA129" s="42"/>
      <c r="AB129" s="42"/>
      <c r="AC129" s="42"/>
      <c r="AD129" s="43"/>
      <c r="AE129" s="42"/>
      <c r="AF129" s="42"/>
      <c r="AG129" s="42"/>
      <c r="AH129" s="42"/>
      <c r="AI129" s="42"/>
      <c r="AJ129" s="42"/>
      <c r="AK129" s="42"/>
      <c r="AL129" s="27">
        <f t="shared" si="133"/>
        <v>0</v>
      </c>
    </row>
    <row r="130" spans="1:38" s="10" customFormat="1" ht="17" outlineLevel="4" x14ac:dyDescent="0.2">
      <c r="A130" s="40" t="s">
        <v>130</v>
      </c>
      <c r="B130" s="37" t="s">
        <v>327</v>
      </c>
      <c r="C130" s="37" t="s">
        <v>318</v>
      </c>
      <c r="D130" s="38"/>
      <c r="E130" s="38"/>
      <c r="F130" s="38"/>
      <c r="G130" s="38"/>
      <c r="H130" s="38"/>
      <c r="I130" s="39">
        <f>SUBTOTAL(9,I131:I135)</f>
        <v>100</v>
      </c>
      <c r="J130" s="39">
        <f t="shared" ref="J130:AK130" si="167">SUBTOTAL(9,J131:J135)</f>
        <v>0</v>
      </c>
      <c r="K130" s="39">
        <f t="shared" ref="K130" si="168">SUBTOTAL(9,K131:K135)</f>
        <v>0</v>
      </c>
      <c r="L130" s="39">
        <f t="shared" si="167"/>
        <v>0</v>
      </c>
      <c r="M130" s="39">
        <f t="shared" si="167"/>
        <v>0</v>
      </c>
      <c r="N130" s="39">
        <f t="shared" ref="N130" si="169">SUBTOTAL(9,N131:N135)</f>
        <v>0</v>
      </c>
      <c r="O130" s="39">
        <f t="shared" si="167"/>
        <v>0</v>
      </c>
      <c r="P130" s="39">
        <f t="shared" si="167"/>
        <v>0</v>
      </c>
      <c r="Q130" s="39">
        <f t="shared" si="167"/>
        <v>0</v>
      </c>
      <c r="R130" s="39">
        <f t="shared" ref="R130" si="170">SUBTOTAL(9,R131:R135)</f>
        <v>0</v>
      </c>
      <c r="S130" s="39">
        <f t="shared" si="167"/>
        <v>0</v>
      </c>
      <c r="T130" s="39">
        <f t="shared" si="167"/>
        <v>0</v>
      </c>
      <c r="U130" s="39">
        <f t="shared" ref="U130" si="171">SUBTOTAL(9,U131:U135)</f>
        <v>0</v>
      </c>
      <c r="V130" s="39">
        <f t="shared" si="167"/>
        <v>0</v>
      </c>
      <c r="W130" s="39">
        <f t="shared" ref="W130" si="172">SUBTOTAL(9,W131:W135)</f>
        <v>0</v>
      </c>
      <c r="X130" s="39">
        <f t="shared" si="167"/>
        <v>100</v>
      </c>
      <c r="Y130" s="39">
        <f t="shared" si="167"/>
        <v>0</v>
      </c>
      <c r="Z130" s="39">
        <f t="shared" si="167"/>
        <v>0</v>
      </c>
      <c r="AA130" s="39">
        <f t="shared" ref="AA130" si="173">SUBTOTAL(9,AA131:AA135)</f>
        <v>0</v>
      </c>
      <c r="AB130" s="39">
        <f t="shared" si="167"/>
        <v>0</v>
      </c>
      <c r="AC130" s="39">
        <f t="shared" si="167"/>
        <v>0</v>
      </c>
      <c r="AD130" s="39">
        <f t="shared" si="167"/>
        <v>0</v>
      </c>
      <c r="AE130" s="39">
        <f t="shared" si="167"/>
        <v>0</v>
      </c>
      <c r="AF130" s="39">
        <f t="shared" si="167"/>
        <v>0</v>
      </c>
      <c r="AG130" s="39">
        <f t="shared" si="167"/>
        <v>0</v>
      </c>
      <c r="AH130" s="39">
        <f t="shared" si="167"/>
        <v>0</v>
      </c>
      <c r="AI130" s="39">
        <f t="shared" si="167"/>
        <v>0</v>
      </c>
      <c r="AJ130" s="39">
        <f t="shared" ref="AJ130" si="174">SUBTOTAL(9,AJ131:AJ135)</f>
        <v>0</v>
      </c>
      <c r="AK130" s="39">
        <f t="shared" si="167"/>
        <v>0</v>
      </c>
      <c r="AL130" s="27">
        <f t="shared" si="133"/>
        <v>0</v>
      </c>
    </row>
    <row r="131" spans="1:38" ht="34" outlineLevel="5" x14ac:dyDescent="0.2">
      <c r="A131" s="41" t="s">
        <v>131</v>
      </c>
      <c r="B131" s="37" t="s">
        <v>327</v>
      </c>
      <c r="C131" s="37" t="s">
        <v>318</v>
      </c>
      <c r="D131" s="38"/>
      <c r="E131" s="38"/>
      <c r="F131" s="38"/>
      <c r="G131" s="38"/>
      <c r="H131" s="38"/>
      <c r="I131" s="39"/>
      <c r="J131" s="39"/>
      <c r="K131" s="39"/>
      <c r="L131" s="39"/>
      <c r="M131" s="39"/>
      <c r="N131" s="39"/>
      <c r="O131" s="39"/>
      <c r="P131" s="39"/>
      <c r="Q131" s="42"/>
      <c r="R131" s="39"/>
      <c r="S131" s="42"/>
      <c r="T131" s="42"/>
      <c r="U131" s="42"/>
      <c r="V131" s="42"/>
      <c r="W131" s="42"/>
      <c r="X131" s="39">
        <f>I131</f>
        <v>0</v>
      </c>
      <c r="Y131" s="42"/>
      <c r="Z131" s="42"/>
      <c r="AA131" s="42"/>
      <c r="AB131" s="42"/>
      <c r="AC131" s="42"/>
      <c r="AD131" s="43"/>
      <c r="AE131" s="42"/>
      <c r="AF131" s="42"/>
      <c r="AG131" s="42"/>
      <c r="AH131" s="42"/>
      <c r="AI131" s="42"/>
      <c r="AJ131" s="42"/>
      <c r="AK131" s="42"/>
      <c r="AL131" s="27">
        <f t="shared" si="133"/>
        <v>0</v>
      </c>
    </row>
    <row r="132" spans="1:38" ht="34" outlineLevel="5" x14ac:dyDescent="0.2">
      <c r="A132" s="41" t="s">
        <v>132</v>
      </c>
      <c r="B132" s="37" t="s">
        <v>327</v>
      </c>
      <c r="C132" s="37" t="s">
        <v>318</v>
      </c>
      <c r="D132" s="38"/>
      <c r="E132" s="38"/>
      <c r="F132" s="38"/>
      <c r="G132" s="38"/>
      <c r="H132" s="38"/>
      <c r="I132" s="39"/>
      <c r="J132" s="39"/>
      <c r="K132" s="39"/>
      <c r="L132" s="39"/>
      <c r="M132" s="39"/>
      <c r="N132" s="39"/>
      <c r="O132" s="39"/>
      <c r="P132" s="39"/>
      <c r="Q132" s="42"/>
      <c r="R132" s="39"/>
      <c r="S132" s="42"/>
      <c r="T132" s="42"/>
      <c r="U132" s="42"/>
      <c r="V132" s="42"/>
      <c r="W132" s="42"/>
      <c r="X132" s="39">
        <f>I132</f>
        <v>0</v>
      </c>
      <c r="Y132" s="42"/>
      <c r="Z132" s="42"/>
      <c r="AA132" s="42"/>
      <c r="AB132" s="42"/>
      <c r="AC132" s="42"/>
      <c r="AD132" s="43"/>
      <c r="AE132" s="42"/>
      <c r="AF132" s="42"/>
      <c r="AG132" s="42"/>
      <c r="AH132" s="42"/>
      <c r="AI132" s="42"/>
      <c r="AJ132" s="42"/>
      <c r="AK132" s="42"/>
      <c r="AL132" s="27">
        <f t="shared" si="133"/>
        <v>0</v>
      </c>
    </row>
    <row r="133" spans="1:38" ht="17" outlineLevel="5" x14ac:dyDescent="0.2">
      <c r="A133" s="41" t="s">
        <v>133</v>
      </c>
      <c r="B133" s="37" t="s">
        <v>327</v>
      </c>
      <c r="C133" s="37" t="s">
        <v>318</v>
      </c>
      <c r="D133" s="38"/>
      <c r="E133" s="38"/>
      <c r="F133" s="38"/>
      <c r="G133" s="38"/>
      <c r="H133" s="38"/>
      <c r="I133" s="39">
        <v>30</v>
      </c>
      <c r="J133" s="39"/>
      <c r="K133" s="39"/>
      <c r="L133" s="39"/>
      <c r="M133" s="39"/>
      <c r="N133" s="39"/>
      <c r="O133" s="39"/>
      <c r="P133" s="39"/>
      <c r="Q133" s="42"/>
      <c r="R133" s="39"/>
      <c r="S133" s="42"/>
      <c r="T133" s="42"/>
      <c r="U133" s="42"/>
      <c r="V133" s="42"/>
      <c r="W133" s="42"/>
      <c r="X133" s="39">
        <f>I133</f>
        <v>30</v>
      </c>
      <c r="Y133" s="42"/>
      <c r="Z133" s="42"/>
      <c r="AA133" s="42"/>
      <c r="AB133" s="42"/>
      <c r="AC133" s="42"/>
      <c r="AD133" s="43"/>
      <c r="AE133" s="42"/>
      <c r="AF133" s="42"/>
      <c r="AG133" s="42"/>
      <c r="AH133" s="42"/>
      <c r="AI133" s="42"/>
      <c r="AJ133" s="42"/>
      <c r="AK133" s="42"/>
      <c r="AL133" s="27">
        <f t="shared" si="133"/>
        <v>0</v>
      </c>
    </row>
    <row r="134" spans="1:38" ht="17" outlineLevel="5" x14ac:dyDescent="0.2">
      <c r="A134" s="41" t="s">
        <v>134</v>
      </c>
      <c r="B134" s="37" t="s">
        <v>327</v>
      </c>
      <c r="C134" s="37" t="s">
        <v>318</v>
      </c>
      <c r="D134" s="38"/>
      <c r="E134" s="38"/>
      <c r="F134" s="38"/>
      <c r="G134" s="38"/>
      <c r="H134" s="38"/>
      <c r="I134" s="39">
        <v>40</v>
      </c>
      <c r="J134" s="39"/>
      <c r="K134" s="39"/>
      <c r="L134" s="39"/>
      <c r="M134" s="39"/>
      <c r="N134" s="39"/>
      <c r="O134" s="39"/>
      <c r="P134" s="39"/>
      <c r="Q134" s="42"/>
      <c r="R134" s="39"/>
      <c r="S134" s="42"/>
      <c r="T134" s="42"/>
      <c r="U134" s="42"/>
      <c r="V134" s="42"/>
      <c r="W134" s="42"/>
      <c r="X134" s="39">
        <f>I134</f>
        <v>40</v>
      </c>
      <c r="Y134" s="42"/>
      <c r="Z134" s="42"/>
      <c r="AA134" s="42"/>
      <c r="AB134" s="42"/>
      <c r="AC134" s="42"/>
      <c r="AD134" s="43"/>
      <c r="AE134" s="42"/>
      <c r="AF134" s="42"/>
      <c r="AG134" s="42"/>
      <c r="AH134" s="42"/>
      <c r="AI134" s="42"/>
      <c r="AJ134" s="42"/>
      <c r="AK134" s="42"/>
      <c r="AL134" s="27">
        <f t="shared" si="133"/>
        <v>0</v>
      </c>
    </row>
    <row r="135" spans="1:38" ht="34" outlineLevel="5" x14ac:dyDescent="0.2">
      <c r="A135" s="41" t="s">
        <v>135</v>
      </c>
      <c r="B135" s="37" t="s">
        <v>327</v>
      </c>
      <c r="C135" s="37" t="s">
        <v>318</v>
      </c>
      <c r="D135" s="38"/>
      <c r="E135" s="38"/>
      <c r="F135" s="38"/>
      <c r="G135" s="38"/>
      <c r="H135" s="38"/>
      <c r="I135" s="39">
        <v>30</v>
      </c>
      <c r="J135" s="39"/>
      <c r="K135" s="39"/>
      <c r="L135" s="39"/>
      <c r="M135" s="39"/>
      <c r="N135" s="39"/>
      <c r="O135" s="39"/>
      <c r="P135" s="39"/>
      <c r="Q135" s="42"/>
      <c r="R135" s="39"/>
      <c r="S135" s="42"/>
      <c r="T135" s="42"/>
      <c r="U135" s="42"/>
      <c r="V135" s="42"/>
      <c r="W135" s="42"/>
      <c r="X135" s="39">
        <f>I135</f>
        <v>30</v>
      </c>
      <c r="Y135" s="42"/>
      <c r="Z135" s="42"/>
      <c r="AA135" s="42"/>
      <c r="AB135" s="42"/>
      <c r="AC135" s="42"/>
      <c r="AD135" s="43"/>
      <c r="AE135" s="42"/>
      <c r="AF135" s="42"/>
      <c r="AG135" s="42"/>
      <c r="AH135" s="42"/>
      <c r="AI135" s="42"/>
      <c r="AJ135" s="42"/>
      <c r="AK135" s="42"/>
      <c r="AL135" s="27">
        <f t="shared" si="133"/>
        <v>0</v>
      </c>
    </row>
    <row r="136" spans="1:38" s="1" customFormat="1" ht="17" outlineLevel="3" x14ac:dyDescent="0.2">
      <c r="A136" s="118" t="s">
        <v>197</v>
      </c>
      <c r="B136" s="116" t="s">
        <v>778</v>
      </c>
      <c r="C136" s="116" t="s">
        <v>779</v>
      </c>
      <c r="D136" s="53"/>
      <c r="E136" s="53"/>
      <c r="F136" s="53"/>
      <c r="G136" s="53"/>
      <c r="H136" s="53"/>
      <c r="I136" s="62">
        <f>SUBTOTAL(9,I137:I149)</f>
        <v>0</v>
      </c>
      <c r="J136" s="62">
        <f>SUBTOTAL(9,J137:J149)</f>
        <v>222.60500000000002</v>
      </c>
      <c r="K136" s="62">
        <f t="shared" ref="J136:AK136" si="175">SUBTOTAL(9,K137:K149)</f>
        <v>0</v>
      </c>
      <c r="L136" s="62">
        <f t="shared" si="175"/>
        <v>0</v>
      </c>
      <c r="M136" s="62">
        <f t="shared" si="175"/>
        <v>0</v>
      </c>
      <c r="N136" s="62">
        <f t="shared" si="175"/>
        <v>0</v>
      </c>
      <c r="O136" s="62">
        <f t="shared" si="175"/>
        <v>0</v>
      </c>
      <c r="P136" s="62">
        <f t="shared" si="175"/>
        <v>0</v>
      </c>
      <c r="Q136" s="62">
        <f t="shared" si="175"/>
        <v>0</v>
      </c>
      <c r="R136" s="62">
        <f t="shared" si="175"/>
        <v>0</v>
      </c>
      <c r="S136" s="62">
        <f t="shared" si="175"/>
        <v>0</v>
      </c>
      <c r="T136" s="62">
        <f t="shared" si="175"/>
        <v>0</v>
      </c>
      <c r="U136" s="62">
        <f t="shared" si="175"/>
        <v>0</v>
      </c>
      <c r="V136" s="62">
        <f t="shared" si="175"/>
        <v>0</v>
      </c>
      <c r="W136" s="62">
        <f>SUBTOTAL(9,W137:W149)</f>
        <v>222.60500000000002</v>
      </c>
      <c r="X136" s="62">
        <f t="shared" si="175"/>
        <v>0</v>
      </c>
      <c r="Y136" s="62">
        <f t="shared" si="175"/>
        <v>0</v>
      </c>
      <c r="Z136" s="62">
        <f t="shared" si="175"/>
        <v>0</v>
      </c>
      <c r="AA136" s="62">
        <f t="shared" si="175"/>
        <v>0</v>
      </c>
      <c r="AB136" s="62">
        <f t="shared" si="175"/>
        <v>0</v>
      </c>
      <c r="AC136" s="62">
        <f t="shared" si="175"/>
        <v>0</v>
      </c>
      <c r="AD136" s="62">
        <f t="shared" si="175"/>
        <v>0</v>
      </c>
      <c r="AE136" s="62">
        <f t="shared" si="175"/>
        <v>0</v>
      </c>
      <c r="AF136" s="62">
        <f t="shared" si="175"/>
        <v>0</v>
      </c>
      <c r="AG136" s="62">
        <f t="shared" si="175"/>
        <v>0</v>
      </c>
      <c r="AH136" s="62">
        <f t="shared" si="175"/>
        <v>0</v>
      </c>
      <c r="AI136" s="62">
        <f t="shared" si="175"/>
        <v>0</v>
      </c>
      <c r="AJ136" s="62">
        <f t="shared" si="175"/>
        <v>0</v>
      </c>
      <c r="AK136" s="62">
        <f t="shared" si="175"/>
        <v>0</v>
      </c>
      <c r="AL136" s="117">
        <f t="shared" si="133"/>
        <v>0</v>
      </c>
    </row>
    <row r="137" spans="1:38" s="132" customFormat="1" ht="17" outlineLevel="4" x14ac:dyDescent="0.2">
      <c r="A137" s="133" t="s">
        <v>416</v>
      </c>
      <c r="B137" s="128" t="s">
        <v>778</v>
      </c>
      <c r="C137" s="128" t="s">
        <v>779</v>
      </c>
      <c r="D137" s="129"/>
      <c r="E137" s="129"/>
      <c r="F137" s="129"/>
      <c r="G137" s="129"/>
      <c r="H137" s="129"/>
      <c r="I137" s="130"/>
      <c r="J137" s="130">
        <v>20</v>
      </c>
      <c r="K137" s="130">
        <f t="shared" ref="K137" si="176">SUBTOTAL(9,K138:K140)</f>
        <v>0</v>
      </c>
      <c r="L137" s="130">
        <f t="shared" ref="J137:AK137" si="177">SUBTOTAL(9,L138:L140)</f>
        <v>0</v>
      </c>
      <c r="M137" s="130">
        <f t="shared" si="177"/>
        <v>0</v>
      </c>
      <c r="N137" s="130">
        <f t="shared" ref="N137" si="178">SUBTOTAL(9,N138:N140)</f>
        <v>0</v>
      </c>
      <c r="O137" s="130">
        <f t="shared" si="177"/>
        <v>0</v>
      </c>
      <c r="P137" s="130">
        <f t="shared" si="177"/>
        <v>0</v>
      </c>
      <c r="Q137" s="130">
        <f t="shared" si="177"/>
        <v>0</v>
      </c>
      <c r="R137" s="130">
        <f t="shared" ref="R137" si="179">SUBTOTAL(9,R138:R140)</f>
        <v>0</v>
      </c>
      <c r="S137" s="130">
        <f t="shared" si="177"/>
        <v>0</v>
      </c>
      <c r="T137" s="130">
        <f t="shared" si="177"/>
        <v>0</v>
      </c>
      <c r="U137" s="130">
        <f t="shared" ref="U137" si="180">SUBTOTAL(9,U138:U140)</f>
        <v>0</v>
      </c>
      <c r="V137" s="130">
        <f t="shared" si="177"/>
        <v>0</v>
      </c>
      <c r="W137" s="130">
        <f>J137</f>
        <v>20</v>
      </c>
      <c r="X137" s="130">
        <f t="shared" si="177"/>
        <v>0</v>
      </c>
      <c r="Y137" s="130">
        <f t="shared" si="177"/>
        <v>0</v>
      </c>
      <c r="Z137" s="130">
        <f t="shared" si="177"/>
        <v>0</v>
      </c>
      <c r="AA137" s="130">
        <f t="shared" ref="AA137" si="181">SUBTOTAL(9,AA138:AA140)</f>
        <v>0</v>
      </c>
      <c r="AB137" s="130">
        <f t="shared" si="177"/>
        <v>0</v>
      </c>
      <c r="AC137" s="130">
        <f t="shared" ref="AC137" si="182">SUBTOTAL(9,AC138:AC140)</f>
        <v>0</v>
      </c>
      <c r="AD137" s="130">
        <f t="shared" si="177"/>
        <v>0</v>
      </c>
      <c r="AE137" s="130">
        <f t="shared" si="177"/>
        <v>0</v>
      </c>
      <c r="AF137" s="62">
        <v>0</v>
      </c>
      <c r="AG137" s="130">
        <f t="shared" si="177"/>
        <v>0</v>
      </c>
      <c r="AH137" s="130">
        <f t="shared" si="177"/>
        <v>0</v>
      </c>
      <c r="AI137" s="130">
        <f t="shared" si="177"/>
        <v>0</v>
      </c>
      <c r="AJ137" s="130">
        <f t="shared" ref="AJ137" si="183">SUBTOTAL(9,AJ138:AJ140)</f>
        <v>0</v>
      </c>
      <c r="AK137" s="130">
        <f t="shared" si="177"/>
        <v>0</v>
      </c>
      <c r="AL137" s="131">
        <f t="shared" si="133"/>
        <v>0</v>
      </c>
    </row>
    <row r="138" spans="1:38" s="132" customFormat="1" ht="17" outlineLevel="5" x14ac:dyDescent="0.2">
      <c r="A138" s="134" t="s">
        <v>411</v>
      </c>
      <c r="B138" s="128" t="s">
        <v>778</v>
      </c>
      <c r="C138" s="128" t="s">
        <v>779</v>
      </c>
      <c r="D138" s="129"/>
      <c r="E138" s="129"/>
      <c r="F138" s="129"/>
      <c r="G138" s="129"/>
      <c r="H138" s="129"/>
      <c r="I138" s="130"/>
      <c r="J138" s="130">
        <v>4</v>
      </c>
      <c r="K138" s="130"/>
      <c r="L138" s="130"/>
      <c r="M138" s="130"/>
      <c r="N138" s="130"/>
      <c r="O138" s="130"/>
      <c r="P138" s="130"/>
      <c r="Q138" s="136"/>
      <c r="R138" s="130"/>
      <c r="S138" s="136"/>
      <c r="T138" s="136"/>
      <c r="U138" s="136"/>
      <c r="V138" s="136"/>
      <c r="W138" s="130">
        <f t="shared" ref="W138:W144" si="184">J138</f>
        <v>4</v>
      </c>
      <c r="X138" s="130"/>
      <c r="Y138" s="136"/>
      <c r="Z138" s="136"/>
      <c r="AA138" s="136"/>
      <c r="AB138" s="136"/>
      <c r="AC138" s="136"/>
      <c r="AD138" s="137"/>
      <c r="AE138" s="136"/>
      <c r="AF138" s="62">
        <v>0</v>
      </c>
      <c r="AG138" s="136"/>
      <c r="AH138" s="136"/>
      <c r="AI138" s="136"/>
      <c r="AJ138" s="136"/>
      <c r="AK138" s="136"/>
      <c r="AL138" s="131">
        <f t="shared" si="133"/>
        <v>0</v>
      </c>
    </row>
    <row r="139" spans="1:38" s="132" customFormat="1" ht="17" outlineLevel="5" x14ac:dyDescent="0.2">
      <c r="A139" s="134" t="s">
        <v>412</v>
      </c>
      <c r="B139" s="128" t="s">
        <v>778</v>
      </c>
      <c r="C139" s="128" t="s">
        <v>779</v>
      </c>
      <c r="D139" s="129"/>
      <c r="E139" s="129"/>
      <c r="F139" s="129"/>
      <c r="G139" s="129"/>
      <c r="H139" s="129"/>
      <c r="I139" s="130"/>
      <c r="J139" s="130">
        <v>4</v>
      </c>
      <c r="K139" s="130"/>
      <c r="L139" s="130"/>
      <c r="M139" s="130"/>
      <c r="N139" s="130"/>
      <c r="O139" s="130"/>
      <c r="P139" s="130"/>
      <c r="Q139" s="136"/>
      <c r="R139" s="130"/>
      <c r="S139" s="136"/>
      <c r="T139" s="136"/>
      <c r="U139" s="136"/>
      <c r="V139" s="136"/>
      <c r="W139" s="130">
        <f t="shared" si="184"/>
        <v>4</v>
      </c>
      <c r="X139" s="130"/>
      <c r="Y139" s="136"/>
      <c r="Z139" s="136"/>
      <c r="AA139" s="136"/>
      <c r="AB139" s="136"/>
      <c r="AC139" s="136"/>
      <c r="AD139" s="137"/>
      <c r="AE139" s="136"/>
      <c r="AF139" s="62">
        <v>0</v>
      </c>
      <c r="AG139" s="136"/>
      <c r="AH139" s="136"/>
      <c r="AI139" s="136"/>
      <c r="AJ139" s="136"/>
      <c r="AK139" s="136"/>
      <c r="AL139" s="131">
        <f t="shared" si="133"/>
        <v>0</v>
      </c>
    </row>
    <row r="140" spans="1:38" s="132" customFormat="1" ht="17" outlineLevel="5" x14ac:dyDescent="0.2">
      <c r="A140" s="134" t="s">
        <v>410</v>
      </c>
      <c r="B140" s="128" t="s">
        <v>778</v>
      </c>
      <c r="C140" s="128" t="s">
        <v>779</v>
      </c>
      <c r="D140" s="129"/>
      <c r="E140" s="129"/>
      <c r="F140" s="129"/>
      <c r="G140" s="129"/>
      <c r="H140" s="129"/>
      <c r="I140" s="130"/>
      <c r="J140" s="130">
        <v>2</v>
      </c>
      <c r="K140" s="130"/>
      <c r="L140" s="130"/>
      <c r="M140" s="130"/>
      <c r="N140" s="130"/>
      <c r="O140" s="130"/>
      <c r="P140" s="130"/>
      <c r="Q140" s="136"/>
      <c r="R140" s="130"/>
      <c r="S140" s="136"/>
      <c r="T140" s="136"/>
      <c r="U140" s="136"/>
      <c r="V140" s="136"/>
      <c r="W140" s="130">
        <f t="shared" si="184"/>
        <v>2</v>
      </c>
      <c r="X140" s="130"/>
      <c r="Y140" s="136"/>
      <c r="Z140" s="136"/>
      <c r="AA140" s="136"/>
      <c r="AB140" s="136"/>
      <c r="AC140" s="136"/>
      <c r="AD140" s="137"/>
      <c r="AE140" s="136"/>
      <c r="AF140" s="62">
        <v>0</v>
      </c>
      <c r="AG140" s="136"/>
      <c r="AH140" s="136"/>
      <c r="AI140" s="136"/>
      <c r="AJ140" s="136"/>
      <c r="AK140" s="136"/>
      <c r="AL140" s="131">
        <f t="shared" si="133"/>
        <v>0</v>
      </c>
    </row>
    <row r="141" spans="1:38" s="132" customFormat="1" ht="17" outlineLevel="4" x14ac:dyDescent="0.2">
      <c r="A141" s="133" t="s">
        <v>417</v>
      </c>
      <c r="B141" s="128" t="s">
        <v>778</v>
      </c>
      <c r="C141" s="128" t="s">
        <v>779</v>
      </c>
      <c r="D141" s="129"/>
      <c r="E141" s="129"/>
      <c r="F141" s="129"/>
      <c r="G141" s="129"/>
      <c r="H141" s="129"/>
      <c r="I141" s="130"/>
      <c r="J141" s="130">
        <v>20</v>
      </c>
      <c r="K141" s="130">
        <f t="shared" ref="K141" si="185">SUBTOTAL(9,K142:K144)</f>
        <v>0</v>
      </c>
      <c r="L141" s="130">
        <f t="shared" ref="J141:AK141" si="186">SUBTOTAL(9,L142:L144)</f>
        <v>0</v>
      </c>
      <c r="M141" s="130">
        <f t="shared" si="186"/>
        <v>0</v>
      </c>
      <c r="N141" s="130">
        <f t="shared" ref="N141" si="187">SUBTOTAL(9,N142:N144)</f>
        <v>0</v>
      </c>
      <c r="O141" s="130">
        <f t="shared" si="186"/>
        <v>0</v>
      </c>
      <c r="P141" s="130">
        <f t="shared" si="186"/>
        <v>0</v>
      </c>
      <c r="Q141" s="130">
        <f t="shared" si="186"/>
        <v>0</v>
      </c>
      <c r="R141" s="130">
        <f t="shared" ref="R141" si="188">SUBTOTAL(9,R142:R144)</f>
        <v>0</v>
      </c>
      <c r="S141" s="130">
        <f t="shared" si="186"/>
        <v>0</v>
      </c>
      <c r="T141" s="130">
        <f t="shared" si="186"/>
        <v>0</v>
      </c>
      <c r="U141" s="130">
        <f t="shared" ref="U141" si="189">SUBTOTAL(9,U142:U144)</f>
        <v>0</v>
      </c>
      <c r="V141" s="130">
        <f t="shared" si="186"/>
        <v>0</v>
      </c>
      <c r="W141" s="130">
        <f t="shared" si="184"/>
        <v>20</v>
      </c>
      <c r="X141" s="130">
        <f t="shared" si="186"/>
        <v>0</v>
      </c>
      <c r="Y141" s="130">
        <f t="shared" si="186"/>
        <v>0</v>
      </c>
      <c r="Z141" s="130">
        <f t="shared" si="186"/>
        <v>0</v>
      </c>
      <c r="AA141" s="130">
        <f t="shared" ref="AA141" si="190">SUBTOTAL(9,AA142:AA144)</f>
        <v>0</v>
      </c>
      <c r="AB141" s="130">
        <f t="shared" si="186"/>
        <v>0</v>
      </c>
      <c r="AC141" s="130">
        <f t="shared" ref="AC141" si="191">SUBTOTAL(9,AC142:AC144)</f>
        <v>0</v>
      </c>
      <c r="AD141" s="130">
        <f t="shared" si="186"/>
        <v>0</v>
      </c>
      <c r="AE141" s="130">
        <f t="shared" si="186"/>
        <v>0</v>
      </c>
      <c r="AF141" s="62">
        <v>0</v>
      </c>
      <c r="AG141" s="130">
        <f t="shared" si="186"/>
        <v>0</v>
      </c>
      <c r="AH141" s="130">
        <f t="shared" si="186"/>
        <v>0</v>
      </c>
      <c r="AI141" s="130">
        <f t="shared" si="186"/>
        <v>0</v>
      </c>
      <c r="AJ141" s="130">
        <f t="shared" ref="AJ141" si="192">SUBTOTAL(9,AJ142:AJ144)</f>
        <v>0</v>
      </c>
      <c r="AK141" s="130">
        <f t="shared" si="186"/>
        <v>0</v>
      </c>
      <c r="AL141" s="131">
        <f t="shared" si="133"/>
        <v>0</v>
      </c>
    </row>
    <row r="142" spans="1:38" s="132" customFormat="1" ht="17" outlineLevel="5" x14ac:dyDescent="0.2">
      <c r="A142" s="134" t="s">
        <v>418</v>
      </c>
      <c r="B142" s="128" t="s">
        <v>778</v>
      </c>
      <c r="C142" s="128" t="s">
        <v>779</v>
      </c>
      <c r="D142" s="129"/>
      <c r="E142" s="129"/>
      <c r="F142" s="129"/>
      <c r="G142" s="129"/>
      <c r="H142" s="129"/>
      <c r="I142" s="130"/>
      <c r="J142" s="130">
        <v>4</v>
      </c>
      <c r="K142" s="130"/>
      <c r="L142" s="130"/>
      <c r="M142" s="130"/>
      <c r="N142" s="130"/>
      <c r="O142" s="130"/>
      <c r="P142" s="130"/>
      <c r="Q142" s="136"/>
      <c r="R142" s="130"/>
      <c r="S142" s="136"/>
      <c r="T142" s="136"/>
      <c r="U142" s="136"/>
      <c r="V142" s="136"/>
      <c r="W142" s="130">
        <f t="shared" si="184"/>
        <v>4</v>
      </c>
      <c r="X142" s="130"/>
      <c r="Y142" s="136"/>
      <c r="Z142" s="136"/>
      <c r="AA142" s="136"/>
      <c r="AB142" s="136"/>
      <c r="AC142" s="136"/>
      <c r="AD142" s="137"/>
      <c r="AE142" s="136"/>
      <c r="AF142" s="62">
        <v>0</v>
      </c>
      <c r="AG142" s="136"/>
      <c r="AH142" s="136"/>
      <c r="AI142" s="136"/>
      <c r="AJ142" s="136"/>
      <c r="AK142" s="136"/>
      <c r="AL142" s="131">
        <f t="shared" si="133"/>
        <v>0</v>
      </c>
    </row>
    <row r="143" spans="1:38" s="132" customFormat="1" ht="17" outlineLevel="5" x14ac:dyDescent="0.2">
      <c r="A143" s="134" t="s">
        <v>419</v>
      </c>
      <c r="B143" s="128" t="s">
        <v>778</v>
      </c>
      <c r="C143" s="128" t="s">
        <v>779</v>
      </c>
      <c r="D143" s="129"/>
      <c r="E143" s="129"/>
      <c r="F143" s="129"/>
      <c r="G143" s="129"/>
      <c r="H143" s="129"/>
      <c r="I143" s="130"/>
      <c r="J143" s="130">
        <v>6</v>
      </c>
      <c r="K143" s="130"/>
      <c r="L143" s="130"/>
      <c r="M143" s="130"/>
      <c r="N143" s="130"/>
      <c r="O143" s="130"/>
      <c r="P143" s="130"/>
      <c r="Q143" s="136"/>
      <c r="R143" s="130"/>
      <c r="S143" s="136"/>
      <c r="T143" s="136"/>
      <c r="U143" s="136"/>
      <c r="V143" s="136"/>
      <c r="W143" s="130">
        <f t="shared" si="184"/>
        <v>6</v>
      </c>
      <c r="X143" s="130"/>
      <c r="Y143" s="136"/>
      <c r="Z143" s="136"/>
      <c r="AA143" s="136"/>
      <c r="AB143" s="136"/>
      <c r="AC143" s="136"/>
      <c r="AD143" s="137"/>
      <c r="AE143" s="136"/>
      <c r="AF143" s="62">
        <v>0</v>
      </c>
      <c r="AG143" s="136"/>
      <c r="AH143" s="136"/>
      <c r="AI143" s="136"/>
      <c r="AJ143" s="136"/>
      <c r="AK143" s="136"/>
      <c r="AL143" s="131">
        <f t="shared" ref="AL143:AL207" si="193">SUM(I143:P143)-SUM(Q143:AK143)</f>
        <v>0</v>
      </c>
    </row>
    <row r="144" spans="1:38" s="132" customFormat="1" ht="17" outlineLevel="5" x14ac:dyDescent="0.2">
      <c r="A144" s="134" t="s">
        <v>413</v>
      </c>
      <c r="B144" s="128" t="s">
        <v>778</v>
      </c>
      <c r="C144" s="128" t="s">
        <v>779</v>
      </c>
      <c r="D144" s="129"/>
      <c r="E144" s="129"/>
      <c r="F144" s="129"/>
      <c r="G144" s="129"/>
      <c r="H144" s="129"/>
      <c r="I144" s="130"/>
      <c r="J144" s="130">
        <v>1.3</v>
      </c>
      <c r="K144" s="130"/>
      <c r="L144" s="130"/>
      <c r="M144" s="130"/>
      <c r="N144" s="130"/>
      <c r="O144" s="130"/>
      <c r="P144" s="130"/>
      <c r="Q144" s="136"/>
      <c r="R144" s="130"/>
      <c r="S144" s="136"/>
      <c r="T144" s="136"/>
      <c r="U144" s="136"/>
      <c r="V144" s="136"/>
      <c r="W144" s="130">
        <f t="shared" si="184"/>
        <v>1.3</v>
      </c>
      <c r="X144" s="130"/>
      <c r="Y144" s="136"/>
      <c r="Z144" s="136"/>
      <c r="AA144" s="136"/>
      <c r="AB144" s="136"/>
      <c r="AC144" s="136"/>
      <c r="AD144" s="137"/>
      <c r="AE144" s="136"/>
      <c r="AF144" s="62">
        <v>0</v>
      </c>
      <c r="AG144" s="136"/>
      <c r="AH144" s="136"/>
      <c r="AI144" s="136"/>
      <c r="AJ144" s="136"/>
      <c r="AK144" s="136"/>
      <c r="AL144" s="131">
        <f t="shared" si="193"/>
        <v>0</v>
      </c>
    </row>
    <row r="145" spans="1:38" s="132" customFormat="1" ht="17" outlineLevel="4" x14ac:dyDescent="0.2">
      <c r="A145" s="133" t="s">
        <v>198</v>
      </c>
      <c r="B145" s="128" t="s">
        <v>778</v>
      </c>
      <c r="C145" s="128" t="s">
        <v>779</v>
      </c>
      <c r="D145" s="129"/>
      <c r="E145" s="129"/>
      <c r="F145" s="129"/>
      <c r="G145" s="129"/>
      <c r="H145" s="129"/>
      <c r="I145" s="130"/>
      <c r="J145" s="130">
        <f>SUBTOTAL(9,J146:J149)</f>
        <v>161.30500000000001</v>
      </c>
      <c r="K145" s="130">
        <f t="shared" ref="K145" si="194">SUBTOTAL(9,K146:K149)</f>
        <v>0</v>
      </c>
      <c r="L145" s="130">
        <f t="shared" ref="J145:AK145" si="195">SUBTOTAL(9,L146:L149)</f>
        <v>0</v>
      </c>
      <c r="M145" s="130">
        <f t="shared" si="195"/>
        <v>0</v>
      </c>
      <c r="N145" s="130">
        <f t="shared" ref="N145" si="196">SUBTOTAL(9,N146:N149)</f>
        <v>0</v>
      </c>
      <c r="O145" s="130">
        <f t="shared" si="195"/>
        <v>0</v>
      </c>
      <c r="P145" s="130">
        <f t="shared" si="195"/>
        <v>0</v>
      </c>
      <c r="Q145" s="130">
        <f t="shared" si="195"/>
        <v>0</v>
      </c>
      <c r="R145" s="130">
        <f t="shared" ref="R145" si="197">SUBTOTAL(9,R146:R149)</f>
        <v>0</v>
      </c>
      <c r="S145" s="130">
        <f t="shared" si="195"/>
        <v>0</v>
      </c>
      <c r="T145" s="130">
        <f t="shared" si="195"/>
        <v>0</v>
      </c>
      <c r="U145" s="130">
        <f t="shared" ref="U145" si="198">SUBTOTAL(9,U146:U149)</f>
        <v>0</v>
      </c>
      <c r="V145" s="130">
        <f t="shared" si="195"/>
        <v>0</v>
      </c>
      <c r="W145" s="130">
        <f>SUBTOTAL(9,W146:W149)</f>
        <v>161.30500000000001</v>
      </c>
      <c r="X145" s="130">
        <f t="shared" si="195"/>
        <v>0</v>
      </c>
      <c r="Y145" s="130">
        <f t="shared" si="195"/>
        <v>0</v>
      </c>
      <c r="Z145" s="130">
        <f t="shared" si="195"/>
        <v>0</v>
      </c>
      <c r="AA145" s="130">
        <f t="shared" ref="AA145" si="199">SUBTOTAL(9,AA146:AA149)</f>
        <v>0</v>
      </c>
      <c r="AB145" s="130">
        <f t="shared" si="195"/>
        <v>0</v>
      </c>
      <c r="AC145" s="130">
        <f t="shared" ref="AC145" si="200">SUBTOTAL(9,AC146:AC149)</f>
        <v>0</v>
      </c>
      <c r="AD145" s="130">
        <f t="shared" si="195"/>
        <v>0</v>
      </c>
      <c r="AE145" s="130">
        <f t="shared" si="195"/>
        <v>0</v>
      </c>
      <c r="AF145" s="130">
        <v>0</v>
      </c>
      <c r="AG145" s="130">
        <f t="shared" si="195"/>
        <v>0</v>
      </c>
      <c r="AH145" s="130">
        <f t="shared" si="195"/>
        <v>0</v>
      </c>
      <c r="AI145" s="130">
        <f t="shared" si="195"/>
        <v>0</v>
      </c>
      <c r="AJ145" s="130">
        <f t="shared" ref="AJ145" si="201">SUBTOTAL(9,AJ146:AJ149)</f>
        <v>0</v>
      </c>
      <c r="AK145" s="130">
        <f t="shared" si="195"/>
        <v>0</v>
      </c>
      <c r="AL145" s="131">
        <f t="shared" si="193"/>
        <v>0</v>
      </c>
    </row>
    <row r="146" spans="1:38" s="132" customFormat="1" ht="34" outlineLevel="5" x14ac:dyDescent="0.2">
      <c r="A146" s="134" t="s">
        <v>463</v>
      </c>
      <c r="B146" s="128" t="s">
        <v>778</v>
      </c>
      <c r="C146" s="128" t="s">
        <v>779</v>
      </c>
      <c r="D146" s="129">
        <v>400</v>
      </c>
      <c r="E146" s="138">
        <f>$B$11</f>
        <v>0.1</v>
      </c>
      <c r="F146" s="138"/>
      <c r="G146" s="129" t="s">
        <v>369</v>
      </c>
      <c r="H146" s="139">
        <v>2.1874999999999999E-2</v>
      </c>
      <c r="I146" s="130"/>
      <c r="J146" s="130">
        <f>D146*(1+E146)*H146</f>
        <v>9.625</v>
      </c>
      <c r="K146" s="130"/>
      <c r="L146" s="130"/>
      <c r="M146" s="130"/>
      <c r="N146" s="130"/>
      <c r="O146" s="130"/>
      <c r="P146" s="130"/>
      <c r="Q146" s="136"/>
      <c r="R146" s="130"/>
      <c r="S146" s="136"/>
      <c r="T146" s="136"/>
      <c r="U146" s="136"/>
      <c r="V146" s="136"/>
      <c r="W146" s="130">
        <f>J146</f>
        <v>9.625</v>
      </c>
      <c r="X146" s="130"/>
      <c r="Y146" s="136"/>
      <c r="Z146" s="136"/>
      <c r="AA146" s="136"/>
      <c r="AB146" s="136"/>
      <c r="AC146" s="136"/>
      <c r="AD146" s="137"/>
      <c r="AE146" s="136"/>
      <c r="AF146" s="136">
        <v>0</v>
      </c>
      <c r="AG146" s="136"/>
      <c r="AH146" s="136"/>
      <c r="AI146" s="136"/>
      <c r="AJ146" s="136"/>
      <c r="AK146" s="136"/>
      <c r="AL146" s="131">
        <f t="shared" si="193"/>
        <v>0</v>
      </c>
    </row>
    <row r="147" spans="1:38" s="132" customFormat="1" ht="17" outlineLevel="5" x14ac:dyDescent="0.2">
      <c r="A147" s="134" t="s">
        <v>462</v>
      </c>
      <c r="B147" s="128" t="s">
        <v>778</v>
      </c>
      <c r="C147" s="128" t="s">
        <v>779</v>
      </c>
      <c r="D147" s="129">
        <v>400</v>
      </c>
      <c r="E147" s="138">
        <f>$B$11</f>
        <v>0.1</v>
      </c>
      <c r="F147" s="138"/>
      <c r="G147" s="129" t="s">
        <v>369</v>
      </c>
      <c r="H147" s="139">
        <v>2.1999999999999999E-2</v>
      </c>
      <c r="I147" s="130"/>
      <c r="J147" s="130">
        <f t="shared" ref="J147:J149" si="202">D147*(1+E147)*H147</f>
        <v>9.6800000000000015</v>
      </c>
      <c r="K147" s="130"/>
      <c r="L147" s="130"/>
      <c r="M147" s="130"/>
      <c r="N147" s="130"/>
      <c r="O147" s="130"/>
      <c r="P147" s="130"/>
      <c r="Q147" s="136"/>
      <c r="R147" s="130"/>
      <c r="S147" s="136"/>
      <c r="T147" s="136"/>
      <c r="U147" s="136"/>
      <c r="V147" s="136"/>
      <c r="W147" s="130">
        <f>J147</f>
        <v>9.6800000000000015</v>
      </c>
      <c r="X147" s="130"/>
      <c r="Y147" s="136"/>
      <c r="Z147" s="136"/>
      <c r="AA147" s="136"/>
      <c r="AB147" s="136"/>
      <c r="AC147" s="136"/>
      <c r="AD147" s="137"/>
      <c r="AE147" s="136"/>
      <c r="AF147" s="136">
        <v>0</v>
      </c>
      <c r="AG147" s="136"/>
      <c r="AH147" s="136"/>
      <c r="AI147" s="136"/>
      <c r="AJ147" s="136"/>
      <c r="AK147" s="136"/>
      <c r="AL147" s="131">
        <f t="shared" si="193"/>
        <v>0</v>
      </c>
    </row>
    <row r="148" spans="1:38" s="132" customFormat="1" ht="17" outlineLevel="5" x14ac:dyDescent="0.2">
      <c r="A148" s="134" t="s">
        <v>414</v>
      </c>
      <c r="B148" s="128" t="s">
        <v>778</v>
      </c>
      <c r="C148" s="128" t="s">
        <v>779</v>
      </c>
      <c r="D148" s="129">
        <v>400</v>
      </c>
      <c r="E148" s="138">
        <f>$B$11</f>
        <v>0.1</v>
      </c>
      <c r="F148" s="138"/>
      <c r="G148" s="129" t="s">
        <v>369</v>
      </c>
      <c r="H148" s="139">
        <v>0.3</v>
      </c>
      <c r="I148" s="130"/>
      <c r="J148" s="130">
        <f t="shared" si="202"/>
        <v>132</v>
      </c>
      <c r="K148" s="130"/>
      <c r="L148" s="130"/>
      <c r="M148" s="130"/>
      <c r="N148" s="130"/>
      <c r="O148" s="130"/>
      <c r="P148" s="130"/>
      <c r="Q148" s="136"/>
      <c r="R148" s="130"/>
      <c r="S148" s="136"/>
      <c r="T148" s="136"/>
      <c r="U148" s="136"/>
      <c r="V148" s="136"/>
      <c r="W148" s="130">
        <f>J148</f>
        <v>132</v>
      </c>
      <c r="X148" s="130"/>
      <c r="Y148" s="136"/>
      <c r="Z148" s="136"/>
      <c r="AA148" s="136"/>
      <c r="AB148" s="136"/>
      <c r="AC148" s="136"/>
      <c r="AD148" s="137"/>
      <c r="AE148" s="136"/>
      <c r="AF148" s="136">
        <v>0</v>
      </c>
      <c r="AG148" s="136"/>
      <c r="AH148" s="136"/>
      <c r="AI148" s="136"/>
      <c r="AJ148" s="136"/>
      <c r="AK148" s="136"/>
      <c r="AL148" s="131">
        <f t="shared" si="193"/>
        <v>0</v>
      </c>
    </row>
    <row r="149" spans="1:38" s="132" customFormat="1" ht="34" outlineLevel="5" x14ac:dyDescent="0.2">
      <c r="A149" s="134" t="s">
        <v>415</v>
      </c>
      <c r="B149" s="128" t="s">
        <v>778</v>
      </c>
      <c r="C149" s="128" t="s">
        <v>779</v>
      </c>
      <c r="D149" s="129"/>
      <c r="E149" s="129"/>
      <c r="F149" s="129"/>
      <c r="G149" s="129"/>
      <c r="H149" s="129"/>
      <c r="I149" s="130"/>
      <c r="J149" s="130">
        <v>10</v>
      </c>
      <c r="K149" s="130"/>
      <c r="L149" s="130"/>
      <c r="M149" s="130"/>
      <c r="N149" s="130"/>
      <c r="O149" s="130"/>
      <c r="P149" s="130"/>
      <c r="Q149" s="136"/>
      <c r="R149" s="130"/>
      <c r="S149" s="136"/>
      <c r="T149" s="136"/>
      <c r="U149" s="136"/>
      <c r="V149" s="136"/>
      <c r="W149" s="130">
        <f>J149</f>
        <v>10</v>
      </c>
      <c r="X149" s="130"/>
      <c r="Y149" s="136"/>
      <c r="Z149" s="136"/>
      <c r="AA149" s="136"/>
      <c r="AB149" s="136"/>
      <c r="AC149" s="136"/>
      <c r="AD149" s="137"/>
      <c r="AE149" s="136"/>
      <c r="AF149" s="136">
        <f>I149</f>
        <v>0</v>
      </c>
      <c r="AG149" s="136"/>
      <c r="AH149" s="136"/>
      <c r="AI149" s="136"/>
      <c r="AJ149" s="136"/>
      <c r="AK149" s="136"/>
      <c r="AL149" s="131">
        <f t="shared" si="193"/>
        <v>0</v>
      </c>
    </row>
    <row r="150" spans="1:38" s="132" customFormat="1" ht="17" outlineLevel="3" x14ac:dyDescent="0.2">
      <c r="A150" s="127" t="s">
        <v>199</v>
      </c>
      <c r="B150" s="128" t="s">
        <v>3</v>
      </c>
      <c r="C150" s="128" t="s">
        <v>95</v>
      </c>
      <c r="D150" s="129"/>
      <c r="E150" s="129"/>
      <c r="F150" s="129"/>
      <c r="G150" s="129"/>
      <c r="H150" s="129"/>
      <c r="I150" s="130">
        <f>SUBTOTAL(9,I151:I175)</f>
        <v>5094.828625000001</v>
      </c>
      <c r="J150" s="130">
        <f t="shared" ref="J150:AK150" si="203">SUBTOTAL(9,J151:J175)</f>
        <v>0</v>
      </c>
      <c r="K150" s="130">
        <f t="shared" ref="K150" si="204">SUBTOTAL(9,K151:K175)</f>
        <v>0</v>
      </c>
      <c r="L150" s="130">
        <f t="shared" si="203"/>
        <v>0</v>
      </c>
      <c r="M150" s="130">
        <f t="shared" si="203"/>
        <v>0</v>
      </c>
      <c r="N150" s="130">
        <f t="shared" ref="N150" si="205">SUBTOTAL(9,N151:N175)</f>
        <v>0</v>
      </c>
      <c r="O150" s="130">
        <f t="shared" si="203"/>
        <v>0</v>
      </c>
      <c r="P150" s="130">
        <f t="shared" si="203"/>
        <v>0</v>
      </c>
      <c r="Q150" s="130">
        <f t="shared" si="203"/>
        <v>0</v>
      </c>
      <c r="R150" s="130">
        <f t="shared" si="203"/>
        <v>0</v>
      </c>
      <c r="S150" s="130">
        <f t="shared" si="203"/>
        <v>0</v>
      </c>
      <c r="T150" s="130">
        <f t="shared" si="203"/>
        <v>0</v>
      </c>
      <c r="U150" s="130">
        <f t="shared" si="203"/>
        <v>0</v>
      </c>
      <c r="V150" s="130">
        <f t="shared" si="203"/>
        <v>0</v>
      </c>
      <c r="W150" s="130">
        <f t="shared" ref="W150" si="206">SUBTOTAL(9,W151:W175)</f>
        <v>0</v>
      </c>
      <c r="X150" s="130">
        <f t="shared" si="203"/>
        <v>272.96912500000002</v>
      </c>
      <c r="Y150" s="130">
        <f t="shared" si="203"/>
        <v>0</v>
      </c>
      <c r="Z150" s="130">
        <f t="shared" si="203"/>
        <v>4821.8595000000014</v>
      </c>
      <c r="AA150" s="130">
        <f t="shared" si="203"/>
        <v>0</v>
      </c>
      <c r="AB150" s="130">
        <f t="shared" si="203"/>
        <v>0</v>
      </c>
      <c r="AC150" s="130">
        <f t="shared" si="203"/>
        <v>0</v>
      </c>
      <c r="AD150" s="130">
        <f t="shared" si="203"/>
        <v>0</v>
      </c>
      <c r="AE150" s="130">
        <f t="shared" si="203"/>
        <v>0</v>
      </c>
      <c r="AF150" s="130">
        <f t="shared" si="203"/>
        <v>0</v>
      </c>
      <c r="AG150" s="130">
        <f t="shared" si="203"/>
        <v>0</v>
      </c>
      <c r="AH150" s="130">
        <f t="shared" si="203"/>
        <v>0</v>
      </c>
      <c r="AI150" s="130">
        <f t="shared" si="203"/>
        <v>0</v>
      </c>
      <c r="AJ150" s="130">
        <f t="shared" si="203"/>
        <v>0</v>
      </c>
      <c r="AK150" s="130">
        <f t="shared" si="203"/>
        <v>0</v>
      </c>
      <c r="AL150" s="131">
        <f t="shared" si="193"/>
        <v>0</v>
      </c>
    </row>
    <row r="151" spans="1:38" s="132" customFormat="1" ht="17" outlineLevel="4" x14ac:dyDescent="0.2">
      <c r="A151" s="133" t="s">
        <v>200</v>
      </c>
      <c r="B151" s="128" t="s">
        <v>3</v>
      </c>
      <c r="C151" s="128" t="s">
        <v>95</v>
      </c>
      <c r="D151" s="129"/>
      <c r="E151" s="129"/>
      <c r="F151" s="129"/>
      <c r="G151" s="129"/>
      <c r="H151" s="129"/>
      <c r="I151" s="130">
        <f>SUBTOTAL(9,I152:I154)</f>
        <v>121</v>
      </c>
      <c r="J151" s="130">
        <f t="shared" ref="J151:AK151" si="207">SUBTOTAL(9,J152:J154)</f>
        <v>0</v>
      </c>
      <c r="K151" s="130">
        <f t="shared" ref="K151" si="208">SUBTOTAL(9,K152:K154)</f>
        <v>0</v>
      </c>
      <c r="L151" s="130">
        <f t="shared" si="207"/>
        <v>0</v>
      </c>
      <c r="M151" s="130">
        <f t="shared" si="207"/>
        <v>0</v>
      </c>
      <c r="N151" s="130">
        <f t="shared" ref="N151" si="209">SUBTOTAL(9,N152:N154)</f>
        <v>0</v>
      </c>
      <c r="O151" s="130">
        <f t="shared" si="207"/>
        <v>0</v>
      </c>
      <c r="P151" s="130">
        <f t="shared" si="207"/>
        <v>0</v>
      </c>
      <c r="Q151" s="130">
        <f t="shared" si="207"/>
        <v>0</v>
      </c>
      <c r="R151" s="130">
        <f t="shared" ref="R151" si="210">SUBTOTAL(9,R152:R154)</f>
        <v>0</v>
      </c>
      <c r="S151" s="130">
        <f t="shared" si="207"/>
        <v>0</v>
      </c>
      <c r="T151" s="130">
        <f t="shared" si="207"/>
        <v>0</v>
      </c>
      <c r="U151" s="130">
        <f t="shared" ref="U151" si="211">SUBTOTAL(9,U152:U154)</f>
        <v>0</v>
      </c>
      <c r="V151" s="130">
        <f t="shared" si="207"/>
        <v>0</v>
      </c>
      <c r="W151" s="130">
        <f t="shared" ref="W151" si="212">SUBTOTAL(9,W152:W154)</f>
        <v>0</v>
      </c>
      <c r="X151" s="130">
        <f t="shared" si="207"/>
        <v>121</v>
      </c>
      <c r="Y151" s="130">
        <f t="shared" si="207"/>
        <v>0</v>
      </c>
      <c r="Z151" s="130">
        <f t="shared" si="207"/>
        <v>0</v>
      </c>
      <c r="AA151" s="130">
        <f t="shared" ref="AA151" si="213">SUBTOTAL(9,AA152:AA154)</f>
        <v>0</v>
      </c>
      <c r="AB151" s="130">
        <f t="shared" si="207"/>
        <v>0</v>
      </c>
      <c r="AC151" s="130">
        <f t="shared" ref="AC151" si="214">SUBTOTAL(9,AC152:AC154)</f>
        <v>0</v>
      </c>
      <c r="AD151" s="130">
        <f t="shared" si="207"/>
        <v>0</v>
      </c>
      <c r="AE151" s="130">
        <f t="shared" si="207"/>
        <v>0</v>
      </c>
      <c r="AF151" s="130">
        <f t="shared" si="207"/>
        <v>0</v>
      </c>
      <c r="AG151" s="130">
        <f t="shared" si="207"/>
        <v>0</v>
      </c>
      <c r="AH151" s="130">
        <f t="shared" si="207"/>
        <v>0</v>
      </c>
      <c r="AI151" s="130">
        <f t="shared" si="207"/>
        <v>0</v>
      </c>
      <c r="AJ151" s="130">
        <f t="shared" ref="AJ151" si="215">SUBTOTAL(9,AJ152:AJ154)</f>
        <v>0</v>
      </c>
      <c r="AK151" s="130">
        <f t="shared" si="207"/>
        <v>0</v>
      </c>
      <c r="AL151" s="131">
        <f t="shared" si="193"/>
        <v>0</v>
      </c>
    </row>
    <row r="152" spans="1:38" s="132" customFormat="1" ht="17" outlineLevel="5" x14ac:dyDescent="0.2">
      <c r="A152" s="134" t="s">
        <v>136</v>
      </c>
      <c r="B152" s="128" t="s">
        <v>3</v>
      </c>
      <c r="C152" s="128" t="s">
        <v>95</v>
      </c>
      <c r="D152" s="129"/>
      <c r="E152" s="129"/>
      <c r="F152" s="129"/>
      <c r="G152" s="129"/>
      <c r="H152" s="129"/>
      <c r="I152" s="130">
        <f>SUBTOTAL(9,I153:I154)</f>
        <v>121</v>
      </c>
      <c r="J152" s="130">
        <f t="shared" ref="J152:AK152" si="216">SUBTOTAL(9,J153:J154)</f>
        <v>0</v>
      </c>
      <c r="K152" s="130">
        <f t="shared" ref="K152" si="217">SUBTOTAL(9,K153:K154)</f>
        <v>0</v>
      </c>
      <c r="L152" s="130">
        <f t="shared" si="216"/>
        <v>0</v>
      </c>
      <c r="M152" s="130">
        <f t="shared" si="216"/>
        <v>0</v>
      </c>
      <c r="N152" s="130">
        <f t="shared" ref="N152" si="218">SUBTOTAL(9,N153:N154)</f>
        <v>0</v>
      </c>
      <c r="O152" s="130">
        <f t="shared" si="216"/>
        <v>0</v>
      </c>
      <c r="P152" s="130">
        <f t="shared" si="216"/>
        <v>0</v>
      </c>
      <c r="Q152" s="130">
        <f t="shared" si="216"/>
        <v>0</v>
      </c>
      <c r="R152" s="130">
        <f t="shared" ref="R152" si="219">SUBTOTAL(9,R153:R154)</f>
        <v>0</v>
      </c>
      <c r="S152" s="130">
        <f t="shared" si="216"/>
        <v>0</v>
      </c>
      <c r="T152" s="130">
        <f t="shared" si="216"/>
        <v>0</v>
      </c>
      <c r="U152" s="130">
        <f t="shared" ref="U152" si="220">SUBTOTAL(9,U153:U154)</f>
        <v>0</v>
      </c>
      <c r="V152" s="130">
        <f t="shared" si="216"/>
        <v>0</v>
      </c>
      <c r="W152" s="130">
        <f t="shared" ref="W152" si="221">SUBTOTAL(9,W153:W154)</f>
        <v>0</v>
      </c>
      <c r="X152" s="130">
        <f>SUBTOTAL(9,X153:X154)</f>
        <v>121</v>
      </c>
      <c r="Y152" s="130">
        <f t="shared" si="216"/>
        <v>0</v>
      </c>
      <c r="Z152" s="130">
        <f t="shared" si="216"/>
        <v>0</v>
      </c>
      <c r="AA152" s="130">
        <f t="shared" ref="AA152" si="222">SUBTOTAL(9,AA153:AA154)</f>
        <v>0</v>
      </c>
      <c r="AB152" s="130">
        <f t="shared" si="216"/>
        <v>0</v>
      </c>
      <c r="AC152" s="130">
        <f t="shared" ref="AC152" si="223">SUBTOTAL(9,AC153:AC154)</f>
        <v>0</v>
      </c>
      <c r="AD152" s="130">
        <f t="shared" si="216"/>
        <v>0</v>
      </c>
      <c r="AE152" s="130">
        <f t="shared" si="216"/>
        <v>0</v>
      </c>
      <c r="AF152" s="130">
        <f t="shared" si="216"/>
        <v>0</v>
      </c>
      <c r="AG152" s="130">
        <f t="shared" si="216"/>
        <v>0</v>
      </c>
      <c r="AH152" s="130">
        <f t="shared" si="216"/>
        <v>0</v>
      </c>
      <c r="AI152" s="130">
        <f t="shared" si="216"/>
        <v>0</v>
      </c>
      <c r="AJ152" s="130">
        <f t="shared" ref="AJ152" si="224">SUBTOTAL(9,AJ153:AJ154)</f>
        <v>0</v>
      </c>
      <c r="AK152" s="130">
        <f t="shared" si="216"/>
        <v>0</v>
      </c>
      <c r="AL152" s="131">
        <f t="shared" si="193"/>
        <v>0</v>
      </c>
    </row>
    <row r="153" spans="1:38" s="132" customFormat="1" ht="34" outlineLevel="6" x14ac:dyDescent="0.2">
      <c r="A153" s="140" t="s">
        <v>137</v>
      </c>
      <c r="B153" s="128" t="s">
        <v>55</v>
      </c>
      <c r="C153" s="128" t="s">
        <v>56</v>
      </c>
      <c r="D153" s="129"/>
      <c r="E153" s="129"/>
      <c r="F153" s="129"/>
      <c r="G153" s="129"/>
      <c r="H153" s="129"/>
      <c r="I153" s="130">
        <v>30</v>
      </c>
      <c r="J153" s="130"/>
      <c r="K153" s="130"/>
      <c r="L153" s="130"/>
      <c r="M153" s="130"/>
      <c r="N153" s="130"/>
      <c r="O153" s="130"/>
      <c r="P153" s="130"/>
      <c r="Q153" s="136"/>
      <c r="R153" s="130"/>
      <c r="S153" s="136"/>
      <c r="T153" s="136"/>
      <c r="U153" s="136"/>
      <c r="V153" s="136"/>
      <c r="W153" s="136"/>
      <c r="X153" s="130">
        <f>I153</f>
        <v>30</v>
      </c>
      <c r="Y153" s="136"/>
      <c r="Z153" s="136"/>
      <c r="AA153" s="136"/>
      <c r="AB153" s="136"/>
      <c r="AC153" s="136"/>
      <c r="AD153" s="137"/>
      <c r="AE153" s="136"/>
      <c r="AF153" s="136"/>
      <c r="AG153" s="136"/>
      <c r="AH153" s="136"/>
      <c r="AI153" s="136"/>
      <c r="AJ153" s="136"/>
      <c r="AK153" s="136"/>
      <c r="AL153" s="131">
        <f t="shared" si="193"/>
        <v>0</v>
      </c>
    </row>
    <row r="154" spans="1:38" s="132" customFormat="1" ht="34" outlineLevel="6" x14ac:dyDescent="0.2">
      <c r="A154" s="140" t="s">
        <v>138</v>
      </c>
      <c r="B154" s="128" t="s">
        <v>3</v>
      </c>
      <c r="C154" s="128" t="s">
        <v>1</v>
      </c>
      <c r="D154" s="129"/>
      <c r="E154" s="129"/>
      <c r="F154" s="129"/>
      <c r="G154" s="129"/>
      <c r="H154" s="129"/>
      <c r="I154" s="135">
        <v>91</v>
      </c>
      <c r="J154" s="130"/>
      <c r="K154" s="130"/>
      <c r="L154" s="130"/>
      <c r="M154" s="130"/>
      <c r="N154" s="130"/>
      <c r="O154" s="130"/>
      <c r="P154" s="130"/>
      <c r="Q154" s="136"/>
      <c r="R154" s="130"/>
      <c r="S154" s="136"/>
      <c r="T154" s="136"/>
      <c r="U154" s="136"/>
      <c r="V154" s="136"/>
      <c r="W154" s="136"/>
      <c r="X154" s="130">
        <f>I154</f>
        <v>91</v>
      </c>
      <c r="Y154" s="136"/>
      <c r="Z154" s="136"/>
      <c r="AA154" s="136"/>
      <c r="AB154" s="136"/>
      <c r="AC154" s="136"/>
      <c r="AD154" s="137"/>
      <c r="AE154" s="136"/>
      <c r="AF154" s="136"/>
      <c r="AG154" s="136"/>
      <c r="AH154" s="136"/>
      <c r="AI154" s="136"/>
      <c r="AJ154" s="136"/>
      <c r="AK154" s="136"/>
      <c r="AL154" s="131">
        <f t="shared" si="193"/>
        <v>0</v>
      </c>
    </row>
    <row r="155" spans="1:38" s="132" customFormat="1" ht="17" outlineLevel="4" x14ac:dyDescent="0.2">
      <c r="A155" s="133" t="s">
        <v>421</v>
      </c>
      <c r="B155" s="128" t="s">
        <v>3</v>
      </c>
      <c r="C155" s="128" t="s">
        <v>1</v>
      </c>
      <c r="D155" s="129"/>
      <c r="E155" s="129"/>
      <c r="F155" s="129"/>
      <c r="G155" s="129"/>
      <c r="H155" s="129"/>
      <c r="I155" s="130">
        <f>SUBTOTAL(9,I156:I161)</f>
        <v>151.96912500000002</v>
      </c>
      <c r="J155" s="130">
        <f t="shared" ref="J155:AK155" si="225">SUBTOTAL(9,J156:J161)</f>
        <v>0</v>
      </c>
      <c r="K155" s="130">
        <f t="shared" ref="K155" si="226">SUBTOTAL(9,K156:K161)</f>
        <v>0</v>
      </c>
      <c r="L155" s="130">
        <f t="shared" si="225"/>
        <v>0</v>
      </c>
      <c r="M155" s="130">
        <f t="shared" si="225"/>
        <v>0</v>
      </c>
      <c r="N155" s="130">
        <f t="shared" ref="N155" si="227">SUBTOTAL(9,N156:N161)</f>
        <v>0</v>
      </c>
      <c r="O155" s="130">
        <f t="shared" si="225"/>
        <v>0</v>
      </c>
      <c r="P155" s="130">
        <f t="shared" si="225"/>
        <v>0</v>
      </c>
      <c r="Q155" s="130">
        <f t="shared" si="225"/>
        <v>0</v>
      </c>
      <c r="R155" s="130">
        <f t="shared" si="225"/>
        <v>0</v>
      </c>
      <c r="S155" s="130">
        <f t="shared" si="225"/>
        <v>0</v>
      </c>
      <c r="T155" s="130">
        <f t="shared" si="225"/>
        <v>0</v>
      </c>
      <c r="U155" s="130">
        <f t="shared" si="225"/>
        <v>0</v>
      </c>
      <c r="V155" s="130">
        <f t="shared" si="225"/>
        <v>0</v>
      </c>
      <c r="W155" s="130">
        <f t="shared" ref="W155" si="228">SUBTOTAL(9,W156:W161)</f>
        <v>0</v>
      </c>
      <c r="X155" s="130">
        <f t="shared" si="225"/>
        <v>151.96912500000002</v>
      </c>
      <c r="Y155" s="130">
        <f t="shared" si="225"/>
        <v>0</v>
      </c>
      <c r="Z155" s="130">
        <f>SUBTOTAL(9,Z156:Z161)</f>
        <v>0</v>
      </c>
      <c r="AA155" s="130">
        <f t="shared" si="225"/>
        <v>0</v>
      </c>
      <c r="AB155" s="130">
        <f t="shared" si="225"/>
        <v>0</v>
      </c>
      <c r="AC155" s="130">
        <f t="shared" si="225"/>
        <v>0</v>
      </c>
      <c r="AD155" s="130">
        <f t="shared" si="225"/>
        <v>0</v>
      </c>
      <c r="AE155" s="130">
        <f t="shared" si="225"/>
        <v>0</v>
      </c>
      <c r="AF155" s="130">
        <f t="shared" si="225"/>
        <v>0</v>
      </c>
      <c r="AG155" s="130">
        <f t="shared" si="225"/>
        <v>0</v>
      </c>
      <c r="AH155" s="130">
        <f t="shared" si="225"/>
        <v>0</v>
      </c>
      <c r="AI155" s="130">
        <f t="shared" si="225"/>
        <v>0</v>
      </c>
      <c r="AJ155" s="130">
        <f t="shared" si="225"/>
        <v>0</v>
      </c>
      <c r="AK155" s="130">
        <f t="shared" si="225"/>
        <v>0</v>
      </c>
      <c r="AL155" s="131">
        <f t="shared" si="193"/>
        <v>0</v>
      </c>
    </row>
    <row r="156" spans="1:38" s="132" customFormat="1" ht="34" outlineLevel="5" x14ac:dyDescent="0.2">
      <c r="A156" s="134" t="s">
        <v>456</v>
      </c>
      <c r="B156" s="128" t="s">
        <v>3</v>
      </c>
      <c r="C156" s="128" t="s">
        <v>1</v>
      </c>
      <c r="D156" s="129">
        <v>18</v>
      </c>
      <c r="E156" s="138">
        <f>$B$11</f>
        <v>0.1</v>
      </c>
      <c r="F156" s="138"/>
      <c r="G156" s="129" t="s">
        <v>369</v>
      </c>
      <c r="H156" s="139">
        <v>2.1874999999999999E-2</v>
      </c>
      <c r="I156" s="130">
        <f>D156*(1+E156)*H156</f>
        <v>0.43312499999999998</v>
      </c>
      <c r="J156" s="130"/>
      <c r="K156" s="130"/>
      <c r="L156" s="130"/>
      <c r="M156" s="130"/>
      <c r="N156" s="130"/>
      <c r="O156" s="130"/>
      <c r="P156" s="130"/>
      <c r="Q156" s="136"/>
      <c r="R156" s="130"/>
      <c r="S156" s="136"/>
      <c r="T156" s="136"/>
      <c r="U156" s="136"/>
      <c r="V156" s="136"/>
      <c r="W156" s="136"/>
      <c r="X156" s="130">
        <f t="shared" ref="X156:X161" si="229">I156</f>
        <v>0.43312499999999998</v>
      </c>
      <c r="Y156" s="136"/>
      <c r="Z156" s="136"/>
      <c r="AA156" s="136"/>
      <c r="AB156" s="136"/>
      <c r="AC156" s="136"/>
      <c r="AD156" s="137"/>
      <c r="AE156" s="136"/>
      <c r="AF156" s="136"/>
      <c r="AG156" s="136"/>
      <c r="AH156" s="136"/>
      <c r="AI156" s="136"/>
      <c r="AJ156" s="136"/>
      <c r="AK156" s="136"/>
      <c r="AL156" s="131">
        <f t="shared" si="193"/>
        <v>0</v>
      </c>
    </row>
    <row r="157" spans="1:38" s="132" customFormat="1" ht="17" outlineLevel="5" x14ac:dyDescent="0.2">
      <c r="A157" s="134" t="s">
        <v>423</v>
      </c>
      <c r="B157" s="128" t="s">
        <v>3</v>
      </c>
      <c r="C157" s="128" t="s">
        <v>1</v>
      </c>
      <c r="D157" s="129">
        <f>$B$1</f>
        <v>370</v>
      </c>
      <c r="E157" s="138">
        <f>$B$2</f>
        <v>0.1</v>
      </c>
      <c r="F157" s="129"/>
      <c r="G157" s="129" t="s">
        <v>26</v>
      </c>
      <c r="H157" s="142">
        <v>17</v>
      </c>
      <c r="I157" s="130">
        <f>CEILING(D157*(1+E157)/100,1)*H157</f>
        <v>85</v>
      </c>
      <c r="J157" s="130"/>
      <c r="K157" s="130"/>
      <c r="L157" s="130"/>
      <c r="M157" s="130"/>
      <c r="N157" s="130"/>
      <c r="O157" s="130"/>
      <c r="P157" s="130"/>
      <c r="Q157" s="136"/>
      <c r="R157" s="130"/>
      <c r="S157" s="136"/>
      <c r="T157" s="136"/>
      <c r="U157" s="136"/>
      <c r="V157" s="136"/>
      <c r="W157" s="136"/>
      <c r="X157" s="130">
        <f t="shared" si="229"/>
        <v>85</v>
      </c>
      <c r="Y157" s="136"/>
      <c r="Z157" s="136"/>
      <c r="AA157" s="136"/>
      <c r="AB157" s="136"/>
      <c r="AC157" s="136"/>
      <c r="AD157" s="137"/>
      <c r="AE157" s="136"/>
      <c r="AF157" s="136"/>
      <c r="AG157" s="136"/>
      <c r="AH157" s="136"/>
      <c r="AI157" s="136"/>
      <c r="AJ157" s="136"/>
      <c r="AK157" s="136"/>
      <c r="AL157" s="131">
        <f t="shared" si="193"/>
        <v>0</v>
      </c>
    </row>
    <row r="158" spans="1:38" s="132" customFormat="1" ht="17" outlineLevel="5" x14ac:dyDescent="0.2">
      <c r="A158" s="134" t="s">
        <v>459</v>
      </c>
      <c r="B158" s="128" t="s">
        <v>55</v>
      </c>
      <c r="C158" s="128" t="s">
        <v>56</v>
      </c>
      <c r="D158" s="129">
        <f>$B$1</f>
        <v>370</v>
      </c>
      <c r="E158" s="138">
        <f>$B$2</f>
        <v>0.1</v>
      </c>
      <c r="F158" s="138"/>
      <c r="G158" s="129" t="s">
        <v>26</v>
      </c>
      <c r="H158" s="139">
        <v>4.9000000000000002E-2</v>
      </c>
      <c r="I158" s="130">
        <f>D158*(1+E158)*H158</f>
        <v>19.943000000000005</v>
      </c>
      <c r="J158" s="130"/>
      <c r="K158" s="130"/>
      <c r="L158" s="130"/>
      <c r="M158" s="130"/>
      <c r="N158" s="130"/>
      <c r="O158" s="130"/>
      <c r="P158" s="130"/>
      <c r="Q158" s="136"/>
      <c r="R158" s="130"/>
      <c r="S158" s="136"/>
      <c r="T158" s="136"/>
      <c r="U158" s="136"/>
      <c r="V158" s="136"/>
      <c r="W158" s="136"/>
      <c r="X158" s="130">
        <f t="shared" si="229"/>
        <v>19.943000000000005</v>
      </c>
      <c r="Y158" s="136"/>
      <c r="Z158" s="136"/>
      <c r="AA158" s="136"/>
      <c r="AB158" s="136"/>
      <c r="AC158" s="136"/>
      <c r="AD158" s="137"/>
      <c r="AE158" s="136"/>
      <c r="AF158" s="136"/>
      <c r="AG158" s="136"/>
      <c r="AH158" s="136"/>
      <c r="AI158" s="136"/>
      <c r="AJ158" s="136"/>
      <c r="AK158" s="136"/>
      <c r="AL158" s="131">
        <f t="shared" si="193"/>
        <v>0</v>
      </c>
    </row>
    <row r="159" spans="1:38" s="132" customFormat="1" ht="17" outlineLevel="5" x14ac:dyDescent="0.2">
      <c r="A159" s="134" t="s">
        <v>457</v>
      </c>
      <c r="B159" s="128" t="s">
        <v>55</v>
      </c>
      <c r="C159" s="128" t="s">
        <v>56</v>
      </c>
      <c r="D159" s="129">
        <f t="shared" ref="D159:D160" si="230">$B$1</f>
        <v>370</v>
      </c>
      <c r="E159" s="138">
        <f>$B$2</f>
        <v>0.1</v>
      </c>
      <c r="F159" s="138"/>
      <c r="G159" s="129" t="s">
        <v>26</v>
      </c>
      <c r="H159" s="139">
        <v>7.0000000000000001E-3</v>
      </c>
      <c r="I159" s="130">
        <f>D159*(1+E159)*H159</f>
        <v>2.8490000000000006</v>
      </c>
      <c r="J159" s="130"/>
      <c r="K159" s="130"/>
      <c r="L159" s="130"/>
      <c r="M159" s="130"/>
      <c r="N159" s="130"/>
      <c r="O159" s="130"/>
      <c r="P159" s="130"/>
      <c r="Q159" s="136"/>
      <c r="R159" s="130"/>
      <c r="S159" s="136"/>
      <c r="T159" s="136"/>
      <c r="U159" s="136"/>
      <c r="V159" s="136"/>
      <c r="W159" s="136"/>
      <c r="X159" s="130">
        <f t="shared" si="229"/>
        <v>2.8490000000000006</v>
      </c>
      <c r="Y159" s="136"/>
      <c r="Z159" s="136"/>
      <c r="AA159" s="136"/>
      <c r="AB159" s="136"/>
      <c r="AC159" s="136"/>
      <c r="AD159" s="137"/>
      <c r="AE159" s="136"/>
      <c r="AF159" s="136"/>
      <c r="AG159" s="136"/>
      <c r="AH159" s="136"/>
      <c r="AI159" s="136"/>
      <c r="AJ159" s="136"/>
      <c r="AK159" s="136"/>
      <c r="AL159" s="131">
        <f t="shared" si="193"/>
        <v>0</v>
      </c>
    </row>
    <row r="160" spans="1:38" s="132" customFormat="1" ht="17" outlineLevel="5" x14ac:dyDescent="0.2">
      <c r="A160" s="134" t="s">
        <v>425</v>
      </c>
      <c r="B160" s="128" t="s">
        <v>55</v>
      </c>
      <c r="C160" s="128" t="s">
        <v>56</v>
      </c>
      <c r="D160" s="129">
        <f t="shared" si="230"/>
        <v>370</v>
      </c>
      <c r="E160" s="138">
        <f>$B$2</f>
        <v>0.1</v>
      </c>
      <c r="F160" s="138"/>
      <c r="G160" s="129" t="s">
        <v>26</v>
      </c>
      <c r="H160" s="139">
        <v>9.1999999999999998E-2</v>
      </c>
      <c r="I160" s="130">
        <f>D160*(1+E160)*H160</f>
        <v>37.444000000000003</v>
      </c>
      <c r="J160" s="130"/>
      <c r="K160" s="130"/>
      <c r="L160" s="130"/>
      <c r="M160" s="130"/>
      <c r="N160" s="130"/>
      <c r="O160" s="130"/>
      <c r="P160" s="130"/>
      <c r="Q160" s="136"/>
      <c r="R160" s="130"/>
      <c r="S160" s="136"/>
      <c r="T160" s="136"/>
      <c r="U160" s="136"/>
      <c r="V160" s="136"/>
      <c r="W160" s="136"/>
      <c r="X160" s="130">
        <f t="shared" si="229"/>
        <v>37.444000000000003</v>
      </c>
      <c r="Y160" s="136"/>
      <c r="Z160" s="136"/>
      <c r="AA160" s="136"/>
      <c r="AB160" s="136"/>
      <c r="AC160" s="136"/>
      <c r="AD160" s="137"/>
      <c r="AE160" s="136"/>
      <c r="AF160" s="136"/>
      <c r="AG160" s="136"/>
      <c r="AH160" s="136"/>
      <c r="AI160" s="136"/>
      <c r="AJ160" s="136"/>
      <c r="AK160" s="136"/>
      <c r="AL160" s="131">
        <f t="shared" si="193"/>
        <v>0</v>
      </c>
    </row>
    <row r="161" spans="1:38" s="132" customFormat="1" ht="34" outlineLevel="5" x14ac:dyDescent="0.2">
      <c r="A161" s="134" t="s">
        <v>426</v>
      </c>
      <c r="B161" s="128" t="s">
        <v>320</v>
      </c>
      <c r="C161" s="128" t="s">
        <v>314</v>
      </c>
      <c r="D161" s="129">
        <v>1</v>
      </c>
      <c r="E161" s="129"/>
      <c r="F161" s="129"/>
      <c r="G161" s="129" t="s">
        <v>427</v>
      </c>
      <c r="H161" s="129">
        <v>6.3</v>
      </c>
      <c r="I161" s="135">
        <f>D161*H161</f>
        <v>6.3</v>
      </c>
      <c r="J161" s="130"/>
      <c r="K161" s="130"/>
      <c r="L161" s="130"/>
      <c r="M161" s="130"/>
      <c r="N161" s="130"/>
      <c r="O161" s="130"/>
      <c r="P161" s="130"/>
      <c r="Q161" s="136"/>
      <c r="R161" s="130"/>
      <c r="S161" s="136"/>
      <c r="T161" s="136"/>
      <c r="U161" s="136"/>
      <c r="V161" s="136"/>
      <c r="W161" s="136"/>
      <c r="X161" s="130">
        <f t="shared" si="229"/>
        <v>6.3</v>
      </c>
      <c r="Y161" s="136"/>
      <c r="Z161" s="136"/>
      <c r="AA161" s="136"/>
      <c r="AB161" s="136"/>
      <c r="AC161" s="136"/>
      <c r="AD161" s="137"/>
      <c r="AE161" s="136"/>
      <c r="AF161" s="136"/>
      <c r="AG161" s="136"/>
      <c r="AH161" s="136"/>
      <c r="AI161" s="136"/>
      <c r="AJ161" s="136"/>
      <c r="AK161" s="136"/>
      <c r="AL161" s="131">
        <f t="shared" si="193"/>
        <v>0</v>
      </c>
    </row>
    <row r="162" spans="1:38" s="132" customFormat="1" ht="17" outlineLevel="4" x14ac:dyDescent="0.2">
      <c r="A162" s="133" t="s">
        <v>201</v>
      </c>
      <c r="B162" s="128" t="s">
        <v>3</v>
      </c>
      <c r="C162" s="128" t="s">
        <v>1</v>
      </c>
      <c r="D162" s="129"/>
      <c r="E162" s="129"/>
      <c r="F162" s="129"/>
      <c r="G162" s="129"/>
      <c r="H162" s="129"/>
      <c r="I162" s="130">
        <f>SUBTOTAL(9,I163:I175)</f>
        <v>4821.8595000000014</v>
      </c>
      <c r="J162" s="130">
        <f>SUBTOTAL(9,J163:J175)</f>
        <v>0</v>
      </c>
      <c r="K162" s="130">
        <f>SUBTOTAL(9,K163:K175)</f>
        <v>0</v>
      </c>
      <c r="L162" s="130">
        <f t="shared" ref="L162:AK162" si="231">SUBTOTAL(9,L163:L175)</f>
        <v>0</v>
      </c>
      <c r="M162" s="130">
        <f t="shared" si="231"/>
        <v>0</v>
      </c>
      <c r="N162" s="130">
        <f t="shared" ref="N162" si="232">SUBTOTAL(9,N163:N175)</f>
        <v>0</v>
      </c>
      <c r="O162" s="130">
        <f t="shared" si="231"/>
        <v>0</v>
      </c>
      <c r="P162" s="130">
        <f t="shared" si="231"/>
        <v>0</v>
      </c>
      <c r="Q162" s="130">
        <f t="shared" si="231"/>
        <v>0</v>
      </c>
      <c r="R162" s="130">
        <f>SUBTOTAL(9,R163:R175)</f>
        <v>0</v>
      </c>
      <c r="S162" s="130">
        <f t="shared" si="231"/>
        <v>0</v>
      </c>
      <c r="T162" s="130">
        <f t="shared" si="231"/>
        <v>0</v>
      </c>
      <c r="U162" s="130">
        <f t="shared" ref="U162" si="233">SUBTOTAL(9,U163:U175)</f>
        <v>0</v>
      </c>
      <c r="V162" s="130">
        <f t="shared" si="231"/>
        <v>0</v>
      </c>
      <c r="W162" s="130">
        <f t="shared" ref="W162" si="234">SUBTOTAL(9,W163:W175)</f>
        <v>0</v>
      </c>
      <c r="X162" s="130">
        <f t="shared" si="231"/>
        <v>0</v>
      </c>
      <c r="Y162" s="130">
        <f t="shared" si="231"/>
        <v>0</v>
      </c>
      <c r="Z162" s="130">
        <f>SUBTOTAL(9,Z163:Z175)</f>
        <v>4821.8595000000014</v>
      </c>
      <c r="AA162" s="130">
        <f t="shared" si="231"/>
        <v>0</v>
      </c>
      <c r="AB162" s="130">
        <f t="shared" si="231"/>
        <v>0</v>
      </c>
      <c r="AC162" s="130">
        <f t="shared" si="231"/>
        <v>0</v>
      </c>
      <c r="AD162" s="130">
        <f t="shared" si="231"/>
        <v>0</v>
      </c>
      <c r="AE162" s="130">
        <f t="shared" si="231"/>
        <v>0</v>
      </c>
      <c r="AF162" s="130">
        <f t="shared" si="231"/>
        <v>0</v>
      </c>
      <c r="AG162" s="130">
        <f t="shared" si="231"/>
        <v>0</v>
      </c>
      <c r="AH162" s="130">
        <f t="shared" si="231"/>
        <v>0</v>
      </c>
      <c r="AI162" s="130">
        <f t="shared" si="231"/>
        <v>0</v>
      </c>
      <c r="AJ162" s="130">
        <f t="shared" si="231"/>
        <v>0</v>
      </c>
      <c r="AK162" s="130">
        <f t="shared" si="231"/>
        <v>0</v>
      </c>
      <c r="AL162" s="131">
        <f t="shared" si="193"/>
        <v>0</v>
      </c>
    </row>
    <row r="163" spans="1:38" s="141" customFormat="1" ht="17" outlineLevel="5" x14ac:dyDescent="0.2">
      <c r="A163" s="134" t="s">
        <v>422</v>
      </c>
      <c r="B163" s="128" t="s">
        <v>3</v>
      </c>
      <c r="C163" s="128" t="s">
        <v>1</v>
      </c>
      <c r="D163" s="143"/>
      <c r="E163" s="143"/>
      <c r="F163" s="143"/>
      <c r="G163" s="143"/>
      <c r="H163" s="143"/>
      <c r="I163" s="130">
        <f>SUBTOTAL(9,I164:I168)</f>
        <v>3427.3119999999999</v>
      </c>
      <c r="J163" s="130">
        <f t="shared" ref="J163:AK163" si="235">SUBTOTAL(9,J164:J168)</f>
        <v>0</v>
      </c>
      <c r="K163" s="130">
        <f t="shared" ref="K163" si="236">SUBTOTAL(9,K164:K168)</f>
        <v>0</v>
      </c>
      <c r="L163" s="130">
        <f t="shared" si="235"/>
        <v>0</v>
      </c>
      <c r="M163" s="130">
        <f t="shared" si="235"/>
        <v>0</v>
      </c>
      <c r="N163" s="130">
        <f t="shared" ref="N163" si="237">SUBTOTAL(9,N164:N168)</f>
        <v>0</v>
      </c>
      <c r="O163" s="130">
        <f t="shared" si="235"/>
        <v>0</v>
      </c>
      <c r="P163" s="130">
        <f t="shared" si="235"/>
        <v>0</v>
      </c>
      <c r="Q163" s="130">
        <f t="shared" si="235"/>
        <v>0</v>
      </c>
      <c r="R163" s="130">
        <f>SUBTOTAL(9,R164:R168)</f>
        <v>0</v>
      </c>
      <c r="S163" s="130">
        <f t="shared" si="235"/>
        <v>0</v>
      </c>
      <c r="T163" s="130">
        <f t="shared" si="235"/>
        <v>0</v>
      </c>
      <c r="U163" s="130">
        <f t="shared" ref="U163" si="238">SUBTOTAL(9,U164:U168)</f>
        <v>0</v>
      </c>
      <c r="V163" s="130">
        <f t="shared" si="235"/>
        <v>0</v>
      </c>
      <c r="W163" s="130">
        <f t="shared" ref="W163" si="239">SUBTOTAL(9,W164:W168)</f>
        <v>0</v>
      </c>
      <c r="X163" s="130">
        <f t="shared" si="235"/>
        <v>0</v>
      </c>
      <c r="Y163" s="130">
        <f t="shared" si="235"/>
        <v>0</v>
      </c>
      <c r="Z163" s="130">
        <f>SUBTOTAL(9,Z164:Z168)</f>
        <v>3427.3119999999999</v>
      </c>
      <c r="AA163" s="130">
        <f t="shared" si="235"/>
        <v>0</v>
      </c>
      <c r="AB163" s="130">
        <f t="shared" si="235"/>
        <v>0</v>
      </c>
      <c r="AC163" s="130">
        <f t="shared" si="235"/>
        <v>0</v>
      </c>
      <c r="AD163" s="130">
        <f t="shared" si="235"/>
        <v>0</v>
      </c>
      <c r="AE163" s="130">
        <f t="shared" si="235"/>
        <v>0</v>
      </c>
      <c r="AF163" s="130">
        <f t="shared" si="235"/>
        <v>0</v>
      </c>
      <c r="AG163" s="130">
        <f t="shared" si="235"/>
        <v>0</v>
      </c>
      <c r="AH163" s="130">
        <f t="shared" si="235"/>
        <v>0</v>
      </c>
      <c r="AI163" s="130">
        <f t="shared" si="235"/>
        <v>0</v>
      </c>
      <c r="AJ163" s="130">
        <f t="shared" ref="AJ163" si="240">SUBTOTAL(9,AJ164:AJ168)</f>
        <v>0</v>
      </c>
      <c r="AK163" s="130">
        <f t="shared" si="235"/>
        <v>0</v>
      </c>
      <c r="AL163" s="131">
        <f t="shared" si="193"/>
        <v>0</v>
      </c>
    </row>
    <row r="164" spans="1:38" s="141" customFormat="1" ht="34" outlineLevel="6" x14ac:dyDescent="0.2">
      <c r="A164" s="140" t="s">
        <v>461</v>
      </c>
      <c r="B164" s="128" t="s">
        <v>3</v>
      </c>
      <c r="C164" s="128" t="s">
        <v>1</v>
      </c>
      <c r="D164" s="129">
        <f>$B$9+$B$10</f>
        <v>344</v>
      </c>
      <c r="E164" s="138">
        <f>$B$11</f>
        <v>0.1</v>
      </c>
      <c r="F164" s="138"/>
      <c r="G164" s="129" t="s">
        <v>369</v>
      </c>
      <c r="H164" s="139">
        <v>2.1999999999999999E-2</v>
      </c>
      <c r="I164" s="130">
        <f>D164*(1+E164)*H164</f>
        <v>8.3247999999999998</v>
      </c>
      <c r="J164" s="130"/>
      <c r="K164" s="130"/>
      <c r="L164" s="130"/>
      <c r="M164" s="130"/>
      <c r="N164" s="130"/>
      <c r="O164" s="130"/>
      <c r="P164" s="130"/>
      <c r="Q164" s="136"/>
      <c r="R164" s="130"/>
      <c r="S164" s="136"/>
      <c r="T164" s="136"/>
      <c r="U164" s="136"/>
      <c r="V164" s="136"/>
      <c r="W164" s="136"/>
      <c r="X164" s="130"/>
      <c r="Y164" s="136"/>
      <c r="Z164" s="136">
        <f>I164</f>
        <v>8.3247999999999998</v>
      </c>
      <c r="AA164" s="136"/>
      <c r="AB164" s="136"/>
      <c r="AC164" s="136"/>
      <c r="AD164" s="137"/>
      <c r="AE164" s="136"/>
      <c r="AF164" s="136"/>
      <c r="AG164" s="136"/>
      <c r="AH164" s="136"/>
      <c r="AI164" s="136"/>
      <c r="AJ164" s="136"/>
      <c r="AK164" s="136"/>
      <c r="AL164" s="131">
        <f t="shared" si="193"/>
        <v>0</v>
      </c>
    </row>
    <row r="165" spans="1:38" s="141" customFormat="1" ht="17" outlineLevel="6" x14ac:dyDescent="0.2">
      <c r="A165" s="140" t="s">
        <v>424</v>
      </c>
      <c r="B165" s="128" t="s">
        <v>3</v>
      </c>
      <c r="C165" s="128" t="s">
        <v>1</v>
      </c>
      <c r="D165" s="142">
        <f>$B$7</f>
        <v>8280</v>
      </c>
      <c r="E165" s="138">
        <f>$B$4</f>
        <v>0.04</v>
      </c>
      <c r="F165" s="138"/>
      <c r="G165" s="129" t="s">
        <v>622</v>
      </c>
      <c r="H165" s="142">
        <v>25</v>
      </c>
      <c r="I165" s="130">
        <f>CEILING(D165*(1+E165)/100,1)*H165</f>
        <v>2175</v>
      </c>
      <c r="J165" s="130"/>
      <c r="K165" s="130"/>
      <c r="L165" s="130"/>
      <c r="M165" s="130"/>
      <c r="N165" s="130"/>
      <c r="O165" s="130"/>
      <c r="P165" s="130"/>
      <c r="Q165" s="136"/>
      <c r="R165" s="130"/>
      <c r="S165" s="136"/>
      <c r="T165" s="136"/>
      <c r="U165" s="136"/>
      <c r="V165" s="136"/>
      <c r="W165" s="136"/>
      <c r="X165" s="130"/>
      <c r="Y165" s="136"/>
      <c r="Z165" s="136">
        <f>I165</f>
        <v>2175</v>
      </c>
      <c r="AA165" s="136"/>
      <c r="AB165" s="136"/>
      <c r="AC165" s="136"/>
      <c r="AD165" s="137"/>
      <c r="AE165" s="136"/>
      <c r="AF165" s="136"/>
      <c r="AG165" s="136"/>
      <c r="AH165" s="136"/>
      <c r="AI165" s="136"/>
      <c r="AJ165" s="136"/>
      <c r="AK165" s="136"/>
      <c r="AL165" s="131">
        <f t="shared" si="193"/>
        <v>0</v>
      </c>
    </row>
    <row r="166" spans="1:38" s="141" customFormat="1" ht="17" outlineLevel="6" x14ac:dyDescent="0.2">
      <c r="A166" s="140" t="s">
        <v>460</v>
      </c>
      <c r="B166" s="128" t="s">
        <v>3</v>
      </c>
      <c r="C166" s="128" t="s">
        <v>1</v>
      </c>
      <c r="D166" s="142">
        <f>$B$7</f>
        <v>8280</v>
      </c>
      <c r="E166" s="138">
        <f>$B$4</f>
        <v>0.04</v>
      </c>
      <c r="F166" s="138"/>
      <c r="G166" s="129" t="s">
        <v>622</v>
      </c>
      <c r="H166" s="139">
        <v>4.9000000000000002E-2</v>
      </c>
      <c r="I166" s="130">
        <f>D166*(1+E166)*H166</f>
        <v>421.94880000000006</v>
      </c>
      <c r="J166" s="130"/>
      <c r="K166" s="130"/>
      <c r="L166" s="130"/>
      <c r="M166" s="130"/>
      <c r="N166" s="130"/>
      <c r="O166" s="130"/>
      <c r="P166" s="130"/>
      <c r="Q166" s="136"/>
      <c r="R166" s="130"/>
      <c r="S166" s="136"/>
      <c r="T166" s="136"/>
      <c r="U166" s="136"/>
      <c r="V166" s="136"/>
      <c r="W166" s="136"/>
      <c r="X166" s="130"/>
      <c r="Y166" s="136"/>
      <c r="Z166" s="136">
        <f>I166</f>
        <v>421.94880000000006</v>
      </c>
      <c r="AA166" s="136"/>
      <c r="AB166" s="136"/>
      <c r="AC166" s="136"/>
      <c r="AD166" s="137"/>
      <c r="AE166" s="136"/>
      <c r="AF166" s="136"/>
      <c r="AG166" s="136"/>
      <c r="AH166" s="136"/>
      <c r="AI166" s="136"/>
      <c r="AJ166" s="136"/>
      <c r="AK166" s="136"/>
      <c r="AL166" s="131">
        <f t="shared" si="193"/>
        <v>0</v>
      </c>
    </row>
    <row r="167" spans="1:38" s="141" customFormat="1" ht="17" outlineLevel="6" x14ac:dyDescent="0.2">
      <c r="A167" s="140" t="s">
        <v>458</v>
      </c>
      <c r="B167" s="128" t="s">
        <v>3</v>
      </c>
      <c r="C167" s="128" t="s">
        <v>1</v>
      </c>
      <c r="D167" s="142">
        <f>$B$7</f>
        <v>8280</v>
      </c>
      <c r="E167" s="138">
        <f>$B$4</f>
        <v>0.04</v>
      </c>
      <c r="F167" s="138"/>
      <c r="G167" s="129" t="s">
        <v>622</v>
      </c>
      <c r="H167" s="139">
        <v>7.0000000000000001E-3</v>
      </c>
      <c r="I167" s="130">
        <f>D167*(1+E167)*H167</f>
        <v>60.278400000000005</v>
      </c>
      <c r="J167" s="130"/>
      <c r="K167" s="130"/>
      <c r="L167" s="130"/>
      <c r="M167" s="130"/>
      <c r="N167" s="130"/>
      <c r="O167" s="130"/>
      <c r="P167" s="130"/>
      <c r="Q167" s="136"/>
      <c r="R167" s="130"/>
      <c r="S167" s="136"/>
      <c r="T167" s="136"/>
      <c r="U167" s="136"/>
      <c r="V167" s="136"/>
      <c r="W167" s="136"/>
      <c r="X167" s="130"/>
      <c r="Y167" s="136"/>
      <c r="Z167" s="136">
        <f>I167</f>
        <v>60.278400000000005</v>
      </c>
      <c r="AA167" s="136"/>
      <c r="AB167" s="136"/>
      <c r="AC167" s="136"/>
      <c r="AD167" s="137"/>
      <c r="AE167" s="136"/>
      <c r="AF167" s="136"/>
      <c r="AG167" s="136"/>
      <c r="AH167" s="136"/>
      <c r="AI167" s="136"/>
      <c r="AJ167" s="136"/>
      <c r="AK167" s="136"/>
      <c r="AL167" s="131">
        <f t="shared" si="193"/>
        <v>0</v>
      </c>
    </row>
    <row r="168" spans="1:38" s="141" customFormat="1" ht="17" outlineLevel="6" x14ac:dyDescent="0.2">
      <c r="A168" s="140" t="s">
        <v>428</v>
      </c>
      <c r="B168" s="128" t="s">
        <v>55</v>
      </c>
      <c r="C168" s="128" t="s">
        <v>56</v>
      </c>
      <c r="D168" s="142">
        <f>$B$7</f>
        <v>8280</v>
      </c>
      <c r="E168" s="138">
        <f>$B$4</f>
        <v>0.04</v>
      </c>
      <c r="F168" s="138"/>
      <c r="G168" s="129" t="s">
        <v>622</v>
      </c>
      <c r="H168" s="139">
        <v>9.1999999999999998E-2</v>
      </c>
      <c r="I168" s="130">
        <f>D168*H168</f>
        <v>761.76</v>
      </c>
      <c r="J168" s="130"/>
      <c r="K168" s="130"/>
      <c r="L168" s="130"/>
      <c r="M168" s="130"/>
      <c r="N168" s="130"/>
      <c r="O168" s="130"/>
      <c r="P168" s="130"/>
      <c r="Q168" s="136"/>
      <c r="R168" s="130"/>
      <c r="S168" s="136"/>
      <c r="T168" s="136"/>
      <c r="U168" s="136"/>
      <c r="V168" s="136"/>
      <c r="W168" s="136"/>
      <c r="X168" s="130"/>
      <c r="Y168" s="136"/>
      <c r="Z168" s="136">
        <f>I168</f>
        <v>761.76</v>
      </c>
      <c r="AA168" s="136"/>
      <c r="AB168" s="136"/>
      <c r="AC168" s="136"/>
      <c r="AD168" s="137"/>
      <c r="AE168" s="136"/>
      <c r="AF168" s="136"/>
      <c r="AG168" s="136"/>
      <c r="AH168" s="136"/>
      <c r="AI168" s="136"/>
      <c r="AJ168" s="136"/>
      <c r="AK168" s="136"/>
      <c r="AL168" s="131">
        <f t="shared" si="193"/>
        <v>0</v>
      </c>
    </row>
    <row r="169" spans="1:38" s="141" customFormat="1" ht="17" outlineLevel="5" x14ac:dyDescent="0.2">
      <c r="A169" s="134" t="s">
        <v>429</v>
      </c>
      <c r="B169" s="128" t="s">
        <v>3</v>
      </c>
      <c r="C169" s="128" t="s">
        <v>1</v>
      </c>
      <c r="D169" s="143"/>
      <c r="E169" s="143"/>
      <c r="F169" s="143"/>
      <c r="G169" s="143"/>
      <c r="H169" s="143"/>
      <c r="I169" s="130">
        <f>SUBTOTAL(9,I170:I174)</f>
        <v>1255.9475</v>
      </c>
      <c r="J169" s="130">
        <f t="shared" ref="J169:AK169" si="241">SUBTOTAL(9,J170:J174)</f>
        <v>0</v>
      </c>
      <c r="K169" s="130">
        <f t="shared" ref="K169" si="242">SUBTOTAL(9,K170:K174)</f>
        <v>0</v>
      </c>
      <c r="L169" s="130">
        <f t="shared" si="241"/>
        <v>0</v>
      </c>
      <c r="M169" s="130">
        <f t="shared" si="241"/>
        <v>0</v>
      </c>
      <c r="N169" s="130">
        <f t="shared" ref="N169" si="243">SUBTOTAL(9,N170:N174)</f>
        <v>0</v>
      </c>
      <c r="O169" s="130">
        <f t="shared" si="241"/>
        <v>0</v>
      </c>
      <c r="P169" s="130">
        <f t="shared" si="241"/>
        <v>0</v>
      </c>
      <c r="Q169" s="130">
        <f t="shared" si="241"/>
        <v>0</v>
      </c>
      <c r="R169" s="130">
        <f>SUBTOTAL(9,R170:R174)</f>
        <v>0</v>
      </c>
      <c r="S169" s="130">
        <f t="shared" si="241"/>
        <v>0</v>
      </c>
      <c r="T169" s="130">
        <f t="shared" si="241"/>
        <v>0</v>
      </c>
      <c r="U169" s="130">
        <f t="shared" ref="U169" si="244">SUBTOTAL(9,U170:U174)</f>
        <v>0</v>
      </c>
      <c r="V169" s="130">
        <f t="shared" si="241"/>
        <v>0</v>
      </c>
      <c r="W169" s="130">
        <f t="shared" ref="W169" si="245">SUBTOTAL(9,W170:W174)</f>
        <v>0</v>
      </c>
      <c r="X169" s="130">
        <f t="shared" si="241"/>
        <v>0</v>
      </c>
      <c r="Y169" s="130">
        <f t="shared" si="241"/>
        <v>0</v>
      </c>
      <c r="Z169" s="130">
        <f t="shared" si="241"/>
        <v>1255.9475</v>
      </c>
      <c r="AA169" s="130">
        <f t="shared" si="241"/>
        <v>0</v>
      </c>
      <c r="AB169" s="130">
        <f t="shared" si="241"/>
        <v>0</v>
      </c>
      <c r="AC169" s="130">
        <f t="shared" si="241"/>
        <v>0</v>
      </c>
      <c r="AD169" s="130">
        <f t="shared" si="241"/>
        <v>0</v>
      </c>
      <c r="AE169" s="130">
        <f t="shared" si="241"/>
        <v>0</v>
      </c>
      <c r="AF169" s="130">
        <f t="shared" si="241"/>
        <v>0</v>
      </c>
      <c r="AG169" s="130">
        <f t="shared" si="241"/>
        <v>0</v>
      </c>
      <c r="AH169" s="130">
        <f t="shared" si="241"/>
        <v>0</v>
      </c>
      <c r="AI169" s="130">
        <f t="shared" si="241"/>
        <v>0</v>
      </c>
      <c r="AJ169" s="130">
        <f t="shared" ref="AJ169" si="246">SUBTOTAL(9,AJ170:AJ174)</f>
        <v>0</v>
      </c>
      <c r="AK169" s="130">
        <f t="shared" si="241"/>
        <v>0</v>
      </c>
      <c r="AL169" s="131">
        <f t="shared" si="193"/>
        <v>0</v>
      </c>
    </row>
    <row r="170" spans="1:38" s="141" customFormat="1" ht="34" outlineLevel="6" x14ac:dyDescent="0.2">
      <c r="A170" s="140" t="s">
        <v>461</v>
      </c>
      <c r="B170" s="128" t="s">
        <v>3</v>
      </c>
      <c r="C170" s="128" t="s">
        <v>1</v>
      </c>
      <c r="D170" s="129">
        <f>$B$12</f>
        <v>150</v>
      </c>
      <c r="E170" s="138">
        <f>$B$13</f>
        <v>7.4999999999999997E-2</v>
      </c>
      <c r="F170" s="138"/>
      <c r="G170" s="129" t="s">
        <v>369</v>
      </c>
      <c r="H170" s="139">
        <v>2.1999999999999999E-2</v>
      </c>
      <c r="I170" s="130">
        <f>D170*(1+E170)*H170</f>
        <v>3.5474999999999999</v>
      </c>
      <c r="J170" s="130"/>
      <c r="K170" s="130"/>
      <c r="L170" s="130"/>
      <c r="M170" s="130"/>
      <c r="N170" s="130"/>
      <c r="O170" s="130"/>
      <c r="P170" s="130"/>
      <c r="Q170" s="136"/>
      <c r="R170" s="130"/>
      <c r="S170" s="136"/>
      <c r="T170" s="136"/>
      <c r="U170" s="136"/>
      <c r="V170" s="136"/>
      <c r="W170" s="136"/>
      <c r="X170" s="130"/>
      <c r="Y170" s="136"/>
      <c r="Z170" s="136">
        <f t="shared" ref="Z170:Z175" si="247">I170</f>
        <v>3.5474999999999999</v>
      </c>
      <c r="AA170" s="136"/>
      <c r="AB170" s="136"/>
      <c r="AC170" s="136"/>
      <c r="AD170" s="137"/>
      <c r="AE170" s="136"/>
      <c r="AF170" s="136"/>
      <c r="AG170" s="136"/>
      <c r="AH170" s="136"/>
      <c r="AI170" s="136"/>
      <c r="AJ170" s="136"/>
      <c r="AK170" s="136"/>
      <c r="AL170" s="131">
        <f t="shared" si="193"/>
        <v>0</v>
      </c>
    </row>
    <row r="171" spans="1:38" s="141" customFormat="1" ht="17" outlineLevel="6" x14ac:dyDescent="0.2">
      <c r="A171" s="140" t="s">
        <v>424</v>
      </c>
      <c r="B171" s="128" t="s">
        <v>3</v>
      </c>
      <c r="C171" s="128" t="s">
        <v>1</v>
      </c>
      <c r="D171" s="142">
        <f>$B$8</f>
        <v>3000</v>
      </c>
      <c r="E171" s="138">
        <f>$B$6</f>
        <v>0.05</v>
      </c>
      <c r="F171" s="138"/>
      <c r="G171" s="129" t="s">
        <v>622</v>
      </c>
      <c r="H171" s="142">
        <v>25</v>
      </c>
      <c r="I171" s="130">
        <f>CEILING(D171*(1+E171)/100,1)*H171</f>
        <v>800</v>
      </c>
      <c r="J171" s="130"/>
      <c r="K171" s="130"/>
      <c r="L171" s="130"/>
      <c r="M171" s="130"/>
      <c r="N171" s="130"/>
      <c r="O171" s="130"/>
      <c r="P171" s="130"/>
      <c r="Q171" s="136"/>
      <c r="R171" s="130"/>
      <c r="S171" s="136"/>
      <c r="T171" s="136"/>
      <c r="U171" s="136"/>
      <c r="V171" s="136"/>
      <c r="W171" s="136"/>
      <c r="X171" s="130"/>
      <c r="Y171" s="136"/>
      <c r="Z171" s="136">
        <f t="shared" si="247"/>
        <v>800</v>
      </c>
      <c r="AA171" s="136"/>
      <c r="AB171" s="136"/>
      <c r="AC171" s="136"/>
      <c r="AD171" s="137"/>
      <c r="AE171" s="136"/>
      <c r="AF171" s="136"/>
      <c r="AG171" s="136"/>
      <c r="AH171" s="136"/>
      <c r="AI171" s="136"/>
      <c r="AJ171" s="136"/>
      <c r="AK171" s="136"/>
      <c r="AL171" s="131">
        <f t="shared" si="193"/>
        <v>0</v>
      </c>
    </row>
    <row r="172" spans="1:38" s="141" customFormat="1" ht="17" outlineLevel="6" x14ac:dyDescent="0.2">
      <c r="A172" s="140" t="s">
        <v>460</v>
      </c>
      <c r="B172" s="128" t="s">
        <v>3</v>
      </c>
      <c r="C172" s="128" t="s">
        <v>1</v>
      </c>
      <c r="D172" s="142">
        <f>$B$8</f>
        <v>3000</v>
      </c>
      <c r="E172" s="138">
        <f>$B$6</f>
        <v>0.05</v>
      </c>
      <c r="F172" s="138"/>
      <c r="G172" s="129" t="s">
        <v>622</v>
      </c>
      <c r="H172" s="139">
        <v>4.9000000000000002E-2</v>
      </c>
      <c r="I172" s="130">
        <f>D172*(1+E172)*H172</f>
        <v>154.35</v>
      </c>
      <c r="J172" s="130"/>
      <c r="K172" s="130"/>
      <c r="L172" s="130"/>
      <c r="M172" s="130"/>
      <c r="N172" s="130"/>
      <c r="O172" s="130"/>
      <c r="P172" s="130"/>
      <c r="Q172" s="136"/>
      <c r="R172" s="130"/>
      <c r="S172" s="136"/>
      <c r="T172" s="136"/>
      <c r="U172" s="136"/>
      <c r="V172" s="136"/>
      <c r="W172" s="136"/>
      <c r="X172" s="130"/>
      <c r="Y172" s="136"/>
      <c r="Z172" s="136">
        <f t="shared" si="247"/>
        <v>154.35</v>
      </c>
      <c r="AA172" s="136"/>
      <c r="AB172" s="136"/>
      <c r="AC172" s="136"/>
      <c r="AD172" s="137"/>
      <c r="AE172" s="136"/>
      <c r="AF172" s="136"/>
      <c r="AG172" s="136"/>
      <c r="AH172" s="136"/>
      <c r="AI172" s="136"/>
      <c r="AJ172" s="136"/>
      <c r="AK172" s="136"/>
      <c r="AL172" s="131">
        <f t="shared" si="193"/>
        <v>0</v>
      </c>
    </row>
    <row r="173" spans="1:38" s="141" customFormat="1" ht="17" outlineLevel="6" x14ac:dyDescent="0.2">
      <c r="A173" s="140" t="s">
        <v>458</v>
      </c>
      <c r="B173" s="128" t="s">
        <v>3</v>
      </c>
      <c r="C173" s="128" t="s">
        <v>1</v>
      </c>
      <c r="D173" s="142">
        <f>$B$8</f>
        <v>3000</v>
      </c>
      <c r="E173" s="138">
        <f>$B$6</f>
        <v>0.05</v>
      </c>
      <c r="F173" s="138"/>
      <c r="G173" s="129" t="s">
        <v>622</v>
      </c>
      <c r="H173" s="139">
        <v>7.0000000000000001E-3</v>
      </c>
      <c r="I173" s="130">
        <f>D173*(1+E173)*H173</f>
        <v>22.05</v>
      </c>
      <c r="J173" s="130"/>
      <c r="K173" s="130"/>
      <c r="L173" s="130"/>
      <c r="M173" s="130"/>
      <c r="N173" s="130"/>
      <c r="O173" s="130"/>
      <c r="P173" s="130"/>
      <c r="Q173" s="136"/>
      <c r="R173" s="130"/>
      <c r="S173" s="136"/>
      <c r="T173" s="136"/>
      <c r="U173" s="136"/>
      <c r="V173" s="136"/>
      <c r="W173" s="136"/>
      <c r="X173" s="130"/>
      <c r="Y173" s="136"/>
      <c r="Z173" s="136">
        <f t="shared" si="247"/>
        <v>22.05</v>
      </c>
      <c r="AA173" s="136"/>
      <c r="AB173" s="136"/>
      <c r="AC173" s="136"/>
      <c r="AD173" s="137"/>
      <c r="AE173" s="136"/>
      <c r="AF173" s="136"/>
      <c r="AG173" s="136"/>
      <c r="AH173" s="136"/>
      <c r="AI173" s="136"/>
      <c r="AJ173" s="136"/>
      <c r="AK173" s="136"/>
      <c r="AL173" s="131">
        <f t="shared" si="193"/>
        <v>0</v>
      </c>
    </row>
    <row r="174" spans="1:38" s="141" customFormat="1" ht="17" outlineLevel="6" x14ac:dyDescent="0.2">
      <c r="A174" s="140" t="s">
        <v>428</v>
      </c>
      <c r="B174" s="128" t="s">
        <v>3</v>
      </c>
      <c r="C174" s="128" t="s">
        <v>1</v>
      </c>
      <c r="D174" s="142">
        <f>$B$8</f>
        <v>3000</v>
      </c>
      <c r="E174" s="138">
        <f>$B$6</f>
        <v>0.05</v>
      </c>
      <c r="F174" s="138"/>
      <c r="G174" s="129" t="s">
        <v>622</v>
      </c>
      <c r="H174" s="139">
        <v>9.1999999999999998E-2</v>
      </c>
      <c r="I174" s="130">
        <f>D174*H174</f>
        <v>276</v>
      </c>
      <c r="J174" s="130"/>
      <c r="K174" s="130"/>
      <c r="L174" s="130"/>
      <c r="M174" s="130"/>
      <c r="N174" s="130"/>
      <c r="O174" s="130"/>
      <c r="P174" s="130"/>
      <c r="Q174" s="136"/>
      <c r="R174" s="130"/>
      <c r="S174" s="136"/>
      <c r="T174" s="136"/>
      <c r="U174" s="136"/>
      <c r="V174" s="136"/>
      <c r="W174" s="136"/>
      <c r="X174" s="130"/>
      <c r="Y174" s="136"/>
      <c r="Z174" s="136">
        <f t="shared" si="247"/>
        <v>276</v>
      </c>
      <c r="AA174" s="136"/>
      <c r="AB174" s="136"/>
      <c r="AC174" s="136"/>
      <c r="AD174" s="137"/>
      <c r="AE174" s="136"/>
      <c r="AF174" s="136"/>
      <c r="AG174" s="136"/>
      <c r="AH174" s="136"/>
      <c r="AI174" s="136"/>
      <c r="AJ174" s="136"/>
      <c r="AK174" s="136"/>
      <c r="AL174" s="131">
        <f t="shared" si="193"/>
        <v>0</v>
      </c>
    </row>
    <row r="175" spans="1:38" s="141" customFormat="1" ht="17" outlineLevel="5" x14ac:dyDescent="0.2">
      <c r="A175" s="134" t="s">
        <v>430</v>
      </c>
      <c r="B175" s="128" t="s">
        <v>3</v>
      </c>
      <c r="C175" s="128" t="s">
        <v>1</v>
      </c>
      <c r="D175" s="129">
        <f>(CEILING($B$7/32/18,1))+(CEILING($B$8/32/18,1))</f>
        <v>21</v>
      </c>
      <c r="E175" s="129">
        <v>1</v>
      </c>
      <c r="F175" s="129"/>
      <c r="G175" s="129" t="s">
        <v>427</v>
      </c>
      <c r="H175" s="129">
        <v>6.3</v>
      </c>
      <c r="I175" s="130">
        <f>(D175+E175)*H175</f>
        <v>138.6</v>
      </c>
      <c r="J175" s="130"/>
      <c r="K175" s="130"/>
      <c r="L175" s="130"/>
      <c r="M175" s="130"/>
      <c r="N175" s="130"/>
      <c r="O175" s="130"/>
      <c r="P175" s="130"/>
      <c r="Q175" s="136"/>
      <c r="R175" s="130"/>
      <c r="S175" s="136"/>
      <c r="T175" s="136"/>
      <c r="U175" s="136"/>
      <c r="V175" s="136"/>
      <c r="W175" s="136"/>
      <c r="X175" s="130"/>
      <c r="Y175" s="136"/>
      <c r="Z175" s="136">
        <f t="shared" si="247"/>
        <v>138.6</v>
      </c>
      <c r="AA175" s="136"/>
      <c r="AB175" s="136"/>
      <c r="AC175" s="136"/>
      <c r="AD175" s="130"/>
      <c r="AE175" s="136"/>
      <c r="AF175" s="136"/>
      <c r="AG175" s="136"/>
      <c r="AH175" s="136"/>
      <c r="AI175" s="136"/>
      <c r="AJ175" s="136"/>
      <c r="AK175" s="136"/>
      <c r="AL175" s="131">
        <f t="shared" si="193"/>
        <v>0</v>
      </c>
    </row>
    <row r="176" spans="1:38" s="132" customFormat="1" ht="17" outlineLevel="3" x14ac:dyDescent="0.2">
      <c r="A176" s="127" t="s">
        <v>202</v>
      </c>
      <c r="B176" s="128" t="s">
        <v>45</v>
      </c>
      <c r="C176" s="128" t="s">
        <v>319</v>
      </c>
      <c r="D176" s="129"/>
      <c r="E176" s="129"/>
      <c r="F176" s="129"/>
      <c r="G176" s="129"/>
      <c r="H176" s="129"/>
      <c r="I176" s="130">
        <f>SUBTOTAL(9,I177:I190)</f>
        <v>227.477675</v>
      </c>
      <c r="J176" s="130">
        <f t="shared" ref="J176:AK176" si="248">SUBTOTAL(9,J177:J190)</f>
        <v>0</v>
      </c>
      <c r="K176" s="130">
        <f t="shared" ref="K176" si="249">SUBTOTAL(9,K177:K190)</f>
        <v>0</v>
      </c>
      <c r="L176" s="130">
        <f t="shared" si="248"/>
        <v>0</v>
      </c>
      <c r="M176" s="130">
        <f t="shared" si="248"/>
        <v>0</v>
      </c>
      <c r="N176" s="130">
        <f t="shared" ref="N176" si="250">SUBTOTAL(9,N177:N190)</f>
        <v>0</v>
      </c>
      <c r="O176" s="130">
        <f t="shared" si="248"/>
        <v>0</v>
      </c>
      <c r="P176" s="130">
        <f t="shared" si="248"/>
        <v>0</v>
      </c>
      <c r="Q176" s="130">
        <f t="shared" si="248"/>
        <v>0</v>
      </c>
      <c r="R176" s="130">
        <f t="shared" ref="R176" si="251">SUBTOTAL(9,R177:R190)</f>
        <v>0</v>
      </c>
      <c r="S176" s="130">
        <f t="shared" si="248"/>
        <v>0</v>
      </c>
      <c r="T176" s="130">
        <f t="shared" si="248"/>
        <v>0</v>
      </c>
      <c r="U176" s="130">
        <f t="shared" ref="U176" si="252">SUBTOTAL(9,U177:U190)</f>
        <v>0</v>
      </c>
      <c r="V176" s="130">
        <f t="shared" si="248"/>
        <v>0</v>
      </c>
      <c r="W176" s="130">
        <f t="shared" ref="W176" si="253">SUBTOTAL(9,W177:W190)</f>
        <v>0</v>
      </c>
      <c r="X176" s="130">
        <f t="shared" si="248"/>
        <v>227.477675</v>
      </c>
      <c r="Y176" s="130">
        <f t="shared" si="248"/>
        <v>0</v>
      </c>
      <c r="Z176" s="130">
        <f t="shared" si="248"/>
        <v>0</v>
      </c>
      <c r="AA176" s="130">
        <f t="shared" ref="AA176" si="254">SUBTOTAL(9,AA177:AA190)</f>
        <v>0</v>
      </c>
      <c r="AB176" s="130">
        <f t="shared" si="248"/>
        <v>0</v>
      </c>
      <c r="AC176" s="130">
        <f t="shared" ref="AC176" si="255">SUBTOTAL(9,AC177:AC190)</f>
        <v>0</v>
      </c>
      <c r="AD176" s="130">
        <f t="shared" si="248"/>
        <v>0</v>
      </c>
      <c r="AE176" s="130">
        <f t="shared" si="248"/>
        <v>0</v>
      </c>
      <c r="AF176" s="130">
        <f t="shared" si="248"/>
        <v>0</v>
      </c>
      <c r="AG176" s="130">
        <f t="shared" si="248"/>
        <v>0</v>
      </c>
      <c r="AH176" s="130">
        <f t="shared" si="248"/>
        <v>0</v>
      </c>
      <c r="AI176" s="130">
        <f t="shared" si="248"/>
        <v>0</v>
      </c>
      <c r="AJ176" s="130">
        <f t="shared" ref="AJ176" si="256">SUBTOTAL(9,AJ177:AJ190)</f>
        <v>0</v>
      </c>
      <c r="AK176" s="130">
        <f t="shared" si="248"/>
        <v>0</v>
      </c>
      <c r="AL176" s="131">
        <f t="shared" si="193"/>
        <v>0</v>
      </c>
    </row>
    <row r="177" spans="1:38" s="132" customFormat="1" ht="34" outlineLevel="4" x14ac:dyDescent="0.2">
      <c r="A177" s="133" t="s">
        <v>203</v>
      </c>
      <c r="B177" s="128" t="s">
        <v>320</v>
      </c>
      <c r="C177" s="128" t="s">
        <v>314</v>
      </c>
      <c r="D177" s="129"/>
      <c r="E177" s="129"/>
      <c r="F177" s="129"/>
      <c r="G177" s="129"/>
      <c r="H177" s="129"/>
      <c r="I177" s="130">
        <f>SUBTOTAL(9,I178:I180)</f>
        <v>4.3999999999999995</v>
      </c>
      <c r="J177" s="130">
        <f t="shared" ref="J177:AK177" si="257">SUBTOTAL(9,J178:J180)</f>
        <v>0</v>
      </c>
      <c r="K177" s="130">
        <f t="shared" ref="K177" si="258">SUBTOTAL(9,K178:K180)</f>
        <v>0</v>
      </c>
      <c r="L177" s="130">
        <f t="shared" si="257"/>
        <v>0</v>
      </c>
      <c r="M177" s="130">
        <f t="shared" si="257"/>
        <v>0</v>
      </c>
      <c r="N177" s="130">
        <f t="shared" ref="N177" si="259">SUBTOTAL(9,N178:N180)</f>
        <v>0</v>
      </c>
      <c r="O177" s="130">
        <f t="shared" si="257"/>
        <v>0</v>
      </c>
      <c r="P177" s="130">
        <f t="shared" si="257"/>
        <v>0</v>
      </c>
      <c r="Q177" s="130">
        <f t="shared" si="257"/>
        <v>0</v>
      </c>
      <c r="R177" s="130">
        <f t="shared" ref="R177" si="260">SUBTOTAL(9,R178:R180)</f>
        <v>0</v>
      </c>
      <c r="S177" s="130">
        <f t="shared" si="257"/>
        <v>0</v>
      </c>
      <c r="T177" s="130">
        <f t="shared" si="257"/>
        <v>0</v>
      </c>
      <c r="U177" s="130">
        <f t="shared" ref="U177" si="261">SUBTOTAL(9,U178:U180)</f>
        <v>0</v>
      </c>
      <c r="V177" s="130">
        <f t="shared" si="257"/>
        <v>0</v>
      </c>
      <c r="W177" s="130">
        <f t="shared" ref="W177" si="262">SUBTOTAL(9,W178:W180)</f>
        <v>0</v>
      </c>
      <c r="X177" s="130">
        <f t="shared" si="257"/>
        <v>4.3999999999999995</v>
      </c>
      <c r="Y177" s="130">
        <f t="shared" si="257"/>
        <v>0</v>
      </c>
      <c r="Z177" s="130">
        <f t="shared" si="257"/>
        <v>0</v>
      </c>
      <c r="AA177" s="130">
        <f t="shared" ref="AA177" si="263">SUBTOTAL(9,AA178:AA180)</f>
        <v>0</v>
      </c>
      <c r="AB177" s="130">
        <f t="shared" si="257"/>
        <v>0</v>
      </c>
      <c r="AC177" s="130">
        <f t="shared" ref="AC177" si="264">SUBTOTAL(9,AC178:AC180)</f>
        <v>0</v>
      </c>
      <c r="AD177" s="130">
        <f t="shared" si="257"/>
        <v>0</v>
      </c>
      <c r="AE177" s="130">
        <f t="shared" si="257"/>
        <v>0</v>
      </c>
      <c r="AF177" s="130">
        <f t="shared" si="257"/>
        <v>0</v>
      </c>
      <c r="AG177" s="130">
        <f t="shared" si="257"/>
        <v>0</v>
      </c>
      <c r="AH177" s="130">
        <f t="shared" si="257"/>
        <v>0</v>
      </c>
      <c r="AI177" s="130">
        <f t="shared" si="257"/>
        <v>0</v>
      </c>
      <c r="AJ177" s="130">
        <f t="shared" ref="AJ177" si="265">SUBTOTAL(9,AJ178:AJ180)</f>
        <v>0</v>
      </c>
      <c r="AK177" s="130">
        <f t="shared" si="257"/>
        <v>0</v>
      </c>
      <c r="AL177" s="131">
        <f t="shared" si="193"/>
        <v>0</v>
      </c>
    </row>
    <row r="178" spans="1:38" s="132" customFormat="1" ht="51" outlineLevel="5" x14ac:dyDescent="0.2">
      <c r="A178" s="134" t="s">
        <v>139</v>
      </c>
      <c r="B178" s="128" t="s">
        <v>320</v>
      </c>
      <c r="C178" s="128" t="s">
        <v>314</v>
      </c>
      <c r="D178" s="129"/>
      <c r="E178" s="129"/>
      <c r="F178" s="129"/>
      <c r="G178" s="129"/>
      <c r="H178" s="129"/>
      <c r="I178" s="135">
        <v>2.5</v>
      </c>
      <c r="J178" s="130"/>
      <c r="K178" s="130"/>
      <c r="L178" s="130"/>
      <c r="M178" s="130"/>
      <c r="N178" s="130"/>
      <c r="O178" s="130"/>
      <c r="P178" s="130"/>
      <c r="Q178" s="136"/>
      <c r="R178" s="130"/>
      <c r="S178" s="136"/>
      <c r="T178" s="136"/>
      <c r="U178" s="136"/>
      <c r="V178" s="136"/>
      <c r="W178" s="136"/>
      <c r="X178" s="130">
        <f>I178</f>
        <v>2.5</v>
      </c>
      <c r="Y178" s="136"/>
      <c r="Z178" s="136"/>
      <c r="AA178" s="136"/>
      <c r="AB178" s="136"/>
      <c r="AC178" s="136"/>
      <c r="AD178" s="137"/>
      <c r="AE178" s="136"/>
      <c r="AF178" s="136"/>
      <c r="AG178" s="136"/>
      <c r="AH178" s="136"/>
      <c r="AI178" s="136"/>
      <c r="AJ178" s="136"/>
      <c r="AK178" s="136"/>
      <c r="AL178" s="131">
        <f t="shared" si="193"/>
        <v>0</v>
      </c>
    </row>
    <row r="179" spans="1:38" s="132" customFormat="1" ht="34" outlineLevel="5" x14ac:dyDescent="0.2">
      <c r="A179" s="134" t="s">
        <v>204</v>
      </c>
      <c r="B179" s="128" t="s">
        <v>320</v>
      </c>
      <c r="C179" s="128" t="s">
        <v>314</v>
      </c>
      <c r="D179" s="129"/>
      <c r="E179" s="129"/>
      <c r="F179" s="129"/>
      <c r="G179" s="129"/>
      <c r="H179" s="129"/>
      <c r="I179" s="135">
        <v>1.3</v>
      </c>
      <c r="J179" s="130"/>
      <c r="K179" s="130"/>
      <c r="L179" s="130"/>
      <c r="M179" s="130"/>
      <c r="N179" s="130"/>
      <c r="O179" s="130"/>
      <c r="P179" s="130"/>
      <c r="Q179" s="136"/>
      <c r="R179" s="130"/>
      <c r="S179" s="136"/>
      <c r="T179" s="136"/>
      <c r="U179" s="136"/>
      <c r="V179" s="136"/>
      <c r="W179" s="136"/>
      <c r="X179" s="130">
        <f>I179</f>
        <v>1.3</v>
      </c>
      <c r="Y179" s="136"/>
      <c r="Z179" s="136"/>
      <c r="AA179" s="136"/>
      <c r="AB179" s="136"/>
      <c r="AC179" s="136"/>
      <c r="AD179" s="137"/>
      <c r="AE179" s="136"/>
      <c r="AF179" s="136"/>
      <c r="AG179" s="136"/>
      <c r="AH179" s="136"/>
      <c r="AI179" s="136"/>
      <c r="AJ179" s="136"/>
      <c r="AK179" s="136"/>
      <c r="AL179" s="131">
        <f t="shared" si="193"/>
        <v>0</v>
      </c>
    </row>
    <row r="180" spans="1:38" s="132" customFormat="1" ht="34" outlineLevel="5" x14ac:dyDescent="0.2">
      <c r="A180" s="134" t="s">
        <v>140</v>
      </c>
      <c r="B180" s="128" t="s">
        <v>45</v>
      </c>
      <c r="C180" s="128" t="s">
        <v>321</v>
      </c>
      <c r="D180" s="129"/>
      <c r="E180" s="129"/>
      <c r="F180" s="129"/>
      <c r="G180" s="129"/>
      <c r="H180" s="129"/>
      <c r="I180" s="130">
        <v>0.6</v>
      </c>
      <c r="J180" s="130"/>
      <c r="K180" s="130"/>
      <c r="L180" s="130"/>
      <c r="M180" s="130"/>
      <c r="N180" s="130"/>
      <c r="O180" s="130"/>
      <c r="P180" s="130"/>
      <c r="Q180" s="136"/>
      <c r="R180" s="130"/>
      <c r="S180" s="136"/>
      <c r="T180" s="136"/>
      <c r="U180" s="136"/>
      <c r="V180" s="136"/>
      <c r="W180" s="136"/>
      <c r="X180" s="130">
        <f>I180</f>
        <v>0.6</v>
      </c>
      <c r="Y180" s="136"/>
      <c r="Z180" s="136"/>
      <c r="AA180" s="136"/>
      <c r="AB180" s="136"/>
      <c r="AC180" s="136"/>
      <c r="AD180" s="137"/>
      <c r="AE180" s="136"/>
      <c r="AF180" s="136"/>
      <c r="AG180" s="136"/>
      <c r="AH180" s="136"/>
      <c r="AI180" s="136"/>
      <c r="AJ180" s="136"/>
      <c r="AK180" s="136"/>
      <c r="AL180" s="131">
        <f t="shared" si="193"/>
        <v>0</v>
      </c>
    </row>
    <row r="181" spans="1:38" s="132" customFormat="1" ht="34" outlineLevel="4" x14ac:dyDescent="0.2">
      <c r="A181" s="133" t="s">
        <v>205</v>
      </c>
      <c r="B181" s="128" t="s">
        <v>320</v>
      </c>
      <c r="C181" s="128" t="s">
        <v>314</v>
      </c>
      <c r="D181" s="129"/>
      <c r="E181" s="129"/>
      <c r="F181" s="129"/>
      <c r="G181" s="129"/>
      <c r="H181" s="129"/>
      <c r="I181" s="130">
        <f>SUBTOTAL(9,I182:I185)</f>
        <v>6.9006249999999998</v>
      </c>
      <c r="J181" s="130">
        <f t="shared" ref="J181:AK181" si="266">SUBTOTAL(9,J182:J185)</f>
        <v>0</v>
      </c>
      <c r="K181" s="130">
        <f t="shared" ref="K181" si="267">SUBTOTAL(9,K182:K185)</f>
        <v>0</v>
      </c>
      <c r="L181" s="130">
        <f t="shared" si="266"/>
        <v>0</v>
      </c>
      <c r="M181" s="130">
        <f t="shared" si="266"/>
        <v>0</v>
      </c>
      <c r="N181" s="130">
        <f t="shared" ref="N181" si="268">SUBTOTAL(9,N182:N185)</f>
        <v>0</v>
      </c>
      <c r="O181" s="130">
        <f t="shared" si="266"/>
        <v>0</v>
      </c>
      <c r="P181" s="130">
        <f t="shared" si="266"/>
        <v>0</v>
      </c>
      <c r="Q181" s="130">
        <f t="shared" si="266"/>
        <v>0</v>
      </c>
      <c r="R181" s="130">
        <f t="shared" ref="R181" si="269">SUBTOTAL(9,R182:R185)</f>
        <v>0</v>
      </c>
      <c r="S181" s="130">
        <f t="shared" si="266"/>
        <v>0</v>
      </c>
      <c r="T181" s="130">
        <f t="shared" si="266"/>
        <v>0</v>
      </c>
      <c r="U181" s="130">
        <f t="shared" ref="U181" si="270">SUBTOTAL(9,U182:U185)</f>
        <v>0</v>
      </c>
      <c r="V181" s="130">
        <f t="shared" si="266"/>
        <v>0</v>
      </c>
      <c r="W181" s="130">
        <f t="shared" ref="W181" si="271">SUBTOTAL(9,W182:W185)</f>
        <v>0</v>
      </c>
      <c r="X181" s="130">
        <f t="shared" si="266"/>
        <v>6.9006249999999998</v>
      </c>
      <c r="Y181" s="130">
        <f t="shared" si="266"/>
        <v>0</v>
      </c>
      <c r="Z181" s="130">
        <f t="shared" si="266"/>
        <v>0</v>
      </c>
      <c r="AA181" s="130">
        <f t="shared" si="266"/>
        <v>0</v>
      </c>
      <c r="AB181" s="130">
        <f t="shared" si="266"/>
        <v>0</v>
      </c>
      <c r="AC181" s="130">
        <f t="shared" ref="AC181" si="272">SUBTOTAL(9,AC182:AC185)</f>
        <v>0</v>
      </c>
      <c r="AD181" s="130">
        <f t="shared" si="266"/>
        <v>0</v>
      </c>
      <c r="AE181" s="130">
        <f t="shared" si="266"/>
        <v>0</v>
      </c>
      <c r="AF181" s="130">
        <f t="shared" si="266"/>
        <v>0</v>
      </c>
      <c r="AG181" s="130">
        <f t="shared" si="266"/>
        <v>0</v>
      </c>
      <c r="AH181" s="130">
        <f t="shared" si="266"/>
        <v>0</v>
      </c>
      <c r="AI181" s="130">
        <f t="shared" si="266"/>
        <v>0</v>
      </c>
      <c r="AJ181" s="130">
        <f t="shared" ref="AJ181" si="273">SUBTOTAL(9,AJ182:AJ185)</f>
        <v>0</v>
      </c>
      <c r="AK181" s="130">
        <f t="shared" si="266"/>
        <v>0</v>
      </c>
      <c r="AL181" s="131">
        <f t="shared" si="193"/>
        <v>0</v>
      </c>
    </row>
    <row r="182" spans="1:38" s="132" customFormat="1" ht="34" outlineLevel="5" x14ac:dyDescent="0.25">
      <c r="A182" s="134" t="s">
        <v>141</v>
      </c>
      <c r="B182" s="128" t="s">
        <v>320</v>
      </c>
      <c r="C182" s="128" t="s">
        <v>314</v>
      </c>
      <c r="D182" s="144">
        <v>25</v>
      </c>
      <c r="E182" s="144"/>
      <c r="F182" s="145"/>
      <c r="G182" s="129"/>
      <c r="H182" s="144">
        <f>625/10000*3*350/1000</f>
        <v>6.5625000000000003E-2</v>
      </c>
      <c r="I182" s="135">
        <f>(D182+E182)*H182</f>
        <v>1.640625</v>
      </c>
      <c r="J182" s="130"/>
      <c r="K182" s="130"/>
      <c r="L182" s="130"/>
      <c r="M182" s="130"/>
      <c r="N182" s="130"/>
      <c r="O182" s="130"/>
      <c r="P182" s="130"/>
      <c r="Q182" s="136"/>
      <c r="R182" s="130"/>
      <c r="S182" s="136"/>
      <c r="T182" s="136"/>
      <c r="U182" s="136"/>
      <c r="V182" s="136"/>
      <c r="W182" s="136"/>
      <c r="X182" s="130">
        <f>I182</f>
        <v>1.640625</v>
      </c>
      <c r="Y182" s="136"/>
      <c r="Z182" s="136"/>
      <c r="AA182" s="136"/>
      <c r="AB182" s="136"/>
      <c r="AC182" s="136"/>
      <c r="AD182" s="137"/>
      <c r="AE182" s="136"/>
      <c r="AF182" s="136"/>
      <c r="AG182" s="136"/>
      <c r="AH182" s="136"/>
      <c r="AI182" s="136"/>
      <c r="AJ182" s="136"/>
      <c r="AK182" s="136"/>
      <c r="AL182" s="131">
        <f t="shared" si="193"/>
        <v>0</v>
      </c>
    </row>
    <row r="183" spans="1:38" s="132" customFormat="1" ht="34" outlineLevel="5" x14ac:dyDescent="0.25">
      <c r="A183" s="134" t="s">
        <v>142</v>
      </c>
      <c r="B183" s="128"/>
      <c r="C183" s="128"/>
      <c r="D183" s="144">
        <v>25</v>
      </c>
      <c r="E183" s="144"/>
      <c r="F183" s="145"/>
      <c r="G183" s="129"/>
      <c r="H183" s="144">
        <v>0.1</v>
      </c>
      <c r="I183" s="130">
        <f>(D183+E183)*H183</f>
        <v>2.5</v>
      </c>
      <c r="J183" s="130"/>
      <c r="K183" s="130"/>
      <c r="L183" s="130"/>
      <c r="M183" s="130"/>
      <c r="N183" s="130"/>
      <c r="O183" s="130"/>
      <c r="P183" s="130"/>
      <c r="Q183" s="136"/>
      <c r="R183" s="130"/>
      <c r="S183" s="136"/>
      <c r="T183" s="136"/>
      <c r="U183" s="136"/>
      <c r="V183" s="136"/>
      <c r="W183" s="136"/>
      <c r="X183" s="130">
        <f>I183</f>
        <v>2.5</v>
      </c>
      <c r="Y183" s="136"/>
      <c r="Z183" s="136"/>
      <c r="AA183" s="136"/>
      <c r="AB183" s="136"/>
      <c r="AC183" s="136"/>
      <c r="AD183" s="137"/>
      <c r="AE183" s="136"/>
      <c r="AF183" s="136"/>
      <c r="AG183" s="136"/>
      <c r="AH183" s="136"/>
      <c r="AI183" s="136"/>
      <c r="AJ183" s="136"/>
      <c r="AK183" s="136"/>
      <c r="AL183" s="131">
        <f t="shared" si="193"/>
        <v>0</v>
      </c>
    </row>
    <row r="184" spans="1:38" s="132" customFormat="1" ht="34" outlineLevel="5" x14ac:dyDescent="0.2">
      <c r="A184" s="134" t="s">
        <v>143</v>
      </c>
      <c r="B184" s="128" t="s">
        <v>45</v>
      </c>
      <c r="C184" s="128" t="s">
        <v>321</v>
      </c>
      <c r="D184" s="129"/>
      <c r="E184" s="129"/>
      <c r="F184" s="129"/>
      <c r="G184" s="129"/>
      <c r="H184" s="129"/>
      <c r="I184" s="135">
        <v>2.1</v>
      </c>
      <c r="J184" s="130"/>
      <c r="K184" s="130"/>
      <c r="L184" s="130"/>
      <c r="M184" s="130"/>
      <c r="N184" s="130"/>
      <c r="O184" s="130"/>
      <c r="P184" s="130"/>
      <c r="Q184" s="136"/>
      <c r="R184" s="130"/>
      <c r="S184" s="136"/>
      <c r="T184" s="136"/>
      <c r="U184" s="136"/>
      <c r="V184" s="136"/>
      <c r="W184" s="136"/>
      <c r="X184" s="130">
        <f>I184</f>
        <v>2.1</v>
      </c>
      <c r="Y184" s="136"/>
      <c r="Z184" s="136"/>
      <c r="AA184" s="136"/>
      <c r="AB184" s="136"/>
      <c r="AC184" s="136"/>
      <c r="AD184" s="137"/>
      <c r="AE184" s="136"/>
      <c r="AF184" s="136"/>
      <c r="AG184" s="136"/>
      <c r="AH184" s="136"/>
      <c r="AI184" s="136"/>
      <c r="AJ184" s="136"/>
      <c r="AK184" s="136"/>
      <c r="AL184" s="131">
        <f t="shared" si="193"/>
        <v>0</v>
      </c>
    </row>
    <row r="185" spans="1:38" s="132" customFormat="1" ht="34" outlineLevel="5" x14ac:dyDescent="0.2">
      <c r="A185" s="134" t="s">
        <v>144</v>
      </c>
      <c r="B185" s="128" t="s">
        <v>45</v>
      </c>
      <c r="C185" s="128" t="s">
        <v>321</v>
      </c>
      <c r="D185" s="129"/>
      <c r="E185" s="129"/>
      <c r="F185" s="129"/>
      <c r="G185" s="129"/>
      <c r="H185" s="129"/>
      <c r="I185" s="130">
        <v>0.66</v>
      </c>
      <c r="J185" s="130"/>
      <c r="K185" s="130"/>
      <c r="L185" s="130"/>
      <c r="M185" s="130"/>
      <c r="N185" s="130"/>
      <c r="O185" s="130"/>
      <c r="P185" s="130"/>
      <c r="Q185" s="136"/>
      <c r="R185" s="130"/>
      <c r="S185" s="136"/>
      <c r="T185" s="136"/>
      <c r="U185" s="136"/>
      <c r="V185" s="136"/>
      <c r="W185" s="136"/>
      <c r="X185" s="130">
        <f>I185</f>
        <v>0.66</v>
      </c>
      <c r="Y185" s="136"/>
      <c r="Z185" s="136"/>
      <c r="AA185" s="136"/>
      <c r="AB185" s="136"/>
      <c r="AC185" s="136"/>
      <c r="AD185" s="137"/>
      <c r="AE185" s="136"/>
      <c r="AF185" s="136"/>
      <c r="AG185" s="136"/>
      <c r="AH185" s="136"/>
      <c r="AI185" s="136"/>
      <c r="AJ185" s="136"/>
      <c r="AK185" s="136"/>
      <c r="AL185" s="131">
        <f t="shared" si="193"/>
        <v>0</v>
      </c>
    </row>
    <row r="186" spans="1:38" s="132" customFormat="1" ht="34" outlineLevel="4" x14ac:dyDescent="0.2">
      <c r="A186" s="133" t="s">
        <v>206</v>
      </c>
      <c r="B186" s="128" t="s">
        <v>320</v>
      </c>
      <c r="C186" s="128" t="s">
        <v>314</v>
      </c>
      <c r="D186" s="129"/>
      <c r="E186" s="129"/>
      <c r="F186" s="129"/>
      <c r="G186" s="129"/>
      <c r="H186" s="129"/>
      <c r="I186" s="130">
        <f>SUBTOTAL(9,I187:I190)</f>
        <v>216.17705000000001</v>
      </c>
      <c r="J186" s="130">
        <f t="shared" ref="J186:AK186" si="274">SUBTOTAL(9,J187:J190)</f>
        <v>0</v>
      </c>
      <c r="K186" s="130">
        <f t="shared" ref="K186" si="275">SUBTOTAL(9,K187:K190)</f>
        <v>0</v>
      </c>
      <c r="L186" s="130">
        <f t="shared" si="274"/>
        <v>0</v>
      </c>
      <c r="M186" s="130">
        <f t="shared" si="274"/>
        <v>0</v>
      </c>
      <c r="N186" s="130">
        <f t="shared" ref="N186" si="276">SUBTOTAL(9,N187:N190)</f>
        <v>0</v>
      </c>
      <c r="O186" s="130">
        <f t="shared" si="274"/>
        <v>0</v>
      </c>
      <c r="P186" s="130">
        <f t="shared" si="274"/>
        <v>0</v>
      </c>
      <c r="Q186" s="130">
        <f t="shared" si="274"/>
        <v>0</v>
      </c>
      <c r="R186" s="130">
        <f t="shared" ref="R186" si="277">SUBTOTAL(9,R187:R190)</f>
        <v>0</v>
      </c>
      <c r="S186" s="130">
        <f t="shared" si="274"/>
        <v>0</v>
      </c>
      <c r="T186" s="130">
        <f t="shared" si="274"/>
        <v>0</v>
      </c>
      <c r="U186" s="130">
        <f t="shared" ref="U186" si="278">SUBTOTAL(9,U187:U190)</f>
        <v>0</v>
      </c>
      <c r="V186" s="130">
        <f t="shared" si="274"/>
        <v>0</v>
      </c>
      <c r="W186" s="130">
        <f t="shared" ref="W186" si="279">SUBTOTAL(9,W187:W190)</f>
        <v>0</v>
      </c>
      <c r="X186" s="130">
        <f t="shared" si="274"/>
        <v>216.17705000000001</v>
      </c>
      <c r="Y186" s="130">
        <f t="shared" si="274"/>
        <v>0</v>
      </c>
      <c r="Z186" s="130">
        <f t="shared" si="274"/>
        <v>0</v>
      </c>
      <c r="AA186" s="130">
        <f t="shared" si="274"/>
        <v>0</v>
      </c>
      <c r="AB186" s="130">
        <f t="shared" si="274"/>
        <v>0</v>
      </c>
      <c r="AC186" s="130">
        <f t="shared" ref="AC186" si="280">SUBTOTAL(9,AC187:AC190)</f>
        <v>0</v>
      </c>
      <c r="AD186" s="130">
        <f t="shared" si="274"/>
        <v>0</v>
      </c>
      <c r="AE186" s="130">
        <f t="shared" si="274"/>
        <v>0</v>
      </c>
      <c r="AF186" s="130">
        <f t="shared" si="274"/>
        <v>0</v>
      </c>
      <c r="AG186" s="130">
        <f t="shared" si="274"/>
        <v>0</v>
      </c>
      <c r="AH186" s="130">
        <f t="shared" si="274"/>
        <v>0</v>
      </c>
      <c r="AI186" s="130">
        <f t="shared" si="274"/>
        <v>0</v>
      </c>
      <c r="AJ186" s="130">
        <f t="shared" ref="AJ186" si="281">SUBTOTAL(9,AJ187:AJ190)</f>
        <v>0</v>
      </c>
      <c r="AK186" s="130">
        <f t="shared" si="274"/>
        <v>0</v>
      </c>
      <c r="AL186" s="131">
        <f t="shared" si="193"/>
        <v>0</v>
      </c>
    </row>
    <row r="187" spans="1:38" s="132" customFormat="1" ht="34" outlineLevel="5" x14ac:dyDescent="0.2">
      <c r="A187" s="134" t="s">
        <v>420</v>
      </c>
      <c r="B187" s="128" t="s">
        <v>320</v>
      </c>
      <c r="C187" s="128" t="s">
        <v>314</v>
      </c>
      <c r="D187" s="129">
        <f>$B$9+$B$10</f>
        <v>344</v>
      </c>
      <c r="E187" s="138">
        <f>$B$11</f>
        <v>0.1</v>
      </c>
      <c r="F187" s="129"/>
      <c r="G187" s="129" t="s">
        <v>369</v>
      </c>
      <c r="H187" s="129">
        <f>625/2/10000*350*3/1000</f>
        <v>3.2812500000000001E-2</v>
      </c>
      <c r="I187" s="130">
        <f>D187*(1+E187)*H187</f>
        <v>12.416250000000002</v>
      </c>
      <c r="J187" s="130"/>
      <c r="K187" s="130"/>
      <c r="L187" s="130"/>
      <c r="M187" s="130"/>
      <c r="N187" s="130"/>
      <c r="O187" s="130"/>
      <c r="P187" s="130"/>
      <c r="Q187" s="136"/>
      <c r="R187" s="130"/>
      <c r="S187" s="136"/>
      <c r="T187" s="136"/>
      <c r="U187" s="136"/>
      <c r="V187" s="136"/>
      <c r="W187" s="136"/>
      <c r="X187" s="130">
        <f>I187</f>
        <v>12.416250000000002</v>
      </c>
      <c r="Y187" s="136"/>
      <c r="Z187" s="136"/>
      <c r="AA187" s="136"/>
      <c r="AB187" s="136"/>
      <c r="AC187" s="136"/>
      <c r="AD187" s="137"/>
      <c r="AE187" s="136"/>
      <c r="AF187" s="136"/>
      <c r="AG187" s="136"/>
      <c r="AH187" s="136"/>
      <c r="AI187" s="136"/>
      <c r="AJ187" s="136"/>
      <c r="AK187" s="136"/>
      <c r="AL187" s="131">
        <f t="shared" si="193"/>
        <v>0</v>
      </c>
    </row>
    <row r="188" spans="1:38" s="132" customFormat="1" ht="51" outlineLevel="5" x14ac:dyDescent="0.2">
      <c r="A188" s="134" t="s">
        <v>376</v>
      </c>
      <c r="B188" s="128" t="s">
        <v>320</v>
      </c>
      <c r="C188" s="128" t="s">
        <v>314</v>
      </c>
      <c r="D188" s="129">
        <f t="shared" ref="D188:D190" si="282">$B$9+$B$10</f>
        <v>344</v>
      </c>
      <c r="E188" s="138">
        <f t="shared" ref="E188:E190" si="283">$B$11</f>
        <v>0.1</v>
      </c>
      <c r="F188" s="129"/>
      <c r="G188" s="129" t="s">
        <v>369</v>
      </c>
      <c r="H188" s="129">
        <v>0.1</v>
      </c>
      <c r="I188" s="130">
        <f>D188*(1+E188)*H188</f>
        <v>37.840000000000003</v>
      </c>
      <c r="J188" s="130"/>
      <c r="K188" s="130"/>
      <c r="L188" s="130"/>
      <c r="M188" s="130"/>
      <c r="N188" s="130"/>
      <c r="O188" s="130"/>
      <c r="P188" s="130"/>
      <c r="Q188" s="136"/>
      <c r="R188" s="130"/>
      <c r="S188" s="136"/>
      <c r="T188" s="136"/>
      <c r="U188" s="136"/>
      <c r="V188" s="136"/>
      <c r="W188" s="136"/>
      <c r="X188" s="130">
        <f>I188</f>
        <v>37.840000000000003</v>
      </c>
      <c r="Y188" s="136"/>
      <c r="Z188" s="136"/>
      <c r="AA188" s="136"/>
      <c r="AB188" s="136"/>
      <c r="AC188" s="136"/>
      <c r="AD188" s="137"/>
      <c r="AE188" s="136"/>
      <c r="AF188" s="136"/>
      <c r="AG188" s="136"/>
      <c r="AH188" s="136"/>
      <c r="AI188" s="136"/>
      <c r="AJ188" s="136"/>
      <c r="AK188" s="136"/>
      <c r="AL188" s="131">
        <f t="shared" si="193"/>
        <v>0</v>
      </c>
    </row>
    <row r="189" spans="1:38" s="132" customFormat="1" ht="34" outlineLevel="5" x14ac:dyDescent="0.2">
      <c r="A189" s="134" t="s">
        <v>377</v>
      </c>
      <c r="B189" s="128" t="s">
        <v>45</v>
      </c>
      <c r="C189" s="128" t="s">
        <v>321</v>
      </c>
      <c r="D189" s="129">
        <f t="shared" si="282"/>
        <v>344</v>
      </c>
      <c r="E189" s="138">
        <f t="shared" si="283"/>
        <v>0.1</v>
      </c>
      <c r="F189" s="129"/>
      <c r="G189" s="129" t="s">
        <v>369</v>
      </c>
      <c r="H189" s="129">
        <v>8.6999999999999994E-2</v>
      </c>
      <c r="I189" s="130">
        <f>D189*(1+E189)*H189</f>
        <v>32.9208</v>
      </c>
      <c r="J189" s="130"/>
      <c r="K189" s="130"/>
      <c r="L189" s="130"/>
      <c r="M189" s="130"/>
      <c r="N189" s="130"/>
      <c r="O189" s="130"/>
      <c r="P189" s="130"/>
      <c r="Q189" s="136"/>
      <c r="R189" s="130"/>
      <c r="S189" s="136"/>
      <c r="T189" s="136"/>
      <c r="U189" s="136"/>
      <c r="V189" s="136"/>
      <c r="W189" s="136"/>
      <c r="X189" s="130">
        <f>I189</f>
        <v>32.9208</v>
      </c>
      <c r="Y189" s="136"/>
      <c r="Z189" s="136"/>
      <c r="AA189" s="136"/>
      <c r="AB189" s="136"/>
      <c r="AC189" s="136"/>
      <c r="AD189" s="137"/>
      <c r="AE189" s="136"/>
      <c r="AF189" s="136"/>
      <c r="AG189" s="136"/>
      <c r="AH189" s="136"/>
      <c r="AI189" s="136"/>
      <c r="AJ189" s="136"/>
      <c r="AK189" s="136"/>
      <c r="AL189" s="131">
        <f t="shared" si="193"/>
        <v>0</v>
      </c>
    </row>
    <row r="190" spans="1:38" s="132" customFormat="1" ht="51" outlineLevel="5" x14ac:dyDescent="0.2">
      <c r="A190" s="134" t="s">
        <v>755</v>
      </c>
      <c r="B190" s="128" t="s">
        <v>45</v>
      </c>
      <c r="C190" s="128" t="s">
        <v>321</v>
      </c>
      <c r="D190" s="129">
        <f t="shared" si="282"/>
        <v>344</v>
      </c>
      <c r="E190" s="138">
        <f t="shared" si="283"/>
        <v>0.1</v>
      </c>
      <c r="F190" s="129"/>
      <c r="G190" s="129" t="s">
        <v>369</v>
      </c>
      <c r="H190" s="129">
        <f>16*0.9*6/1000</f>
        <v>8.6400000000000005E-2</v>
      </c>
      <c r="I190" s="135">
        <v>133</v>
      </c>
      <c r="J190" s="130"/>
      <c r="K190" s="130"/>
      <c r="L190" s="130"/>
      <c r="M190" s="130"/>
      <c r="N190" s="130"/>
      <c r="O190" s="130"/>
      <c r="P190" s="130"/>
      <c r="Q190" s="136"/>
      <c r="R190" s="130"/>
      <c r="S190" s="136"/>
      <c r="T190" s="136"/>
      <c r="U190" s="136"/>
      <c r="V190" s="136"/>
      <c r="W190" s="136"/>
      <c r="X190" s="130">
        <f>I190</f>
        <v>133</v>
      </c>
      <c r="Y190" s="136"/>
      <c r="Z190" s="136"/>
      <c r="AA190" s="136"/>
      <c r="AB190" s="136"/>
      <c r="AC190" s="136"/>
      <c r="AD190" s="137"/>
      <c r="AE190" s="136"/>
      <c r="AF190" s="136"/>
      <c r="AG190" s="136"/>
      <c r="AH190" s="136"/>
      <c r="AI190" s="136"/>
      <c r="AJ190" s="136"/>
      <c r="AK190" s="136"/>
      <c r="AL190" s="131">
        <f t="shared" si="193"/>
        <v>0</v>
      </c>
    </row>
    <row r="191" spans="1:38" s="132" customFormat="1" ht="34" outlineLevel="3" x14ac:dyDescent="0.2">
      <c r="A191" s="127" t="s">
        <v>207</v>
      </c>
      <c r="B191" s="128" t="s">
        <v>320</v>
      </c>
      <c r="C191" s="128" t="s">
        <v>314</v>
      </c>
      <c r="D191" s="129"/>
      <c r="E191" s="129"/>
      <c r="F191" s="129"/>
      <c r="G191" s="129"/>
      <c r="H191" s="129"/>
      <c r="I191" s="130">
        <f>SUBTOTAL(9,I192:I201)</f>
        <v>135.62031000000002</v>
      </c>
      <c r="J191" s="130">
        <f t="shared" ref="J191:AK191" si="284">SUBTOTAL(9,J192:J201)</f>
        <v>0</v>
      </c>
      <c r="K191" s="130">
        <f t="shared" ref="K191" si="285">SUBTOTAL(9,K192:K201)</f>
        <v>0</v>
      </c>
      <c r="L191" s="130">
        <f t="shared" si="284"/>
        <v>0</v>
      </c>
      <c r="M191" s="130">
        <f t="shared" si="284"/>
        <v>0</v>
      </c>
      <c r="N191" s="130">
        <f t="shared" ref="N191" si="286">SUBTOTAL(9,N192:N201)</f>
        <v>0</v>
      </c>
      <c r="O191" s="130">
        <f t="shared" si="284"/>
        <v>0</v>
      </c>
      <c r="P191" s="130">
        <f t="shared" si="284"/>
        <v>0</v>
      </c>
      <c r="Q191" s="130">
        <f t="shared" si="284"/>
        <v>0</v>
      </c>
      <c r="R191" s="130">
        <f t="shared" ref="R191" si="287">SUBTOTAL(9,R192:R201)</f>
        <v>0</v>
      </c>
      <c r="S191" s="130">
        <f t="shared" si="284"/>
        <v>0</v>
      </c>
      <c r="T191" s="130">
        <f t="shared" si="284"/>
        <v>0</v>
      </c>
      <c r="U191" s="130">
        <f t="shared" ref="U191" si="288">SUBTOTAL(9,U192:U201)</f>
        <v>0</v>
      </c>
      <c r="V191" s="130">
        <f t="shared" si="284"/>
        <v>0</v>
      </c>
      <c r="W191" s="130">
        <f t="shared" ref="W191" si="289">SUBTOTAL(9,W192:W201)</f>
        <v>0</v>
      </c>
      <c r="X191" s="130">
        <f>SUBTOTAL(9,X192:X201)</f>
        <v>135.62031000000002</v>
      </c>
      <c r="Y191" s="130">
        <f t="shared" si="284"/>
        <v>0</v>
      </c>
      <c r="Z191" s="130">
        <f t="shared" si="284"/>
        <v>0</v>
      </c>
      <c r="AA191" s="130">
        <f t="shared" ref="AA191" si="290">SUBTOTAL(9,AA192:AA201)</f>
        <v>0</v>
      </c>
      <c r="AB191" s="130">
        <f t="shared" si="284"/>
        <v>0</v>
      </c>
      <c r="AC191" s="130">
        <f t="shared" ref="AC191" si="291">SUBTOTAL(9,AC192:AC201)</f>
        <v>0</v>
      </c>
      <c r="AD191" s="130">
        <f t="shared" si="284"/>
        <v>0</v>
      </c>
      <c r="AE191" s="130">
        <f t="shared" si="284"/>
        <v>0</v>
      </c>
      <c r="AF191" s="130">
        <f t="shared" si="284"/>
        <v>0</v>
      </c>
      <c r="AG191" s="130">
        <f t="shared" si="284"/>
        <v>0</v>
      </c>
      <c r="AH191" s="130">
        <f t="shared" si="284"/>
        <v>0</v>
      </c>
      <c r="AI191" s="130">
        <f t="shared" si="284"/>
        <v>0</v>
      </c>
      <c r="AJ191" s="130">
        <f t="shared" ref="AJ191" si="292">SUBTOTAL(9,AJ192:AJ201)</f>
        <v>0</v>
      </c>
      <c r="AK191" s="130">
        <f t="shared" si="284"/>
        <v>0</v>
      </c>
      <c r="AL191" s="131">
        <f t="shared" si="193"/>
        <v>0</v>
      </c>
    </row>
    <row r="192" spans="1:38" ht="34" outlineLevel="4" x14ac:dyDescent="0.2">
      <c r="A192" s="40" t="s">
        <v>434</v>
      </c>
      <c r="B192" s="37" t="s">
        <v>320</v>
      </c>
      <c r="C192" s="37" t="s">
        <v>314</v>
      </c>
      <c r="D192" s="38"/>
      <c r="E192" s="38"/>
      <c r="F192" s="38"/>
      <c r="G192" s="38"/>
      <c r="H192" s="38"/>
      <c r="I192" s="39">
        <f>SUBTOTAL(9,I193:I194)</f>
        <v>1.6057999999999999</v>
      </c>
      <c r="J192" s="39">
        <f t="shared" ref="J192:AK192" si="293">SUBTOTAL(9,J193:J194)</f>
        <v>0</v>
      </c>
      <c r="K192" s="39">
        <f t="shared" ref="K192" si="294">SUBTOTAL(9,K193:K194)</f>
        <v>0</v>
      </c>
      <c r="L192" s="39">
        <f t="shared" si="293"/>
        <v>0</v>
      </c>
      <c r="M192" s="39">
        <f t="shared" si="293"/>
        <v>0</v>
      </c>
      <c r="N192" s="39">
        <f t="shared" ref="N192" si="295">SUBTOTAL(9,N193:N194)</f>
        <v>0</v>
      </c>
      <c r="O192" s="39">
        <f t="shared" si="293"/>
        <v>0</v>
      </c>
      <c r="P192" s="39">
        <f t="shared" si="293"/>
        <v>0</v>
      </c>
      <c r="Q192" s="39">
        <f t="shared" si="293"/>
        <v>0</v>
      </c>
      <c r="R192" s="39">
        <f t="shared" ref="R192" si="296">SUBTOTAL(9,R193:R194)</f>
        <v>0</v>
      </c>
      <c r="S192" s="39">
        <f t="shared" si="293"/>
        <v>0</v>
      </c>
      <c r="T192" s="39">
        <f t="shared" si="293"/>
        <v>0</v>
      </c>
      <c r="U192" s="39">
        <f t="shared" ref="U192" si="297">SUBTOTAL(9,U193:U194)</f>
        <v>0</v>
      </c>
      <c r="V192" s="39">
        <f t="shared" si="293"/>
        <v>0</v>
      </c>
      <c r="W192" s="39">
        <f t="shared" ref="W192" si="298">SUBTOTAL(9,W193:W194)</f>
        <v>0</v>
      </c>
      <c r="X192" s="39">
        <f t="shared" si="293"/>
        <v>1.6057999999999999</v>
      </c>
      <c r="Y192" s="39">
        <f t="shared" si="293"/>
        <v>0</v>
      </c>
      <c r="Z192" s="39">
        <f t="shared" si="293"/>
        <v>0</v>
      </c>
      <c r="AA192" s="39">
        <f t="shared" ref="AA192" si="299">SUBTOTAL(9,AA193:AA194)</f>
        <v>0</v>
      </c>
      <c r="AB192" s="39">
        <f t="shared" si="293"/>
        <v>0</v>
      </c>
      <c r="AC192" s="39">
        <f t="shared" ref="AC192" si="300">SUBTOTAL(9,AC193:AC194)</f>
        <v>0</v>
      </c>
      <c r="AD192" s="39">
        <f t="shared" si="293"/>
        <v>0</v>
      </c>
      <c r="AE192" s="39">
        <f t="shared" si="293"/>
        <v>0</v>
      </c>
      <c r="AF192" s="39">
        <f t="shared" si="293"/>
        <v>0</v>
      </c>
      <c r="AG192" s="39">
        <f t="shared" si="293"/>
        <v>0</v>
      </c>
      <c r="AH192" s="39">
        <f t="shared" si="293"/>
        <v>0</v>
      </c>
      <c r="AI192" s="39">
        <f t="shared" si="293"/>
        <v>0</v>
      </c>
      <c r="AJ192" s="39">
        <f t="shared" ref="AJ192" si="301">SUBTOTAL(9,AJ193:AJ194)</f>
        <v>0</v>
      </c>
      <c r="AK192" s="39">
        <f t="shared" si="293"/>
        <v>0</v>
      </c>
      <c r="AL192" s="27">
        <f t="shared" si="193"/>
        <v>0</v>
      </c>
    </row>
    <row r="193" spans="1:38" ht="34" outlineLevel="5" x14ac:dyDescent="0.2">
      <c r="A193" s="41" t="s">
        <v>433</v>
      </c>
      <c r="B193" s="37" t="s">
        <v>320</v>
      </c>
      <c r="C193" s="37" t="s">
        <v>314</v>
      </c>
      <c r="D193" s="38"/>
      <c r="E193" s="38"/>
      <c r="F193" s="38"/>
      <c r="G193" s="38"/>
      <c r="H193" s="38"/>
      <c r="I193" s="109">
        <v>1.6057999999999999</v>
      </c>
      <c r="J193" s="39"/>
      <c r="K193" s="39"/>
      <c r="L193" s="39"/>
      <c r="M193" s="39"/>
      <c r="N193" s="39"/>
      <c r="O193" s="39"/>
      <c r="P193" s="39"/>
      <c r="Q193" s="42"/>
      <c r="R193" s="39"/>
      <c r="S193" s="42"/>
      <c r="T193" s="42"/>
      <c r="U193" s="42"/>
      <c r="V193" s="42"/>
      <c r="W193" s="42"/>
      <c r="X193" s="39">
        <f>I193</f>
        <v>1.6057999999999999</v>
      </c>
      <c r="Y193" s="42"/>
      <c r="Z193" s="42"/>
      <c r="AA193" s="42"/>
      <c r="AB193" s="42"/>
      <c r="AC193" s="42"/>
      <c r="AD193" s="43"/>
      <c r="AE193" s="42"/>
      <c r="AF193" s="42"/>
      <c r="AG193" s="42"/>
      <c r="AH193" s="42"/>
      <c r="AI193" s="42"/>
      <c r="AJ193" s="42"/>
      <c r="AK193" s="42"/>
      <c r="AL193" s="27">
        <f t="shared" si="193"/>
        <v>0</v>
      </c>
    </row>
    <row r="194" spans="1:38" ht="34" outlineLevel="5" x14ac:dyDescent="0.2">
      <c r="A194" s="41" t="s">
        <v>435</v>
      </c>
      <c r="B194" s="37" t="s">
        <v>320</v>
      </c>
      <c r="C194" s="37" t="s">
        <v>314</v>
      </c>
      <c r="D194" s="38"/>
      <c r="E194" s="38"/>
      <c r="F194" s="38"/>
      <c r="G194" s="38"/>
      <c r="H194" s="38"/>
      <c r="I194" s="39"/>
      <c r="J194" s="39"/>
      <c r="K194" s="39"/>
      <c r="L194" s="39"/>
      <c r="M194" s="39"/>
      <c r="N194" s="39"/>
      <c r="O194" s="39"/>
      <c r="P194" s="39"/>
      <c r="Q194" s="42"/>
      <c r="R194" s="39"/>
      <c r="S194" s="42"/>
      <c r="T194" s="42"/>
      <c r="U194" s="42"/>
      <c r="V194" s="42"/>
      <c r="W194" s="42"/>
      <c r="X194" s="39"/>
      <c r="Y194" s="42"/>
      <c r="Z194" s="42"/>
      <c r="AA194" s="42"/>
      <c r="AB194" s="42"/>
      <c r="AC194" s="42"/>
      <c r="AD194" s="43"/>
      <c r="AE194" s="42"/>
      <c r="AF194" s="42"/>
      <c r="AG194" s="42"/>
      <c r="AH194" s="42"/>
      <c r="AI194" s="42"/>
      <c r="AJ194" s="42"/>
      <c r="AK194" s="42"/>
      <c r="AL194" s="27">
        <f t="shared" si="193"/>
        <v>0</v>
      </c>
    </row>
    <row r="195" spans="1:38" ht="34" outlineLevel="4" x14ac:dyDescent="0.2">
      <c r="A195" s="40" t="s">
        <v>431</v>
      </c>
      <c r="B195" s="37" t="s">
        <v>320</v>
      </c>
      <c r="C195" s="37" t="s">
        <v>314</v>
      </c>
      <c r="D195" s="38"/>
      <c r="E195" s="38"/>
      <c r="F195" s="38"/>
      <c r="G195" s="38"/>
      <c r="H195" s="38"/>
      <c r="I195" s="39">
        <f>SUBTOTAL(9,I196:I197)</f>
        <v>4.0145099999999996</v>
      </c>
      <c r="J195" s="39">
        <f t="shared" ref="J195:AK195" si="302">SUBTOTAL(9,J196:J197)</f>
        <v>0</v>
      </c>
      <c r="K195" s="39">
        <f t="shared" ref="K195" si="303">SUBTOTAL(9,K196:K197)</f>
        <v>0</v>
      </c>
      <c r="L195" s="39">
        <f t="shared" si="302"/>
        <v>0</v>
      </c>
      <c r="M195" s="39">
        <f t="shared" si="302"/>
        <v>0</v>
      </c>
      <c r="N195" s="39">
        <f t="shared" ref="N195" si="304">SUBTOTAL(9,N196:N197)</f>
        <v>0</v>
      </c>
      <c r="O195" s="39">
        <f t="shared" si="302"/>
        <v>0</v>
      </c>
      <c r="P195" s="39">
        <f t="shared" si="302"/>
        <v>0</v>
      </c>
      <c r="Q195" s="39">
        <f t="shared" si="302"/>
        <v>0</v>
      </c>
      <c r="R195" s="39">
        <f t="shared" ref="R195" si="305">SUBTOTAL(9,R196:R197)</f>
        <v>0</v>
      </c>
      <c r="S195" s="39">
        <f t="shared" si="302"/>
        <v>0</v>
      </c>
      <c r="T195" s="39">
        <f t="shared" si="302"/>
        <v>0</v>
      </c>
      <c r="U195" s="39">
        <f t="shared" ref="U195" si="306">SUBTOTAL(9,U196:U197)</f>
        <v>0</v>
      </c>
      <c r="V195" s="39">
        <f t="shared" si="302"/>
        <v>0</v>
      </c>
      <c r="W195" s="39">
        <f t="shared" ref="W195" si="307">SUBTOTAL(9,W196:W197)</f>
        <v>0</v>
      </c>
      <c r="X195" s="39">
        <f t="shared" si="302"/>
        <v>4.0145099999999996</v>
      </c>
      <c r="Y195" s="39">
        <f t="shared" si="302"/>
        <v>0</v>
      </c>
      <c r="Z195" s="39">
        <f t="shared" si="302"/>
        <v>0</v>
      </c>
      <c r="AA195" s="39">
        <f t="shared" si="302"/>
        <v>0</v>
      </c>
      <c r="AB195" s="39">
        <f t="shared" si="302"/>
        <v>0</v>
      </c>
      <c r="AC195" s="39">
        <f t="shared" ref="AC195" si="308">SUBTOTAL(9,AC196:AC197)</f>
        <v>0</v>
      </c>
      <c r="AD195" s="39">
        <f t="shared" si="302"/>
        <v>0</v>
      </c>
      <c r="AE195" s="39">
        <f t="shared" si="302"/>
        <v>0</v>
      </c>
      <c r="AF195" s="39">
        <f t="shared" si="302"/>
        <v>0</v>
      </c>
      <c r="AG195" s="39">
        <f t="shared" si="302"/>
        <v>0</v>
      </c>
      <c r="AH195" s="39">
        <f t="shared" si="302"/>
        <v>0</v>
      </c>
      <c r="AI195" s="39">
        <f t="shared" si="302"/>
        <v>0</v>
      </c>
      <c r="AJ195" s="39">
        <f t="shared" ref="AJ195" si="309">SUBTOTAL(9,AJ196:AJ197)</f>
        <v>0</v>
      </c>
      <c r="AK195" s="39">
        <f t="shared" si="302"/>
        <v>0</v>
      </c>
      <c r="AL195" s="27">
        <f t="shared" si="193"/>
        <v>0</v>
      </c>
    </row>
    <row r="196" spans="1:38" ht="34" outlineLevel="5" x14ac:dyDescent="0.2">
      <c r="A196" s="41" t="s">
        <v>436</v>
      </c>
      <c r="B196" s="37" t="s">
        <v>320</v>
      </c>
      <c r="C196" s="37" t="s">
        <v>314</v>
      </c>
      <c r="D196" s="38"/>
      <c r="E196" s="38"/>
      <c r="F196" s="38"/>
      <c r="G196" s="38"/>
      <c r="H196" s="38"/>
      <c r="I196" s="109">
        <v>4.0145099999999996</v>
      </c>
      <c r="J196" s="39"/>
      <c r="K196" s="39"/>
      <c r="L196" s="39"/>
      <c r="M196" s="39"/>
      <c r="N196" s="39"/>
      <c r="O196" s="39"/>
      <c r="P196" s="39"/>
      <c r="Q196" s="42"/>
      <c r="R196" s="39"/>
      <c r="S196" s="42"/>
      <c r="T196" s="42"/>
      <c r="U196" s="42"/>
      <c r="V196" s="42"/>
      <c r="W196" s="42"/>
      <c r="X196" s="39">
        <f>I196</f>
        <v>4.0145099999999996</v>
      </c>
      <c r="Y196" s="42"/>
      <c r="Z196" s="42"/>
      <c r="AA196" s="42"/>
      <c r="AB196" s="42"/>
      <c r="AC196" s="42"/>
      <c r="AD196" s="43"/>
      <c r="AE196" s="42"/>
      <c r="AF196" s="42"/>
      <c r="AG196" s="42"/>
      <c r="AH196" s="42"/>
      <c r="AI196" s="42"/>
      <c r="AJ196" s="42"/>
      <c r="AK196" s="42"/>
      <c r="AL196" s="27">
        <f t="shared" si="193"/>
        <v>0</v>
      </c>
    </row>
    <row r="197" spans="1:38" ht="34" outlineLevel="5" x14ac:dyDescent="0.2">
      <c r="A197" s="41" t="s">
        <v>432</v>
      </c>
      <c r="B197" s="37" t="s">
        <v>320</v>
      </c>
      <c r="C197" s="37" t="s">
        <v>314</v>
      </c>
      <c r="D197" s="38"/>
      <c r="E197" s="38"/>
      <c r="F197" s="38"/>
      <c r="G197" s="38"/>
      <c r="H197" s="38"/>
      <c r="I197" s="39"/>
      <c r="J197" s="39"/>
      <c r="K197" s="39"/>
      <c r="L197" s="39"/>
      <c r="M197" s="39"/>
      <c r="N197" s="39"/>
      <c r="O197" s="39"/>
      <c r="P197" s="39"/>
      <c r="Q197" s="42"/>
      <c r="R197" s="39"/>
      <c r="S197" s="42"/>
      <c r="T197" s="42"/>
      <c r="U197" s="42"/>
      <c r="V197" s="42"/>
      <c r="W197" s="42"/>
      <c r="X197" s="39"/>
      <c r="Y197" s="42"/>
      <c r="Z197" s="42"/>
      <c r="AA197" s="42"/>
      <c r="AB197" s="42"/>
      <c r="AC197" s="42"/>
      <c r="AD197" s="43"/>
      <c r="AE197" s="42"/>
      <c r="AF197" s="42"/>
      <c r="AG197" s="42"/>
      <c r="AH197" s="42"/>
      <c r="AI197" s="42"/>
      <c r="AJ197" s="42"/>
      <c r="AK197" s="42"/>
      <c r="AL197" s="27">
        <f t="shared" si="193"/>
        <v>0</v>
      </c>
    </row>
    <row r="198" spans="1:38" ht="34" outlineLevel="4" x14ac:dyDescent="0.2">
      <c r="A198" s="40" t="s">
        <v>208</v>
      </c>
      <c r="B198" s="37" t="s">
        <v>320</v>
      </c>
      <c r="C198" s="37" t="s">
        <v>314</v>
      </c>
      <c r="D198" s="38"/>
      <c r="E198" s="38"/>
      <c r="F198" s="38"/>
      <c r="G198" s="38"/>
      <c r="H198" s="38"/>
      <c r="I198" s="39">
        <f>SUBTOTAL(9,I199:I201)</f>
        <v>130</v>
      </c>
      <c r="J198" s="39">
        <f t="shared" ref="J198:AK198" si="310">SUBTOTAL(9,J199:J201)</f>
        <v>0</v>
      </c>
      <c r="K198" s="39">
        <f t="shared" si="310"/>
        <v>0</v>
      </c>
      <c r="L198" s="39">
        <f t="shared" si="310"/>
        <v>0</v>
      </c>
      <c r="M198" s="39">
        <f t="shared" si="310"/>
        <v>0</v>
      </c>
      <c r="N198" s="39">
        <f t="shared" si="310"/>
        <v>0</v>
      </c>
      <c r="O198" s="39">
        <f t="shared" si="310"/>
        <v>0</v>
      </c>
      <c r="P198" s="39">
        <f t="shared" si="310"/>
        <v>0</v>
      </c>
      <c r="Q198" s="39">
        <f t="shared" si="310"/>
        <v>0</v>
      </c>
      <c r="R198" s="39">
        <f t="shared" si="310"/>
        <v>0</v>
      </c>
      <c r="S198" s="39">
        <f t="shared" si="310"/>
        <v>0</v>
      </c>
      <c r="T198" s="39">
        <f t="shared" si="310"/>
        <v>0</v>
      </c>
      <c r="U198" s="39">
        <f t="shared" si="310"/>
        <v>0</v>
      </c>
      <c r="V198" s="39">
        <f t="shared" si="310"/>
        <v>0</v>
      </c>
      <c r="W198" s="39">
        <f t="shared" ref="W198" si="311">SUBTOTAL(9,W199:W201)</f>
        <v>0</v>
      </c>
      <c r="X198" s="39">
        <f t="shared" si="310"/>
        <v>130</v>
      </c>
      <c r="Y198" s="39">
        <f t="shared" si="310"/>
        <v>0</v>
      </c>
      <c r="Z198" s="39">
        <f t="shared" si="310"/>
        <v>0</v>
      </c>
      <c r="AA198" s="39">
        <f t="shared" si="310"/>
        <v>0</v>
      </c>
      <c r="AB198" s="39">
        <f t="shared" si="310"/>
        <v>0</v>
      </c>
      <c r="AC198" s="39">
        <f t="shared" si="310"/>
        <v>0</v>
      </c>
      <c r="AD198" s="39">
        <f t="shared" si="310"/>
        <v>0</v>
      </c>
      <c r="AE198" s="39">
        <f t="shared" si="310"/>
        <v>0</v>
      </c>
      <c r="AF198" s="39">
        <f t="shared" si="310"/>
        <v>0</v>
      </c>
      <c r="AG198" s="39">
        <f t="shared" si="310"/>
        <v>0</v>
      </c>
      <c r="AH198" s="39">
        <f t="shared" si="310"/>
        <v>0</v>
      </c>
      <c r="AI198" s="39">
        <f t="shared" si="310"/>
        <v>0</v>
      </c>
      <c r="AJ198" s="39">
        <f t="shared" si="310"/>
        <v>0</v>
      </c>
      <c r="AK198" s="39">
        <f t="shared" si="310"/>
        <v>0</v>
      </c>
      <c r="AL198" s="27">
        <f t="shared" si="193"/>
        <v>0</v>
      </c>
    </row>
    <row r="199" spans="1:38" s="105" customFormat="1" ht="51" outlineLevel="5" x14ac:dyDescent="0.2">
      <c r="A199" s="66" t="s">
        <v>754</v>
      </c>
      <c r="B199" s="52" t="s">
        <v>320</v>
      </c>
      <c r="C199" s="52" t="s">
        <v>314</v>
      </c>
      <c r="D199" s="45"/>
      <c r="E199" s="45"/>
      <c r="F199" s="45"/>
      <c r="G199" s="45"/>
      <c r="H199" s="45"/>
      <c r="I199" s="46">
        <v>67</v>
      </c>
      <c r="J199" s="46"/>
      <c r="K199" s="46"/>
      <c r="L199" s="46"/>
      <c r="M199" s="46"/>
      <c r="N199" s="46"/>
      <c r="O199" s="46"/>
      <c r="P199" s="46"/>
      <c r="Q199" s="50"/>
      <c r="R199" s="46"/>
      <c r="S199" s="50"/>
      <c r="T199" s="50"/>
      <c r="U199" s="50"/>
      <c r="V199" s="50"/>
      <c r="W199" s="50"/>
      <c r="X199" s="46">
        <f>I199</f>
        <v>67</v>
      </c>
      <c r="Y199" s="50"/>
      <c r="Z199" s="50"/>
      <c r="AA199" s="50"/>
      <c r="AB199" s="50"/>
      <c r="AC199" s="50"/>
      <c r="AD199" s="51"/>
      <c r="AE199" s="50"/>
      <c r="AF199" s="50"/>
      <c r="AG199" s="50"/>
      <c r="AH199" s="50"/>
      <c r="AI199" s="50"/>
      <c r="AJ199" s="50"/>
      <c r="AK199" s="50"/>
      <c r="AL199" s="104">
        <f t="shared" ref="AL199" si="312">SUM(I199:P199)-SUM(Q199:AK199)</f>
        <v>0</v>
      </c>
    </row>
    <row r="200" spans="1:38" s="103" customFormat="1" ht="34" outlineLevel="5" x14ac:dyDescent="0.2">
      <c r="A200" s="41" t="s">
        <v>752</v>
      </c>
      <c r="B200" s="37" t="s">
        <v>320</v>
      </c>
      <c r="C200" s="37" t="s">
        <v>314</v>
      </c>
      <c r="D200" s="38"/>
      <c r="E200" s="38"/>
      <c r="F200" s="38"/>
      <c r="G200" s="38"/>
      <c r="H200" s="38"/>
      <c r="I200" s="46">
        <v>60</v>
      </c>
      <c r="J200" s="39"/>
      <c r="K200" s="39"/>
      <c r="L200" s="39"/>
      <c r="M200" s="39"/>
      <c r="N200" s="39"/>
      <c r="O200" s="39"/>
      <c r="P200" s="39"/>
      <c r="Q200" s="42"/>
      <c r="R200" s="39"/>
      <c r="S200" s="42"/>
      <c r="T200" s="42"/>
      <c r="U200" s="42"/>
      <c r="V200" s="42"/>
      <c r="W200" s="42"/>
      <c r="X200" s="39">
        <f>I200</f>
        <v>60</v>
      </c>
      <c r="Y200" s="42"/>
      <c r="Z200" s="42"/>
      <c r="AA200" s="42"/>
      <c r="AB200" s="42"/>
      <c r="AC200" s="42"/>
      <c r="AD200" s="43"/>
      <c r="AE200" s="42"/>
      <c r="AF200" s="42"/>
      <c r="AG200" s="42"/>
      <c r="AH200" s="42"/>
      <c r="AI200" s="42"/>
      <c r="AJ200" s="42"/>
      <c r="AK200" s="42"/>
      <c r="AL200" s="102">
        <f t="shared" si="193"/>
        <v>0</v>
      </c>
    </row>
    <row r="201" spans="1:38" s="103" customFormat="1" ht="34" outlineLevel="5" x14ac:dyDescent="0.2">
      <c r="A201" s="41" t="s">
        <v>753</v>
      </c>
      <c r="B201" s="37" t="s">
        <v>320</v>
      </c>
      <c r="C201" s="37" t="s">
        <v>314</v>
      </c>
      <c r="D201" s="38"/>
      <c r="E201" s="38"/>
      <c r="F201" s="38"/>
      <c r="G201" s="38"/>
      <c r="H201" s="38"/>
      <c r="I201" s="39">
        <v>3</v>
      </c>
      <c r="J201" s="39"/>
      <c r="K201" s="39"/>
      <c r="L201" s="39"/>
      <c r="M201" s="39"/>
      <c r="N201" s="39"/>
      <c r="O201" s="39"/>
      <c r="P201" s="39"/>
      <c r="Q201" s="42"/>
      <c r="R201" s="39"/>
      <c r="S201" s="42"/>
      <c r="T201" s="42"/>
      <c r="U201" s="42"/>
      <c r="V201" s="42"/>
      <c r="W201" s="42"/>
      <c r="X201" s="39">
        <f>I201</f>
        <v>3</v>
      </c>
      <c r="Y201" s="42"/>
      <c r="Z201" s="42"/>
      <c r="AA201" s="42"/>
      <c r="AB201" s="42"/>
      <c r="AC201" s="42"/>
      <c r="AD201" s="43"/>
      <c r="AE201" s="42"/>
      <c r="AF201" s="42"/>
      <c r="AG201" s="42"/>
      <c r="AH201" s="42"/>
      <c r="AI201" s="42"/>
      <c r="AJ201" s="42"/>
      <c r="AK201" s="42"/>
      <c r="AL201" s="102">
        <f t="shared" si="193"/>
        <v>0</v>
      </c>
    </row>
    <row r="202" spans="1:38" s="10" customFormat="1" ht="17" outlineLevel="3" x14ac:dyDescent="0.2">
      <c r="A202" s="36" t="s">
        <v>439</v>
      </c>
      <c r="B202" s="37" t="s">
        <v>3</v>
      </c>
      <c r="C202" s="37" t="s">
        <v>1</v>
      </c>
      <c r="D202" s="38"/>
      <c r="E202" s="38"/>
      <c r="F202" s="38"/>
      <c r="G202" s="38"/>
      <c r="H202" s="38"/>
      <c r="I202" s="39">
        <f>SUBTOTAL(9,I203:I240)</f>
        <v>964.58690000000047</v>
      </c>
      <c r="J202" s="39">
        <f t="shared" ref="J202:AK202" si="313">SUBTOTAL(9,J203:J240)</f>
        <v>0</v>
      </c>
      <c r="K202" s="39">
        <f t="shared" ref="K202" si="314">SUBTOTAL(9,K203:K240)</f>
        <v>0</v>
      </c>
      <c r="L202" s="39">
        <f t="shared" si="313"/>
        <v>0</v>
      </c>
      <c r="M202" s="39">
        <f t="shared" si="313"/>
        <v>0</v>
      </c>
      <c r="N202" s="39">
        <f t="shared" ref="N202" si="315">SUBTOTAL(9,N203:N240)</f>
        <v>0</v>
      </c>
      <c r="O202" s="39">
        <f t="shared" si="313"/>
        <v>0</v>
      </c>
      <c r="P202" s="39">
        <f t="shared" si="313"/>
        <v>0</v>
      </c>
      <c r="Q202" s="39">
        <f t="shared" si="313"/>
        <v>0</v>
      </c>
      <c r="R202" s="39">
        <f t="shared" si="313"/>
        <v>0</v>
      </c>
      <c r="S202" s="39">
        <f t="shared" si="313"/>
        <v>0</v>
      </c>
      <c r="T202" s="39">
        <f t="shared" si="313"/>
        <v>0</v>
      </c>
      <c r="U202" s="39">
        <f t="shared" si="313"/>
        <v>0</v>
      </c>
      <c r="V202" s="39">
        <f t="shared" si="313"/>
        <v>0</v>
      </c>
      <c r="W202" s="39">
        <f t="shared" ref="W202" si="316">SUBTOTAL(9,W203:W240)</f>
        <v>0</v>
      </c>
      <c r="X202" s="39">
        <f t="shared" si="313"/>
        <v>0</v>
      </c>
      <c r="Y202" s="39">
        <f t="shared" si="313"/>
        <v>0</v>
      </c>
      <c r="Z202" s="39">
        <f t="shared" si="313"/>
        <v>964.58690000000047</v>
      </c>
      <c r="AA202" s="39">
        <f t="shared" si="313"/>
        <v>0</v>
      </c>
      <c r="AB202" s="39">
        <f t="shared" si="313"/>
        <v>0</v>
      </c>
      <c r="AC202" s="39">
        <f t="shared" si="313"/>
        <v>0</v>
      </c>
      <c r="AD202" s="39">
        <f t="shared" si="313"/>
        <v>0</v>
      </c>
      <c r="AE202" s="39">
        <f t="shared" si="313"/>
        <v>0</v>
      </c>
      <c r="AF202" s="39">
        <f t="shared" si="313"/>
        <v>0</v>
      </c>
      <c r="AG202" s="39">
        <f t="shared" si="313"/>
        <v>0</v>
      </c>
      <c r="AH202" s="39">
        <f t="shared" si="313"/>
        <v>0</v>
      </c>
      <c r="AI202" s="39">
        <f t="shared" si="313"/>
        <v>0</v>
      </c>
      <c r="AJ202" s="39">
        <f t="shared" si="313"/>
        <v>0</v>
      </c>
      <c r="AK202" s="39">
        <f t="shared" si="313"/>
        <v>0</v>
      </c>
      <c r="AL202" s="27">
        <f t="shared" si="193"/>
        <v>0</v>
      </c>
    </row>
    <row r="203" spans="1:38" s="8" customFormat="1" ht="17" outlineLevel="4" x14ac:dyDescent="0.2">
      <c r="A203" s="40" t="s">
        <v>441</v>
      </c>
      <c r="B203" s="37" t="s">
        <v>3</v>
      </c>
      <c r="C203" s="37" t="s">
        <v>1</v>
      </c>
      <c r="D203" s="45"/>
      <c r="E203" s="45"/>
      <c r="F203" s="38"/>
      <c r="G203" s="45"/>
      <c r="H203" s="45"/>
      <c r="I203" s="55">
        <f>SUBTOTAL(9,I204:I221)</f>
        <v>637.19380000000012</v>
      </c>
      <c r="J203" s="55">
        <f t="shared" ref="J203:AK203" si="317">SUBTOTAL(9,J204:J221)</f>
        <v>0</v>
      </c>
      <c r="K203" s="39">
        <f t="shared" ref="K203" si="318">SUBTOTAL(9,K204:K221)</f>
        <v>0</v>
      </c>
      <c r="L203" s="55">
        <f t="shared" si="317"/>
        <v>0</v>
      </c>
      <c r="M203" s="55">
        <f t="shared" si="317"/>
        <v>0</v>
      </c>
      <c r="N203" s="39">
        <f t="shared" ref="N203" si="319">SUBTOTAL(9,N204:N221)</f>
        <v>0</v>
      </c>
      <c r="O203" s="55">
        <f t="shared" si="317"/>
        <v>0</v>
      </c>
      <c r="P203" s="55">
        <f t="shared" si="317"/>
        <v>0</v>
      </c>
      <c r="Q203" s="55">
        <f t="shared" si="317"/>
        <v>0</v>
      </c>
      <c r="R203" s="55">
        <f t="shared" si="317"/>
        <v>0</v>
      </c>
      <c r="S203" s="55">
        <f t="shared" si="317"/>
        <v>0</v>
      </c>
      <c r="T203" s="55">
        <f t="shared" si="317"/>
        <v>0</v>
      </c>
      <c r="U203" s="55">
        <f t="shared" si="317"/>
        <v>0</v>
      </c>
      <c r="V203" s="55">
        <f t="shared" si="317"/>
        <v>0</v>
      </c>
      <c r="W203" s="55">
        <f t="shared" ref="W203" si="320">SUBTOTAL(9,W204:W221)</f>
        <v>0</v>
      </c>
      <c r="X203" s="55">
        <f t="shared" si="317"/>
        <v>0</v>
      </c>
      <c r="Y203" s="55">
        <f t="shared" si="317"/>
        <v>0</v>
      </c>
      <c r="Z203" s="55">
        <f t="shared" si="317"/>
        <v>637.19380000000012</v>
      </c>
      <c r="AA203" s="55">
        <f t="shared" si="317"/>
        <v>0</v>
      </c>
      <c r="AB203" s="55">
        <f t="shared" si="317"/>
        <v>0</v>
      </c>
      <c r="AC203" s="55">
        <f t="shared" si="317"/>
        <v>0</v>
      </c>
      <c r="AD203" s="55">
        <f t="shared" si="317"/>
        <v>0</v>
      </c>
      <c r="AE203" s="55">
        <f t="shared" si="317"/>
        <v>0</v>
      </c>
      <c r="AF203" s="55">
        <f t="shared" si="317"/>
        <v>0</v>
      </c>
      <c r="AG203" s="55">
        <f t="shared" si="317"/>
        <v>0</v>
      </c>
      <c r="AH203" s="55">
        <f t="shared" si="317"/>
        <v>0</v>
      </c>
      <c r="AI203" s="55">
        <f t="shared" si="317"/>
        <v>0</v>
      </c>
      <c r="AJ203" s="55">
        <f t="shared" si="317"/>
        <v>0</v>
      </c>
      <c r="AK203" s="55">
        <f t="shared" si="317"/>
        <v>0</v>
      </c>
      <c r="AL203" s="27">
        <f t="shared" si="193"/>
        <v>0</v>
      </c>
    </row>
    <row r="204" spans="1:38" s="8" customFormat="1" ht="34" outlineLevel="5" x14ac:dyDescent="0.2">
      <c r="A204" s="41" t="s">
        <v>671</v>
      </c>
      <c r="B204" s="37" t="s">
        <v>3</v>
      </c>
      <c r="C204" s="37" t="s">
        <v>1</v>
      </c>
      <c r="D204" s="38">
        <f>CEILING(($B$9+$B$10)/F204,1)</f>
        <v>15</v>
      </c>
      <c r="E204" s="71">
        <f>CEILING(CEILING(($B$10+$B$9)/F204,1)*$B$11,1)</f>
        <v>2</v>
      </c>
      <c r="F204" s="38">
        <v>24</v>
      </c>
      <c r="G204" s="38" t="s">
        <v>464</v>
      </c>
      <c r="H204" s="70">
        <f>4.87*1.22</f>
        <v>5.9413999999999998</v>
      </c>
      <c r="I204" s="46">
        <f>(D204+E204)*H204</f>
        <v>101.0038</v>
      </c>
      <c r="J204" s="46"/>
      <c r="K204" s="39"/>
      <c r="L204" s="46"/>
      <c r="M204" s="46"/>
      <c r="N204" s="39"/>
      <c r="O204" s="46"/>
      <c r="P204" s="46"/>
      <c r="Q204" s="50"/>
      <c r="R204" s="46"/>
      <c r="S204" s="50"/>
      <c r="T204" s="50"/>
      <c r="U204" s="50"/>
      <c r="V204" s="50"/>
      <c r="W204" s="50"/>
      <c r="X204" s="46"/>
      <c r="Y204" s="50"/>
      <c r="Z204" s="50">
        <f t="shared" ref="Z204:Z221" si="321">I204</f>
        <v>101.0038</v>
      </c>
      <c r="AA204" s="50"/>
      <c r="AB204" s="50"/>
      <c r="AC204" s="50"/>
      <c r="AD204" s="51"/>
      <c r="AE204" s="50"/>
      <c r="AF204" s="50"/>
      <c r="AG204" s="50"/>
      <c r="AH204" s="50"/>
      <c r="AI204" s="50"/>
      <c r="AJ204" s="50"/>
      <c r="AK204" s="50"/>
      <c r="AL204" s="27">
        <f t="shared" si="193"/>
        <v>0</v>
      </c>
    </row>
    <row r="205" spans="1:38" s="8" customFormat="1" ht="34" outlineLevel="5" x14ac:dyDescent="0.2">
      <c r="A205" s="41" t="s">
        <v>672</v>
      </c>
      <c r="B205" s="37" t="s">
        <v>3</v>
      </c>
      <c r="C205" s="37" t="s">
        <v>1</v>
      </c>
      <c r="D205" s="38">
        <f>CEILING(D204/F205,1)</f>
        <v>1</v>
      </c>
      <c r="E205" s="71">
        <v>1</v>
      </c>
      <c r="F205" s="71">
        <v>16</v>
      </c>
      <c r="G205" s="38" t="s">
        <v>465</v>
      </c>
      <c r="H205" s="38">
        <f>5.9*1.22</f>
        <v>7.1980000000000004</v>
      </c>
      <c r="I205" s="46">
        <f>(D205+E205)*H205</f>
        <v>14.396000000000001</v>
      </c>
      <c r="J205" s="46"/>
      <c r="K205" s="39"/>
      <c r="L205" s="46"/>
      <c r="M205" s="46"/>
      <c r="N205" s="39"/>
      <c r="O205" s="46"/>
      <c r="P205" s="46"/>
      <c r="Q205" s="50"/>
      <c r="R205" s="46"/>
      <c r="S205" s="50"/>
      <c r="T205" s="50"/>
      <c r="U205" s="50"/>
      <c r="V205" s="50"/>
      <c r="W205" s="50"/>
      <c r="X205" s="46"/>
      <c r="Y205" s="50"/>
      <c r="Z205" s="50">
        <f t="shared" si="321"/>
        <v>14.396000000000001</v>
      </c>
      <c r="AA205" s="50"/>
      <c r="AB205" s="50"/>
      <c r="AC205" s="50"/>
      <c r="AD205" s="51"/>
      <c r="AE205" s="50"/>
      <c r="AF205" s="50"/>
      <c r="AG205" s="50"/>
      <c r="AH205" s="50"/>
      <c r="AI205" s="50"/>
      <c r="AJ205" s="50"/>
      <c r="AK205" s="50"/>
      <c r="AL205" s="27">
        <f t="shared" si="193"/>
        <v>0</v>
      </c>
    </row>
    <row r="206" spans="1:38" s="8" customFormat="1" ht="17" outlineLevel="5" x14ac:dyDescent="0.2">
      <c r="A206" s="41" t="s">
        <v>673</v>
      </c>
      <c r="B206" s="37" t="s">
        <v>3</v>
      </c>
      <c r="C206" s="37" t="s">
        <v>1</v>
      </c>
      <c r="D206" s="38">
        <f>D205</f>
        <v>1</v>
      </c>
      <c r="E206" s="71">
        <v>1</v>
      </c>
      <c r="F206" s="38"/>
      <c r="G206" s="38" t="s">
        <v>465</v>
      </c>
      <c r="H206" s="70">
        <f>0.85*1.22</f>
        <v>1.0369999999999999</v>
      </c>
      <c r="I206" s="46">
        <f>(D206+E206)*H206</f>
        <v>2.0739999999999998</v>
      </c>
      <c r="J206" s="46"/>
      <c r="K206" s="39"/>
      <c r="L206" s="46"/>
      <c r="M206" s="46"/>
      <c r="N206" s="39"/>
      <c r="O206" s="46"/>
      <c r="P206" s="46"/>
      <c r="Q206" s="50"/>
      <c r="R206" s="46"/>
      <c r="S206" s="50"/>
      <c r="T206" s="50"/>
      <c r="U206" s="50"/>
      <c r="V206" s="50"/>
      <c r="W206" s="50"/>
      <c r="X206" s="46"/>
      <c r="Y206" s="50"/>
      <c r="Z206" s="50">
        <f t="shared" si="321"/>
        <v>2.0739999999999998</v>
      </c>
      <c r="AA206" s="50"/>
      <c r="AB206" s="50"/>
      <c r="AC206" s="50"/>
      <c r="AD206" s="51"/>
      <c r="AE206" s="50"/>
      <c r="AF206" s="50"/>
      <c r="AG206" s="50"/>
      <c r="AH206" s="50"/>
      <c r="AI206" s="50"/>
      <c r="AJ206" s="50"/>
      <c r="AK206" s="50"/>
      <c r="AL206" s="27">
        <f t="shared" si="193"/>
        <v>0</v>
      </c>
    </row>
    <row r="207" spans="1:38" s="8" customFormat="1" ht="17" outlineLevel="5" x14ac:dyDescent="0.2">
      <c r="A207" s="41" t="s">
        <v>466</v>
      </c>
      <c r="B207" s="37" t="s">
        <v>3</v>
      </c>
      <c r="C207" s="37" t="s">
        <v>1</v>
      </c>
      <c r="D207" s="38">
        <f t="shared" ref="D207:D221" si="322">$B$9+$B$10</f>
        <v>344</v>
      </c>
      <c r="E207" s="44">
        <f t="shared" ref="E207:E221" si="323">$B$11</f>
        <v>0.1</v>
      </c>
      <c r="F207" s="38"/>
      <c r="G207" s="38" t="s">
        <v>369</v>
      </c>
      <c r="H207" s="72">
        <f>0.122/4</f>
        <v>3.0499999999999999E-2</v>
      </c>
      <c r="I207" s="46">
        <f>D207*(1+E207)*H207</f>
        <v>11.5412</v>
      </c>
      <c r="J207" s="46"/>
      <c r="K207" s="39"/>
      <c r="L207" s="46"/>
      <c r="M207" s="46"/>
      <c r="N207" s="39"/>
      <c r="O207" s="46"/>
      <c r="P207" s="46"/>
      <c r="Q207" s="50"/>
      <c r="R207" s="46"/>
      <c r="S207" s="50"/>
      <c r="T207" s="50"/>
      <c r="U207" s="50"/>
      <c r="V207" s="50"/>
      <c r="W207" s="50"/>
      <c r="X207" s="46"/>
      <c r="Y207" s="50"/>
      <c r="Z207" s="50">
        <f t="shared" si="321"/>
        <v>11.5412</v>
      </c>
      <c r="AA207" s="50"/>
      <c r="AB207" s="50"/>
      <c r="AC207" s="50"/>
      <c r="AD207" s="51"/>
      <c r="AE207" s="50"/>
      <c r="AF207" s="50"/>
      <c r="AG207" s="50"/>
      <c r="AH207" s="50"/>
      <c r="AI207" s="50"/>
      <c r="AJ207" s="50"/>
      <c r="AK207" s="50"/>
      <c r="AL207" s="27">
        <f t="shared" si="193"/>
        <v>0</v>
      </c>
    </row>
    <row r="208" spans="1:38" s="8" customFormat="1" ht="34" outlineLevel="5" x14ac:dyDescent="0.2">
      <c r="A208" s="41" t="s">
        <v>674</v>
      </c>
      <c r="B208" s="37" t="s">
        <v>3</v>
      </c>
      <c r="C208" s="37" t="s">
        <v>1</v>
      </c>
      <c r="D208" s="38">
        <f>CEILING(($B$9+$B$10)/F208,1)</f>
        <v>43</v>
      </c>
      <c r="E208" s="71">
        <f>CEILING(CEILING(($B$10+$B$9)/F208,1)*$B$11,1)</f>
        <v>5</v>
      </c>
      <c r="F208" s="38">
        <v>8</v>
      </c>
      <c r="G208" s="38" t="s">
        <v>464</v>
      </c>
      <c r="H208" s="70">
        <f>2.03*1.22</f>
        <v>2.4765999999999999</v>
      </c>
      <c r="I208" s="46">
        <f>(D208+E208)*H208</f>
        <v>118.8768</v>
      </c>
      <c r="J208" s="46"/>
      <c r="K208" s="39"/>
      <c r="L208" s="46"/>
      <c r="M208" s="46"/>
      <c r="N208" s="39"/>
      <c r="O208" s="46"/>
      <c r="P208" s="46"/>
      <c r="Q208" s="50"/>
      <c r="R208" s="46"/>
      <c r="S208" s="50"/>
      <c r="T208" s="50"/>
      <c r="U208" s="50"/>
      <c r="V208" s="50"/>
      <c r="W208" s="50"/>
      <c r="X208" s="46"/>
      <c r="Y208" s="50"/>
      <c r="Z208" s="50">
        <f t="shared" si="321"/>
        <v>118.8768</v>
      </c>
      <c r="AA208" s="50"/>
      <c r="AB208" s="50"/>
      <c r="AC208" s="50"/>
      <c r="AD208" s="51"/>
      <c r="AE208" s="50"/>
      <c r="AF208" s="50"/>
      <c r="AG208" s="50"/>
      <c r="AH208" s="50"/>
      <c r="AI208" s="50"/>
      <c r="AJ208" s="50"/>
      <c r="AK208" s="50"/>
      <c r="AL208" s="27">
        <f t="shared" ref="AL208:AL275" si="324">SUM(I208:P208)-SUM(Q208:AK208)</f>
        <v>0</v>
      </c>
    </row>
    <row r="209" spans="1:38" s="8" customFormat="1" ht="34" outlineLevel="5" x14ac:dyDescent="0.2">
      <c r="A209" s="41" t="s">
        <v>675</v>
      </c>
      <c r="B209" s="37" t="s">
        <v>3</v>
      </c>
      <c r="C209" s="37" t="s">
        <v>1</v>
      </c>
      <c r="D209" s="38">
        <f>CEILING(D208/F209,1)</f>
        <v>3</v>
      </c>
      <c r="E209" s="71">
        <v>1</v>
      </c>
      <c r="F209" s="71">
        <v>16</v>
      </c>
      <c r="G209" s="38" t="s">
        <v>465</v>
      </c>
      <c r="H209" s="38">
        <f>5.9*1.22</f>
        <v>7.1980000000000004</v>
      </c>
      <c r="I209" s="46">
        <f>(D209+E209)*H209</f>
        <v>28.792000000000002</v>
      </c>
      <c r="J209" s="46"/>
      <c r="K209" s="39"/>
      <c r="L209" s="46"/>
      <c r="M209" s="46"/>
      <c r="N209" s="39"/>
      <c r="O209" s="46"/>
      <c r="P209" s="46"/>
      <c r="Q209" s="50"/>
      <c r="R209" s="46"/>
      <c r="S209" s="50"/>
      <c r="T209" s="50"/>
      <c r="U209" s="50"/>
      <c r="V209" s="50"/>
      <c r="W209" s="50"/>
      <c r="X209" s="46"/>
      <c r="Y209" s="50"/>
      <c r="Z209" s="50">
        <f t="shared" si="321"/>
        <v>28.792000000000002</v>
      </c>
      <c r="AA209" s="50"/>
      <c r="AB209" s="50"/>
      <c r="AC209" s="50"/>
      <c r="AD209" s="51"/>
      <c r="AE209" s="50"/>
      <c r="AF209" s="50"/>
      <c r="AG209" s="50"/>
      <c r="AH209" s="50"/>
      <c r="AI209" s="50"/>
      <c r="AJ209" s="50"/>
      <c r="AK209" s="50"/>
      <c r="AL209" s="27">
        <f t="shared" si="324"/>
        <v>0</v>
      </c>
    </row>
    <row r="210" spans="1:38" s="8" customFormat="1" ht="17" outlineLevel="5" x14ac:dyDescent="0.2">
      <c r="A210" s="41" t="s">
        <v>676</v>
      </c>
      <c r="B210" s="37" t="s">
        <v>3</v>
      </c>
      <c r="C210" s="37" t="s">
        <v>1</v>
      </c>
      <c r="D210" s="38">
        <f>D209</f>
        <v>3</v>
      </c>
      <c r="E210" s="71">
        <v>1</v>
      </c>
      <c r="F210" s="38"/>
      <c r="G210" s="38" t="s">
        <v>465</v>
      </c>
      <c r="H210" s="70">
        <f>1.52*1.22</f>
        <v>1.8544</v>
      </c>
      <c r="I210" s="46">
        <f>(D210+E210)*H210</f>
        <v>7.4176000000000002</v>
      </c>
      <c r="J210" s="46"/>
      <c r="K210" s="39"/>
      <c r="L210" s="46"/>
      <c r="M210" s="46"/>
      <c r="N210" s="39"/>
      <c r="O210" s="46"/>
      <c r="P210" s="46"/>
      <c r="Q210" s="50"/>
      <c r="R210" s="46"/>
      <c r="S210" s="50"/>
      <c r="T210" s="50"/>
      <c r="U210" s="50"/>
      <c r="V210" s="50"/>
      <c r="W210" s="50"/>
      <c r="X210" s="46"/>
      <c r="Y210" s="50"/>
      <c r="Z210" s="50">
        <f t="shared" si="321"/>
        <v>7.4176000000000002</v>
      </c>
      <c r="AA210" s="50"/>
      <c r="AB210" s="50"/>
      <c r="AC210" s="50"/>
      <c r="AD210" s="51"/>
      <c r="AE210" s="50"/>
      <c r="AF210" s="50"/>
      <c r="AG210" s="50"/>
      <c r="AH210" s="50"/>
      <c r="AI210" s="50"/>
      <c r="AJ210" s="50"/>
      <c r="AK210" s="50"/>
      <c r="AL210" s="27">
        <f t="shared" si="324"/>
        <v>0</v>
      </c>
    </row>
    <row r="211" spans="1:38" s="8" customFormat="1" ht="17" outlineLevel="5" x14ac:dyDescent="0.2">
      <c r="A211" s="41" t="s">
        <v>447</v>
      </c>
      <c r="B211" s="37" t="s">
        <v>3</v>
      </c>
      <c r="C211" s="37" t="s">
        <v>1</v>
      </c>
      <c r="D211" s="38">
        <f t="shared" si="322"/>
        <v>344</v>
      </c>
      <c r="E211" s="44">
        <f t="shared" si="323"/>
        <v>0.1</v>
      </c>
      <c r="F211" s="38"/>
      <c r="G211" s="38" t="s">
        <v>369</v>
      </c>
      <c r="H211" s="72">
        <f>0.122/4</f>
        <v>3.0499999999999999E-2</v>
      </c>
      <c r="I211" s="46">
        <f>D211*(1+E211)*H211</f>
        <v>11.5412</v>
      </c>
      <c r="J211" s="46"/>
      <c r="K211" s="39"/>
      <c r="L211" s="46"/>
      <c r="M211" s="46"/>
      <c r="N211" s="39"/>
      <c r="O211" s="46"/>
      <c r="P211" s="46"/>
      <c r="Q211" s="50"/>
      <c r="R211" s="46"/>
      <c r="S211" s="50"/>
      <c r="T211" s="50"/>
      <c r="U211" s="50"/>
      <c r="V211" s="50"/>
      <c r="W211" s="50"/>
      <c r="X211" s="46"/>
      <c r="Y211" s="50"/>
      <c r="Z211" s="50">
        <f t="shared" si="321"/>
        <v>11.5412</v>
      </c>
      <c r="AA211" s="50"/>
      <c r="AB211" s="50"/>
      <c r="AC211" s="50"/>
      <c r="AD211" s="51"/>
      <c r="AE211" s="50"/>
      <c r="AF211" s="50"/>
      <c r="AG211" s="50"/>
      <c r="AH211" s="50"/>
      <c r="AI211" s="50"/>
      <c r="AJ211" s="50"/>
      <c r="AK211" s="50"/>
      <c r="AL211" s="27">
        <f t="shared" si="324"/>
        <v>0</v>
      </c>
    </row>
    <row r="212" spans="1:38" s="8" customFormat="1" ht="34" outlineLevel="5" x14ac:dyDescent="0.2">
      <c r="A212" s="41" t="s">
        <v>677</v>
      </c>
      <c r="B212" s="37" t="s">
        <v>3</v>
      </c>
      <c r="C212" s="37" t="s">
        <v>1</v>
      </c>
      <c r="D212" s="38">
        <f>CEILING(($B$9+$B$10)/F212,1)</f>
        <v>43</v>
      </c>
      <c r="E212" s="71">
        <f>CEILING(CEILING(($B$10+$B$9)/F212,1)*$B$11,1)</f>
        <v>5</v>
      </c>
      <c r="F212" s="38">
        <v>8</v>
      </c>
      <c r="G212" s="38" t="s">
        <v>464</v>
      </c>
      <c r="H212" s="70">
        <f>2.03*1.22</f>
        <v>2.4765999999999999</v>
      </c>
      <c r="I212" s="46">
        <f>(D212+E212)*H212</f>
        <v>118.8768</v>
      </c>
      <c r="J212" s="46"/>
      <c r="K212" s="39"/>
      <c r="L212" s="46"/>
      <c r="M212" s="46"/>
      <c r="N212" s="39"/>
      <c r="O212" s="46"/>
      <c r="P212" s="46"/>
      <c r="Q212" s="50"/>
      <c r="R212" s="46"/>
      <c r="S212" s="50"/>
      <c r="T212" s="50"/>
      <c r="U212" s="50"/>
      <c r="V212" s="50"/>
      <c r="W212" s="50"/>
      <c r="X212" s="46"/>
      <c r="Y212" s="50"/>
      <c r="Z212" s="50">
        <f t="shared" si="321"/>
        <v>118.8768</v>
      </c>
      <c r="AA212" s="50"/>
      <c r="AB212" s="50"/>
      <c r="AC212" s="50"/>
      <c r="AD212" s="51"/>
      <c r="AE212" s="50"/>
      <c r="AF212" s="50"/>
      <c r="AG212" s="50"/>
      <c r="AH212" s="50"/>
      <c r="AI212" s="50"/>
      <c r="AJ212" s="50"/>
      <c r="AK212" s="50"/>
      <c r="AL212" s="27">
        <f t="shared" si="324"/>
        <v>0</v>
      </c>
    </row>
    <row r="213" spans="1:38" s="8" customFormat="1" ht="34" outlineLevel="5" x14ac:dyDescent="0.2">
      <c r="A213" s="41" t="s">
        <v>678</v>
      </c>
      <c r="B213" s="37" t="s">
        <v>3</v>
      </c>
      <c r="C213" s="37" t="s">
        <v>1</v>
      </c>
      <c r="D213" s="38">
        <f>CEILING(D212/F213,1)</f>
        <v>3</v>
      </c>
      <c r="E213" s="71">
        <v>1</v>
      </c>
      <c r="F213" s="71">
        <v>16</v>
      </c>
      <c r="G213" s="38" t="s">
        <v>465</v>
      </c>
      <c r="H213" s="38">
        <f>5.9*1.22</f>
        <v>7.1980000000000004</v>
      </c>
      <c r="I213" s="46">
        <f>(D213+E213)*H213</f>
        <v>28.792000000000002</v>
      </c>
      <c r="J213" s="46"/>
      <c r="K213" s="39"/>
      <c r="L213" s="46"/>
      <c r="M213" s="46"/>
      <c r="N213" s="39"/>
      <c r="O213" s="46"/>
      <c r="P213" s="46"/>
      <c r="Q213" s="50"/>
      <c r="R213" s="46"/>
      <c r="S213" s="50"/>
      <c r="T213" s="50"/>
      <c r="U213" s="50"/>
      <c r="V213" s="50"/>
      <c r="W213" s="50"/>
      <c r="X213" s="46"/>
      <c r="Y213" s="50"/>
      <c r="Z213" s="50">
        <f t="shared" si="321"/>
        <v>28.792000000000002</v>
      </c>
      <c r="AA213" s="50"/>
      <c r="AB213" s="50"/>
      <c r="AC213" s="50"/>
      <c r="AD213" s="51"/>
      <c r="AE213" s="50"/>
      <c r="AF213" s="50"/>
      <c r="AG213" s="50"/>
      <c r="AH213" s="50"/>
      <c r="AI213" s="50"/>
      <c r="AJ213" s="50"/>
      <c r="AK213" s="50"/>
      <c r="AL213" s="27">
        <f t="shared" si="324"/>
        <v>0</v>
      </c>
    </row>
    <row r="214" spans="1:38" s="8" customFormat="1" ht="34" outlineLevel="5" x14ac:dyDescent="0.2">
      <c r="A214" s="41" t="s">
        <v>679</v>
      </c>
      <c r="B214" s="37" t="s">
        <v>3</v>
      </c>
      <c r="C214" s="37" t="s">
        <v>1</v>
      </c>
      <c r="D214" s="38">
        <f>D213</f>
        <v>3</v>
      </c>
      <c r="E214" s="71">
        <v>1</v>
      </c>
      <c r="F214" s="38"/>
      <c r="G214" s="38" t="s">
        <v>465</v>
      </c>
      <c r="H214" s="70">
        <f>1.52*1.22</f>
        <v>1.8544</v>
      </c>
      <c r="I214" s="46">
        <f>(D214+E214)*H214</f>
        <v>7.4176000000000002</v>
      </c>
      <c r="J214" s="46"/>
      <c r="K214" s="39"/>
      <c r="L214" s="46"/>
      <c r="M214" s="46"/>
      <c r="N214" s="39"/>
      <c r="O214" s="46"/>
      <c r="P214" s="46"/>
      <c r="Q214" s="50"/>
      <c r="R214" s="46"/>
      <c r="S214" s="50"/>
      <c r="T214" s="50"/>
      <c r="U214" s="50"/>
      <c r="V214" s="50"/>
      <c r="W214" s="50"/>
      <c r="X214" s="46"/>
      <c r="Y214" s="50"/>
      <c r="Z214" s="50">
        <f t="shared" si="321"/>
        <v>7.4176000000000002</v>
      </c>
      <c r="AA214" s="50"/>
      <c r="AB214" s="50"/>
      <c r="AC214" s="50"/>
      <c r="AD214" s="51"/>
      <c r="AE214" s="50"/>
      <c r="AF214" s="50"/>
      <c r="AG214" s="50"/>
      <c r="AH214" s="50"/>
      <c r="AI214" s="50"/>
      <c r="AJ214" s="50"/>
      <c r="AK214" s="50"/>
      <c r="AL214" s="27">
        <f t="shared" si="324"/>
        <v>0</v>
      </c>
    </row>
    <row r="215" spans="1:38" s="8" customFormat="1" ht="34" outlineLevel="5" x14ac:dyDescent="0.2">
      <c r="A215" s="41" t="s">
        <v>680</v>
      </c>
      <c r="B215" s="37" t="s">
        <v>3</v>
      </c>
      <c r="C215" s="37" t="s">
        <v>1</v>
      </c>
      <c r="D215" s="38">
        <f>D214</f>
        <v>3</v>
      </c>
      <c r="E215" s="71">
        <v>1</v>
      </c>
      <c r="F215" s="38"/>
      <c r="G215" s="38" t="s">
        <v>465</v>
      </c>
      <c r="H215" s="70">
        <f>0.85*1.22</f>
        <v>1.0369999999999999</v>
      </c>
      <c r="I215" s="46">
        <f>(D215+E215)*H215</f>
        <v>4.1479999999999997</v>
      </c>
      <c r="J215" s="46"/>
      <c r="K215" s="39"/>
      <c r="L215" s="46"/>
      <c r="M215" s="46"/>
      <c r="N215" s="39"/>
      <c r="O215" s="46"/>
      <c r="P215" s="46"/>
      <c r="Q215" s="50"/>
      <c r="R215" s="46"/>
      <c r="S215" s="50"/>
      <c r="T215" s="50"/>
      <c r="U215" s="50"/>
      <c r="V215" s="50"/>
      <c r="W215" s="50"/>
      <c r="X215" s="46"/>
      <c r="Y215" s="50"/>
      <c r="Z215" s="50">
        <f t="shared" si="321"/>
        <v>4.1479999999999997</v>
      </c>
      <c r="AA215" s="50"/>
      <c r="AB215" s="50"/>
      <c r="AC215" s="50"/>
      <c r="AD215" s="51"/>
      <c r="AE215" s="50"/>
      <c r="AF215" s="50"/>
      <c r="AG215" s="50"/>
      <c r="AH215" s="50"/>
      <c r="AI215" s="50"/>
      <c r="AJ215" s="50"/>
      <c r="AK215" s="50"/>
      <c r="AL215" s="27">
        <f t="shared" si="324"/>
        <v>0</v>
      </c>
    </row>
    <row r="216" spans="1:38" s="8" customFormat="1" ht="17" outlineLevel="5" x14ac:dyDescent="0.2">
      <c r="A216" s="41" t="s">
        <v>448</v>
      </c>
      <c r="B216" s="37" t="s">
        <v>3</v>
      </c>
      <c r="C216" s="37" t="s">
        <v>1</v>
      </c>
      <c r="D216" s="38">
        <f t="shared" si="322"/>
        <v>344</v>
      </c>
      <c r="E216" s="44">
        <f t="shared" si="323"/>
        <v>0.1</v>
      </c>
      <c r="F216" s="38"/>
      <c r="G216" s="38" t="s">
        <v>369</v>
      </c>
      <c r="H216" s="72">
        <f>0.122/4</f>
        <v>3.0499999999999999E-2</v>
      </c>
      <c r="I216" s="46">
        <f>D216*(1+E216)*H216</f>
        <v>11.5412</v>
      </c>
      <c r="J216" s="46"/>
      <c r="K216" s="39"/>
      <c r="L216" s="46"/>
      <c r="M216" s="46"/>
      <c r="N216" s="39"/>
      <c r="O216" s="46"/>
      <c r="P216" s="46"/>
      <c r="Q216" s="50"/>
      <c r="R216" s="46"/>
      <c r="S216" s="50"/>
      <c r="T216" s="50"/>
      <c r="U216" s="50"/>
      <c r="V216" s="50"/>
      <c r="W216" s="50"/>
      <c r="X216" s="46"/>
      <c r="Y216" s="50"/>
      <c r="Z216" s="50">
        <f t="shared" si="321"/>
        <v>11.5412</v>
      </c>
      <c r="AA216" s="50"/>
      <c r="AB216" s="50"/>
      <c r="AC216" s="50"/>
      <c r="AD216" s="51"/>
      <c r="AE216" s="50"/>
      <c r="AF216" s="50"/>
      <c r="AG216" s="50"/>
      <c r="AH216" s="50"/>
      <c r="AI216" s="50"/>
      <c r="AJ216" s="50"/>
      <c r="AK216" s="50"/>
      <c r="AL216" s="27">
        <f t="shared" si="324"/>
        <v>0</v>
      </c>
    </row>
    <row r="217" spans="1:38" s="8" customFormat="1" ht="34" outlineLevel="5" x14ac:dyDescent="0.2">
      <c r="A217" s="41" t="s">
        <v>681</v>
      </c>
      <c r="B217" s="37" t="s">
        <v>3</v>
      </c>
      <c r="C217" s="37" t="s">
        <v>1</v>
      </c>
      <c r="D217" s="38">
        <f>CEILING(($B$9+$B$10)/F217,1)</f>
        <v>43</v>
      </c>
      <c r="E217" s="71">
        <f>CEILING(CEILING(($B$10+$B$9)/F217,1)*$B$11,1)</f>
        <v>5</v>
      </c>
      <c r="F217" s="38">
        <v>8</v>
      </c>
      <c r="G217" s="38" t="s">
        <v>464</v>
      </c>
      <c r="H217" s="70">
        <f>2.03*1.22</f>
        <v>2.4765999999999999</v>
      </c>
      <c r="I217" s="46">
        <f>(D217+E217)*H217</f>
        <v>118.8768</v>
      </c>
      <c r="J217" s="46"/>
      <c r="K217" s="39"/>
      <c r="L217" s="46"/>
      <c r="M217" s="46"/>
      <c r="N217" s="39"/>
      <c r="O217" s="46"/>
      <c r="P217" s="46"/>
      <c r="Q217" s="50"/>
      <c r="R217" s="46"/>
      <c r="S217" s="50"/>
      <c r="T217" s="50"/>
      <c r="U217" s="50"/>
      <c r="V217" s="50"/>
      <c r="W217" s="50"/>
      <c r="X217" s="46"/>
      <c r="Y217" s="50"/>
      <c r="Z217" s="50">
        <f t="shared" si="321"/>
        <v>118.8768</v>
      </c>
      <c r="AA217" s="50"/>
      <c r="AB217" s="50"/>
      <c r="AC217" s="50"/>
      <c r="AD217" s="51"/>
      <c r="AE217" s="50"/>
      <c r="AF217" s="50"/>
      <c r="AG217" s="50"/>
      <c r="AH217" s="50"/>
      <c r="AI217" s="50"/>
      <c r="AJ217" s="50"/>
      <c r="AK217" s="50"/>
      <c r="AL217" s="27">
        <f t="shared" si="324"/>
        <v>0</v>
      </c>
    </row>
    <row r="218" spans="1:38" s="8" customFormat="1" ht="34" outlineLevel="5" x14ac:dyDescent="0.2">
      <c r="A218" s="41" t="s">
        <v>682</v>
      </c>
      <c r="B218" s="37" t="s">
        <v>3</v>
      </c>
      <c r="C218" s="37" t="s">
        <v>1</v>
      </c>
      <c r="D218" s="38">
        <f>CEILING(D217/F218,1)</f>
        <v>3</v>
      </c>
      <c r="E218" s="71">
        <v>1</v>
      </c>
      <c r="F218" s="71">
        <v>16</v>
      </c>
      <c r="G218" s="38" t="s">
        <v>465</v>
      </c>
      <c r="H218" s="38">
        <f>5.9*1.22</f>
        <v>7.1980000000000004</v>
      </c>
      <c r="I218" s="46">
        <f>(D218+E218)*H218</f>
        <v>28.792000000000002</v>
      </c>
      <c r="J218" s="46"/>
      <c r="K218" s="39"/>
      <c r="L218" s="46"/>
      <c r="M218" s="46"/>
      <c r="N218" s="39"/>
      <c r="O218" s="46"/>
      <c r="P218" s="46"/>
      <c r="Q218" s="50"/>
      <c r="R218" s="46"/>
      <c r="S218" s="50"/>
      <c r="T218" s="50"/>
      <c r="U218" s="50"/>
      <c r="V218" s="50"/>
      <c r="W218" s="50"/>
      <c r="X218" s="46"/>
      <c r="Y218" s="50"/>
      <c r="Z218" s="50">
        <f t="shared" si="321"/>
        <v>28.792000000000002</v>
      </c>
      <c r="AA218" s="50"/>
      <c r="AB218" s="50"/>
      <c r="AC218" s="50"/>
      <c r="AD218" s="51"/>
      <c r="AE218" s="50"/>
      <c r="AF218" s="50"/>
      <c r="AG218" s="50"/>
      <c r="AH218" s="50"/>
      <c r="AI218" s="50"/>
      <c r="AJ218" s="50"/>
      <c r="AK218" s="50"/>
      <c r="AL218" s="27">
        <f t="shared" si="324"/>
        <v>0</v>
      </c>
    </row>
    <row r="219" spans="1:38" s="8" customFormat="1" ht="34" outlineLevel="5" x14ac:dyDescent="0.2">
      <c r="A219" s="41" t="s">
        <v>683</v>
      </c>
      <c r="B219" s="37" t="s">
        <v>3</v>
      </c>
      <c r="C219" s="37" t="s">
        <v>1</v>
      </c>
      <c r="D219" s="38">
        <f>D218</f>
        <v>3</v>
      </c>
      <c r="E219" s="71">
        <v>1</v>
      </c>
      <c r="F219" s="38"/>
      <c r="G219" s="38" t="s">
        <v>465</v>
      </c>
      <c r="H219" s="70">
        <f>1.52*1.22</f>
        <v>1.8544</v>
      </c>
      <c r="I219" s="46">
        <f>(D219+E219)*H219</f>
        <v>7.4176000000000002</v>
      </c>
      <c r="J219" s="46"/>
      <c r="K219" s="39"/>
      <c r="L219" s="46"/>
      <c r="M219" s="46"/>
      <c r="N219" s="39"/>
      <c r="O219" s="46"/>
      <c r="P219" s="46"/>
      <c r="Q219" s="50"/>
      <c r="R219" s="46"/>
      <c r="S219" s="50"/>
      <c r="T219" s="50"/>
      <c r="U219" s="50"/>
      <c r="V219" s="50"/>
      <c r="W219" s="50"/>
      <c r="X219" s="46"/>
      <c r="Y219" s="50"/>
      <c r="Z219" s="50">
        <f t="shared" si="321"/>
        <v>7.4176000000000002</v>
      </c>
      <c r="AA219" s="50"/>
      <c r="AB219" s="50"/>
      <c r="AC219" s="50"/>
      <c r="AD219" s="51"/>
      <c r="AE219" s="50"/>
      <c r="AF219" s="50"/>
      <c r="AG219" s="50"/>
      <c r="AH219" s="50"/>
      <c r="AI219" s="50"/>
      <c r="AJ219" s="50"/>
      <c r="AK219" s="50"/>
      <c r="AL219" s="27">
        <f t="shared" si="324"/>
        <v>0</v>
      </c>
    </row>
    <row r="220" spans="1:38" s="8" customFormat="1" ht="34" outlineLevel="5" x14ac:dyDescent="0.2">
      <c r="A220" s="41" t="s">
        <v>684</v>
      </c>
      <c r="B220" s="37" t="s">
        <v>3</v>
      </c>
      <c r="C220" s="37" t="s">
        <v>1</v>
      </c>
      <c r="D220" s="38">
        <f>D219</f>
        <v>3</v>
      </c>
      <c r="E220" s="71">
        <v>1</v>
      </c>
      <c r="F220" s="38"/>
      <c r="G220" s="38" t="s">
        <v>465</v>
      </c>
      <c r="H220" s="70">
        <f>0.85*1.22</f>
        <v>1.0369999999999999</v>
      </c>
      <c r="I220" s="46">
        <f>(D220+E220)*H220</f>
        <v>4.1479999999999997</v>
      </c>
      <c r="J220" s="46"/>
      <c r="K220" s="39"/>
      <c r="L220" s="46"/>
      <c r="M220" s="46"/>
      <c r="N220" s="39"/>
      <c r="O220" s="46"/>
      <c r="P220" s="46"/>
      <c r="Q220" s="50"/>
      <c r="R220" s="46"/>
      <c r="S220" s="50"/>
      <c r="T220" s="50"/>
      <c r="U220" s="50"/>
      <c r="V220" s="50"/>
      <c r="W220" s="50"/>
      <c r="X220" s="46"/>
      <c r="Y220" s="50"/>
      <c r="Z220" s="50">
        <f t="shared" si="321"/>
        <v>4.1479999999999997</v>
      </c>
      <c r="AA220" s="50"/>
      <c r="AB220" s="50"/>
      <c r="AC220" s="50"/>
      <c r="AD220" s="51"/>
      <c r="AE220" s="50"/>
      <c r="AF220" s="50"/>
      <c r="AG220" s="50"/>
      <c r="AH220" s="50"/>
      <c r="AI220" s="50"/>
      <c r="AJ220" s="50"/>
      <c r="AK220" s="50"/>
      <c r="AL220" s="27">
        <f t="shared" si="324"/>
        <v>0</v>
      </c>
    </row>
    <row r="221" spans="1:38" s="8" customFormat="1" ht="17" outlineLevel="5" x14ac:dyDescent="0.2">
      <c r="A221" s="41" t="s">
        <v>449</v>
      </c>
      <c r="B221" s="37" t="s">
        <v>3</v>
      </c>
      <c r="C221" s="37" t="s">
        <v>1</v>
      </c>
      <c r="D221" s="38">
        <f t="shared" si="322"/>
        <v>344</v>
      </c>
      <c r="E221" s="44">
        <f t="shared" si="323"/>
        <v>0.1</v>
      </c>
      <c r="F221" s="38"/>
      <c r="G221" s="38" t="s">
        <v>369</v>
      </c>
      <c r="H221" s="72">
        <f>0.122/4</f>
        <v>3.0499999999999999E-2</v>
      </c>
      <c r="I221" s="46">
        <f>D221*(1+E221)*H221</f>
        <v>11.5412</v>
      </c>
      <c r="J221" s="46"/>
      <c r="K221" s="39"/>
      <c r="L221" s="46"/>
      <c r="M221" s="46"/>
      <c r="N221" s="39"/>
      <c r="O221" s="46"/>
      <c r="P221" s="46"/>
      <c r="Q221" s="50"/>
      <c r="R221" s="46"/>
      <c r="S221" s="50"/>
      <c r="T221" s="50"/>
      <c r="U221" s="50"/>
      <c r="V221" s="50"/>
      <c r="W221" s="50"/>
      <c r="X221" s="46"/>
      <c r="Y221" s="50"/>
      <c r="Z221" s="50">
        <f t="shared" si="321"/>
        <v>11.5412</v>
      </c>
      <c r="AA221" s="50"/>
      <c r="AB221" s="50"/>
      <c r="AC221" s="50"/>
      <c r="AD221" s="51"/>
      <c r="AE221" s="50"/>
      <c r="AF221" s="50"/>
      <c r="AG221" s="50"/>
      <c r="AH221" s="50"/>
      <c r="AI221" s="50"/>
      <c r="AJ221" s="50"/>
      <c r="AK221" s="50"/>
      <c r="AL221" s="27">
        <f t="shared" si="324"/>
        <v>0</v>
      </c>
    </row>
    <row r="222" spans="1:38" s="8" customFormat="1" ht="17" outlineLevel="4" x14ac:dyDescent="0.2">
      <c r="A222" s="40" t="s">
        <v>442</v>
      </c>
      <c r="B222" s="37" t="s">
        <v>3</v>
      </c>
      <c r="C222" s="37" t="s">
        <v>1</v>
      </c>
      <c r="D222" s="45"/>
      <c r="E222" s="45"/>
      <c r="F222" s="38"/>
      <c r="G222" s="45"/>
      <c r="H222" s="45"/>
      <c r="I222" s="55">
        <f>SUBTOTAL(9,I223:I240)</f>
        <v>327.39309999999995</v>
      </c>
      <c r="J222" s="55">
        <f t="shared" ref="J222:AK222" si="325">SUBTOTAL(9,J223:J240)</f>
        <v>0</v>
      </c>
      <c r="K222" s="39">
        <f t="shared" ref="K222" si="326">SUBTOTAL(9,K223:K240)</f>
        <v>0</v>
      </c>
      <c r="L222" s="55">
        <f t="shared" si="325"/>
        <v>0</v>
      </c>
      <c r="M222" s="55">
        <f t="shared" si="325"/>
        <v>0</v>
      </c>
      <c r="N222" s="39">
        <f t="shared" ref="N222" si="327">SUBTOTAL(9,N223:N240)</f>
        <v>0</v>
      </c>
      <c r="O222" s="55">
        <f t="shared" si="325"/>
        <v>0</v>
      </c>
      <c r="P222" s="55">
        <f t="shared" si="325"/>
        <v>0</v>
      </c>
      <c r="Q222" s="55">
        <f t="shared" si="325"/>
        <v>0</v>
      </c>
      <c r="R222" s="55">
        <f t="shared" si="325"/>
        <v>0</v>
      </c>
      <c r="S222" s="55">
        <f t="shared" si="325"/>
        <v>0</v>
      </c>
      <c r="T222" s="55">
        <f t="shared" si="325"/>
        <v>0</v>
      </c>
      <c r="U222" s="55">
        <f t="shared" si="325"/>
        <v>0</v>
      </c>
      <c r="V222" s="55">
        <f t="shared" si="325"/>
        <v>0</v>
      </c>
      <c r="W222" s="55">
        <f t="shared" ref="W222" si="328">SUBTOTAL(9,W223:W240)</f>
        <v>0</v>
      </c>
      <c r="X222" s="55">
        <f t="shared" si="325"/>
        <v>0</v>
      </c>
      <c r="Y222" s="55">
        <f t="shared" si="325"/>
        <v>0</v>
      </c>
      <c r="Z222" s="55">
        <f t="shared" si="325"/>
        <v>327.39309999999995</v>
      </c>
      <c r="AA222" s="55">
        <f t="shared" si="325"/>
        <v>0</v>
      </c>
      <c r="AB222" s="55">
        <f t="shared" si="325"/>
        <v>0</v>
      </c>
      <c r="AC222" s="55">
        <f t="shared" si="325"/>
        <v>0</v>
      </c>
      <c r="AD222" s="55">
        <f t="shared" si="325"/>
        <v>0</v>
      </c>
      <c r="AE222" s="55">
        <f t="shared" si="325"/>
        <v>0</v>
      </c>
      <c r="AF222" s="55">
        <f t="shared" si="325"/>
        <v>0</v>
      </c>
      <c r="AG222" s="55">
        <f t="shared" si="325"/>
        <v>0</v>
      </c>
      <c r="AH222" s="55">
        <f t="shared" si="325"/>
        <v>0</v>
      </c>
      <c r="AI222" s="55">
        <f t="shared" si="325"/>
        <v>0</v>
      </c>
      <c r="AJ222" s="55">
        <f t="shared" si="325"/>
        <v>0</v>
      </c>
      <c r="AK222" s="55">
        <f t="shared" si="325"/>
        <v>0</v>
      </c>
      <c r="AL222" s="27">
        <f t="shared" si="324"/>
        <v>0</v>
      </c>
    </row>
    <row r="223" spans="1:38" s="8" customFormat="1" ht="34" outlineLevel="5" x14ac:dyDescent="0.2">
      <c r="A223" s="41" t="s">
        <v>685</v>
      </c>
      <c r="B223" s="37" t="s">
        <v>3</v>
      </c>
      <c r="C223" s="37" t="s">
        <v>1</v>
      </c>
      <c r="D223" s="38">
        <f>CEILING(($B$12)/F223,1)</f>
        <v>7</v>
      </c>
      <c r="E223" s="71">
        <f>CEILING(CEILING(($B$12)/F223,1)*$B$13,1)</f>
        <v>1</v>
      </c>
      <c r="F223" s="38">
        <v>24</v>
      </c>
      <c r="G223" s="38" t="s">
        <v>464</v>
      </c>
      <c r="H223" s="70">
        <f>4.87*1.22</f>
        <v>5.9413999999999998</v>
      </c>
      <c r="I223" s="46">
        <f>(D223+E223)*H223</f>
        <v>47.531199999999998</v>
      </c>
      <c r="J223" s="46"/>
      <c r="K223" s="39"/>
      <c r="L223" s="46"/>
      <c r="M223" s="46"/>
      <c r="N223" s="39"/>
      <c r="O223" s="46"/>
      <c r="P223" s="46"/>
      <c r="Q223" s="50"/>
      <c r="R223" s="46"/>
      <c r="S223" s="50"/>
      <c r="T223" s="50"/>
      <c r="U223" s="50"/>
      <c r="V223" s="50"/>
      <c r="W223" s="50"/>
      <c r="X223" s="46"/>
      <c r="Y223" s="50"/>
      <c r="Z223" s="50">
        <f t="shared" ref="Z223:Z240" si="329">I223</f>
        <v>47.531199999999998</v>
      </c>
      <c r="AA223" s="50"/>
      <c r="AB223" s="50"/>
      <c r="AC223" s="50"/>
      <c r="AD223" s="51"/>
      <c r="AE223" s="50"/>
      <c r="AF223" s="50"/>
      <c r="AG223" s="50"/>
      <c r="AH223" s="50"/>
      <c r="AI223" s="50"/>
      <c r="AJ223" s="50"/>
      <c r="AK223" s="50"/>
      <c r="AL223" s="27">
        <f t="shared" si="324"/>
        <v>0</v>
      </c>
    </row>
    <row r="224" spans="1:38" s="8" customFormat="1" ht="34" outlineLevel="5" x14ac:dyDescent="0.2">
      <c r="A224" s="41" t="s">
        <v>686</v>
      </c>
      <c r="B224" s="37" t="s">
        <v>3</v>
      </c>
      <c r="C224" s="37" t="s">
        <v>1</v>
      </c>
      <c r="D224" s="38">
        <f>CEILING(D223/F224,1)</f>
        <v>1</v>
      </c>
      <c r="E224" s="71">
        <v>1</v>
      </c>
      <c r="F224" s="71">
        <v>16</v>
      </c>
      <c r="G224" s="38" t="s">
        <v>465</v>
      </c>
      <c r="H224" s="38">
        <f>5.9*1.22</f>
        <v>7.1980000000000004</v>
      </c>
      <c r="I224" s="46">
        <f>(D224+E224)*H224</f>
        <v>14.396000000000001</v>
      </c>
      <c r="J224" s="46"/>
      <c r="K224" s="39"/>
      <c r="L224" s="46"/>
      <c r="M224" s="46"/>
      <c r="N224" s="39"/>
      <c r="O224" s="46"/>
      <c r="P224" s="46"/>
      <c r="Q224" s="50"/>
      <c r="R224" s="46"/>
      <c r="S224" s="50"/>
      <c r="T224" s="50"/>
      <c r="U224" s="50"/>
      <c r="V224" s="50"/>
      <c r="W224" s="50"/>
      <c r="X224" s="46"/>
      <c r="Y224" s="50"/>
      <c r="Z224" s="50">
        <f t="shared" si="329"/>
        <v>14.396000000000001</v>
      </c>
      <c r="AA224" s="50"/>
      <c r="AB224" s="50"/>
      <c r="AC224" s="50"/>
      <c r="AD224" s="51"/>
      <c r="AE224" s="50"/>
      <c r="AF224" s="50"/>
      <c r="AG224" s="50"/>
      <c r="AH224" s="50"/>
      <c r="AI224" s="50"/>
      <c r="AJ224" s="50"/>
      <c r="AK224" s="50"/>
      <c r="AL224" s="27">
        <f t="shared" si="324"/>
        <v>0</v>
      </c>
    </row>
    <row r="225" spans="1:38" s="8" customFormat="1" ht="17" outlineLevel="5" x14ac:dyDescent="0.2">
      <c r="A225" s="41" t="s">
        <v>687</v>
      </c>
      <c r="B225" s="37" t="s">
        <v>3</v>
      </c>
      <c r="C225" s="37" t="s">
        <v>1</v>
      </c>
      <c r="D225" s="38">
        <f>D224</f>
        <v>1</v>
      </c>
      <c r="E225" s="71">
        <v>1</v>
      </c>
      <c r="F225" s="38"/>
      <c r="G225" s="38" t="s">
        <v>465</v>
      </c>
      <c r="H225" s="70">
        <f>0.85*1.22</f>
        <v>1.0369999999999999</v>
      </c>
      <c r="I225" s="46">
        <f>(D225+E225)*H225</f>
        <v>2.0739999999999998</v>
      </c>
      <c r="J225" s="46"/>
      <c r="K225" s="39"/>
      <c r="L225" s="46"/>
      <c r="M225" s="46"/>
      <c r="N225" s="39"/>
      <c r="O225" s="46"/>
      <c r="P225" s="46"/>
      <c r="Q225" s="50"/>
      <c r="R225" s="46"/>
      <c r="S225" s="50"/>
      <c r="T225" s="50"/>
      <c r="U225" s="50"/>
      <c r="V225" s="50"/>
      <c r="W225" s="50"/>
      <c r="X225" s="46"/>
      <c r="Y225" s="50"/>
      <c r="Z225" s="50">
        <f t="shared" si="329"/>
        <v>2.0739999999999998</v>
      </c>
      <c r="AA225" s="50"/>
      <c r="AB225" s="50"/>
      <c r="AC225" s="50"/>
      <c r="AD225" s="51"/>
      <c r="AE225" s="50"/>
      <c r="AF225" s="50"/>
      <c r="AG225" s="50"/>
      <c r="AH225" s="50"/>
      <c r="AI225" s="50"/>
      <c r="AJ225" s="50"/>
      <c r="AK225" s="50"/>
      <c r="AL225" s="27">
        <f t="shared" si="324"/>
        <v>0</v>
      </c>
    </row>
    <row r="226" spans="1:38" s="8" customFormat="1" ht="17" outlineLevel="5" x14ac:dyDescent="0.2">
      <c r="A226" s="41" t="s">
        <v>688</v>
      </c>
      <c r="B226" s="37" t="s">
        <v>3</v>
      </c>
      <c r="C226" s="37" t="s">
        <v>1</v>
      </c>
      <c r="D226" s="38">
        <f>$B$12</f>
        <v>150</v>
      </c>
      <c r="E226" s="44">
        <f>$B$13</f>
        <v>7.4999999999999997E-2</v>
      </c>
      <c r="F226" s="38"/>
      <c r="G226" s="38" t="s">
        <v>369</v>
      </c>
      <c r="H226" s="72">
        <f>0.122/4</f>
        <v>3.0499999999999999E-2</v>
      </c>
      <c r="I226" s="46">
        <f>D226*(1+E226)*H226</f>
        <v>4.9181249999999999</v>
      </c>
      <c r="J226" s="46"/>
      <c r="K226" s="39"/>
      <c r="L226" s="46"/>
      <c r="M226" s="46"/>
      <c r="N226" s="39"/>
      <c r="O226" s="46"/>
      <c r="P226" s="46"/>
      <c r="Q226" s="50"/>
      <c r="R226" s="46"/>
      <c r="S226" s="50"/>
      <c r="T226" s="50"/>
      <c r="U226" s="50"/>
      <c r="V226" s="50"/>
      <c r="W226" s="50"/>
      <c r="X226" s="46"/>
      <c r="Y226" s="50"/>
      <c r="Z226" s="50">
        <f t="shared" si="329"/>
        <v>4.9181249999999999</v>
      </c>
      <c r="AA226" s="50"/>
      <c r="AB226" s="50"/>
      <c r="AC226" s="50"/>
      <c r="AD226" s="51"/>
      <c r="AE226" s="50"/>
      <c r="AF226" s="50"/>
      <c r="AG226" s="50"/>
      <c r="AH226" s="50"/>
      <c r="AI226" s="50"/>
      <c r="AJ226" s="50"/>
      <c r="AK226" s="50"/>
      <c r="AL226" s="27">
        <f t="shared" si="324"/>
        <v>0</v>
      </c>
    </row>
    <row r="227" spans="1:38" s="8" customFormat="1" ht="34" outlineLevel="5" x14ac:dyDescent="0.2">
      <c r="A227" s="41" t="s">
        <v>689</v>
      </c>
      <c r="B227" s="37" t="s">
        <v>3</v>
      </c>
      <c r="C227" s="37" t="s">
        <v>1</v>
      </c>
      <c r="D227" s="38">
        <f>CEILING(($B$12)/F227,1)</f>
        <v>19</v>
      </c>
      <c r="E227" s="71">
        <f>CEILING(CEILING(($B$12)/F227,1)*$B$13,1)</f>
        <v>2</v>
      </c>
      <c r="F227" s="38">
        <v>8</v>
      </c>
      <c r="G227" s="38" t="s">
        <v>464</v>
      </c>
      <c r="H227" s="70">
        <f>2.03*1.22</f>
        <v>2.4765999999999999</v>
      </c>
      <c r="I227" s="46">
        <f>(D227+E227)*H227</f>
        <v>52.008600000000001</v>
      </c>
      <c r="J227" s="46"/>
      <c r="K227" s="39"/>
      <c r="L227" s="46"/>
      <c r="M227" s="46"/>
      <c r="N227" s="39"/>
      <c r="O227" s="46"/>
      <c r="P227" s="46"/>
      <c r="Q227" s="50"/>
      <c r="R227" s="46"/>
      <c r="S227" s="50"/>
      <c r="T227" s="50"/>
      <c r="U227" s="50"/>
      <c r="V227" s="50"/>
      <c r="W227" s="50"/>
      <c r="X227" s="46"/>
      <c r="Y227" s="50"/>
      <c r="Z227" s="50">
        <f t="shared" si="329"/>
        <v>52.008600000000001</v>
      </c>
      <c r="AA227" s="50"/>
      <c r="AB227" s="50"/>
      <c r="AC227" s="50"/>
      <c r="AD227" s="51"/>
      <c r="AE227" s="50"/>
      <c r="AF227" s="50"/>
      <c r="AG227" s="50"/>
      <c r="AH227" s="50"/>
      <c r="AI227" s="50"/>
      <c r="AJ227" s="50"/>
      <c r="AK227" s="50"/>
      <c r="AL227" s="27">
        <f t="shared" si="324"/>
        <v>0</v>
      </c>
    </row>
    <row r="228" spans="1:38" s="8" customFormat="1" ht="34" outlineLevel="5" x14ac:dyDescent="0.2">
      <c r="A228" s="41" t="s">
        <v>690</v>
      </c>
      <c r="B228" s="37" t="s">
        <v>3</v>
      </c>
      <c r="C228" s="37" t="s">
        <v>1</v>
      </c>
      <c r="D228" s="38">
        <f>CEILING(D227/F228,1)</f>
        <v>2</v>
      </c>
      <c r="E228" s="71">
        <v>1</v>
      </c>
      <c r="F228" s="71">
        <v>16</v>
      </c>
      <c r="G228" s="38" t="s">
        <v>465</v>
      </c>
      <c r="H228" s="38">
        <f>5.9*1.22</f>
        <v>7.1980000000000004</v>
      </c>
      <c r="I228" s="46">
        <f>(D228+E228)*H228</f>
        <v>21.594000000000001</v>
      </c>
      <c r="J228" s="46"/>
      <c r="K228" s="39"/>
      <c r="L228" s="46"/>
      <c r="M228" s="46"/>
      <c r="N228" s="39"/>
      <c r="O228" s="46"/>
      <c r="P228" s="46"/>
      <c r="Q228" s="50"/>
      <c r="R228" s="46"/>
      <c r="S228" s="50"/>
      <c r="T228" s="50"/>
      <c r="U228" s="50"/>
      <c r="V228" s="50"/>
      <c r="W228" s="50"/>
      <c r="X228" s="46"/>
      <c r="Y228" s="50"/>
      <c r="Z228" s="50">
        <f t="shared" si="329"/>
        <v>21.594000000000001</v>
      </c>
      <c r="AA228" s="50"/>
      <c r="AB228" s="50"/>
      <c r="AC228" s="50"/>
      <c r="AD228" s="51"/>
      <c r="AE228" s="50"/>
      <c r="AF228" s="50"/>
      <c r="AG228" s="50"/>
      <c r="AH228" s="50"/>
      <c r="AI228" s="50"/>
      <c r="AJ228" s="50"/>
      <c r="AK228" s="50"/>
      <c r="AL228" s="27">
        <f t="shared" si="324"/>
        <v>0</v>
      </c>
    </row>
    <row r="229" spans="1:38" s="8" customFormat="1" ht="17" outlineLevel="5" x14ac:dyDescent="0.2">
      <c r="A229" s="41" t="s">
        <v>691</v>
      </c>
      <c r="B229" s="37" t="s">
        <v>3</v>
      </c>
      <c r="C229" s="37" t="s">
        <v>1</v>
      </c>
      <c r="D229" s="38">
        <f>D228</f>
        <v>2</v>
      </c>
      <c r="E229" s="71">
        <v>1</v>
      </c>
      <c r="F229" s="38"/>
      <c r="G229" s="38" t="s">
        <v>465</v>
      </c>
      <c r="H229" s="70">
        <f>1.52*1.22</f>
        <v>1.8544</v>
      </c>
      <c r="I229" s="46">
        <f>(D229+E229)*H229</f>
        <v>5.5632000000000001</v>
      </c>
      <c r="J229" s="46"/>
      <c r="K229" s="39"/>
      <c r="L229" s="46"/>
      <c r="M229" s="46"/>
      <c r="N229" s="39"/>
      <c r="O229" s="46"/>
      <c r="P229" s="46"/>
      <c r="Q229" s="50"/>
      <c r="R229" s="46"/>
      <c r="S229" s="50"/>
      <c r="T229" s="50"/>
      <c r="U229" s="50"/>
      <c r="V229" s="50"/>
      <c r="W229" s="50"/>
      <c r="X229" s="46"/>
      <c r="Y229" s="50"/>
      <c r="Z229" s="50">
        <f t="shared" si="329"/>
        <v>5.5632000000000001</v>
      </c>
      <c r="AA229" s="50"/>
      <c r="AB229" s="50"/>
      <c r="AC229" s="50"/>
      <c r="AD229" s="51"/>
      <c r="AE229" s="50"/>
      <c r="AF229" s="50"/>
      <c r="AG229" s="50"/>
      <c r="AH229" s="50"/>
      <c r="AI229" s="50"/>
      <c r="AJ229" s="50"/>
      <c r="AK229" s="50"/>
      <c r="AL229" s="27">
        <f t="shared" si="324"/>
        <v>0</v>
      </c>
    </row>
    <row r="230" spans="1:38" s="8" customFormat="1" ht="17" outlineLevel="5" x14ac:dyDescent="0.2">
      <c r="A230" s="41" t="s">
        <v>692</v>
      </c>
      <c r="B230" s="37" t="s">
        <v>3</v>
      </c>
      <c r="C230" s="37" t="s">
        <v>1</v>
      </c>
      <c r="D230" s="38">
        <f>$B$12</f>
        <v>150</v>
      </c>
      <c r="E230" s="44">
        <f>$B$13</f>
        <v>7.4999999999999997E-2</v>
      </c>
      <c r="F230" s="38"/>
      <c r="G230" s="38" t="s">
        <v>369</v>
      </c>
      <c r="H230" s="72">
        <f>0.122/4</f>
        <v>3.0499999999999999E-2</v>
      </c>
      <c r="I230" s="46">
        <f>D230*(1+E230)*H230</f>
        <v>4.9181249999999999</v>
      </c>
      <c r="J230" s="46"/>
      <c r="K230" s="39"/>
      <c r="L230" s="46"/>
      <c r="M230" s="46"/>
      <c r="N230" s="39"/>
      <c r="O230" s="46"/>
      <c r="P230" s="46"/>
      <c r="Q230" s="50"/>
      <c r="R230" s="46"/>
      <c r="S230" s="50"/>
      <c r="T230" s="50"/>
      <c r="U230" s="50"/>
      <c r="V230" s="50"/>
      <c r="W230" s="50"/>
      <c r="X230" s="46"/>
      <c r="Y230" s="50"/>
      <c r="Z230" s="50">
        <f t="shared" si="329"/>
        <v>4.9181249999999999</v>
      </c>
      <c r="AA230" s="50"/>
      <c r="AB230" s="50"/>
      <c r="AC230" s="50"/>
      <c r="AD230" s="51"/>
      <c r="AE230" s="50"/>
      <c r="AF230" s="50"/>
      <c r="AG230" s="50"/>
      <c r="AH230" s="50"/>
      <c r="AI230" s="50"/>
      <c r="AJ230" s="50"/>
      <c r="AK230" s="50"/>
      <c r="AL230" s="27">
        <f t="shared" si="324"/>
        <v>0</v>
      </c>
    </row>
    <row r="231" spans="1:38" s="8" customFormat="1" ht="34" outlineLevel="5" x14ac:dyDescent="0.2">
      <c r="A231" s="41" t="s">
        <v>693</v>
      </c>
      <c r="B231" s="37" t="s">
        <v>3</v>
      </c>
      <c r="C231" s="37" t="s">
        <v>1</v>
      </c>
      <c r="D231" s="38">
        <f>CEILING(($B$12)/F231,1)</f>
        <v>19</v>
      </c>
      <c r="E231" s="71">
        <f>CEILING(CEILING(($B$12)/F231,1)*$B$13,1)</f>
        <v>2</v>
      </c>
      <c r="F231" s="38">
        <v>8</v>
      </c>
      <c r="G231" s="38" t="s">
        <v>464</v>
      </c>
      <c r="H231" s="70">
        <f>2.03*1.22</f>
        <v>2.4765999999999999</v>
      </c>
      <c r="I231" s="46">
        <f>(D231+E231)*H231</f>
        <v>52.008600000000001</v>
      </c>
      <c r="J231" s="46"/>
      <c r="K231" s="39"/>
      <c r="L231" s="46"/>
      <c r="M231" s="46"/>
      <c r="N231" s="39"/>
      <c r="O231" s="46"/>
      <c r="P231" s="46"/>
      <c r="Q231" s="50"/>
      <c r="R231" s="46"/>
      <c r="S231" s="50"/>
      <c r="T231" s="50"/>
      <c r="U231" s="50"/>
      <c r="V231" s="50"/>
      <c r="W231" s="50"/>
      <c r="X231" s="46"/>
      <c r="Y231" s="50"/>
      <c r="Z231" s="50">
        <f t="shared" si="329"/>
        <v>52.008600000000001</v>
      </c>
      <c r="AA231" s="50"/>
      <c r="AB231" s="50"/>
      <c r="AC231" s="50"/>
      <c r="AD231" s="51"/>
      <c r="AE231" s="50"/>
      <c r="AF231" s="50"/>
      <c r="AG231" s="50"/>
      <c r="AH231" s="50"/>
      <c r="AI231" s="50"/>
      <c r="AJ231" s="50"/>
      <c r="AK231" s="50"/>
      <c r="AL231" s="27">
        <f t="shared" si="324"/>
        <v>0</v>
      </c>
    </row>
    <row r="232" spans="1:38" s="8" customFormat="1" ht="34" outlineLevel="5" x14ac:dyDescent="0.2">
      <c r="A232" s="41" t="s">
        <v>694</v>
      </c>
      <c r="B232" s="37" t="s">
        <v>3</v>
      </c>
      <c r="C232" s="37" t="s">
        <v>1</v>
      </c>
      <c r="D232" s="38">
        <f>CEILING(D231/F232,1)</f>
        <v>2</v>
      </c>
      <c r="E232" s="71">
        <v>1</v>
      </c>
      <c r="F232" s="71">
        <v>16</v>
      </c>
      <c r="G232" s="38" t="s">
        <v>465</v>
      </c>
      <c r="H232" s="38">
        <f>5.9*1.22</f>
        <v>7.1980000000000004</v>
      </c>
      <c r="I232" s="46">
        <f>(D232+E232)*H232</f>
        <v>21.594000000000001</v>
      </c>
      <c r="J232" s="46"/>
      <c r="K232" s="39"/>
      <c r="L232" s="46"/>
      <c r="M232" s="46"/>
      <c r="N232" s="39"/>
      <c r="O232" s="46"/>
      <c r="P232" s="46"/>
      <c r="Q232" s="50"/>
      <c r="R232" s="46"/>
      <c r="S232" s="50"/>
      <c r="T232" s="50"/>
      <c r="U232" s="50"/>
      <c r="V232" s="50"/>
      <c r="W232" s="50"/>
      <c r="X232" s="46"/>
      <c r="Y232" s="50"/>
      <c r="Z232" s="50">
        <f t="shared" si="329"/>
        <v>21.594000000000001</v>
      </c>
      <c r="AA232" s="50"/>
      <c r="AB232" s="50"/>
      <c r="AC232" s="50"/>
      <c r="AD232" s="51"/>
      <c r="AE232" s="50"/>
      <c r="AF232" s="50"/>
      <c r="AG232" s="50"/>
      <c r="AH232" s="50"/>
      <c r="AI232" s="50"/>
      <c r="AJ232" s="50"/>
      <c r="AK232" s="50"/>
      <c r="AL232" s="27">
        <f t="shared" si="324"/>
        <v>0</v>
      </c>
    </row>
    <row r="233" spans="1:38" s="8" customFormat="1" ht="34" outlineLevel="5" x14ac:dyDescent="0.2">
      <c r="A233" s="41" t="s">
        <v>695</v>
      </c>
      <c r="B233" s="37" t="s">
        <v>3</v>
      </c>
      <c r="C233" s="37" t="s">
        <v>1</v>
      </c>
      <c r="D233" s="38">
        <f>D232</f>
        <v>2</v>
      </c>
      <c r="E233" s="71">
        <v>1</v>
      </c>
      <c r="F233" s="38"/>
      <c r="G233" s="38" t="s">
        <v>465</v>
      </c>
      <c r="H233" s="70">
        <f>1.52*1.22</f>
        <v>1.8544</v>
      </c>
      <c r="I233" s="46">
        <f>(D233+E233)*H233</f>
        <v>5.5632000000000001</v>
      </c>
      <c r="J233" s="46"/>
      <c r="K233" s="39"/>
      <c r="L233" s="46"/>
      <c r="M233" s="46"/>
      <c r="N233" s="39"/>
      <c r="O233" s="46"/>
      <c r="P233" s="46"/>
      <c r="Q233" s="50"/>
      <c r="R233" s="46"/>
      <c r="S233" s="50"/>
      <c r="T233" s="50"/>
      <c r="U233" s="50"/>
      <c r="V233" s="50"/>
      <c r="W233" s="50"/>
      <c r="X233" s="46"/>
      <c r="Y233" s="50"/>
      <c r="Z233" s="50">
        <f t="shared" si="329"/>
        <v>5.5632000000000001</v>
      </c>
      <c r="AA233" s="50"/>
      <c r="AB233" s="50"/>
      <c r="AC233" s="50"/>
      <c r="AD233" s="51"/>
      <c r="AE233" s="50"/>
      <c r="AF233" s="50"/>
      <c r="AG233" s="50"/>
      <c r="AH233" s="50"/>
      <c r="AI233" s="50"/>
      <c r="AJ233" s="50"/>
      <c r="AK233" s="50"/>
      <c r="AL233" s="27">
        <f t="shared" si="324"/>
        <v>0</v>
      </c>
    </row>
    <row r="234" spans="1:38" s="8" customFormat="1" ht="34" outlineLevel="5" x14ac:dyDescent="0.2">
      <c r="A234" s="41" t="s">
        <v>696</v>
      </c>
      <c r="B234" s="37" t="s">
        <v>3</v>
      </c>
      <c r="C234" s="37" t="s">
        <v>1</v>
      </c>
      <c r="D234" s="38">
        <f>D233</f>
        <v>2</v>
      </c>
      <c r="E234" s="71">
        <v>1</v>
      </c>
      <c r="F234" s="38"/>
      <c r="G234" s="38" t="s">
        <v>465</v>
      </c>
      <c r="H234" s="70">
        <f>0.85*1.22</f>
        <v>1.0369999999999999</v>
      </c>
      <c r="I234" s="46">
        <f>(D234+E234)*H234</f>
        <v>3.1109999999999998</v>
      </c>
      <c r="J234" s="46"/>
      <c r="K234" s="39"/>
      <c r="L234" s="46"/>
      <c r="M234" s="46"/>
      <c r="N234" s="39"/>
      <c r="O234" s="46"/>
      <c r="P234" s="46"/>
      <c r="Q234" s="50"/>
      <c r="R234" s="46"/>
      <c r="S234" s="50"/>
      <c r="T234" s="50"/>
      <c r="U234" s="50"/>
      <c r="V234" s="50"/>
      <c r="W234" s="50"/>
      <c r="X234" s="46"/>
      <c r="Y234" s="50"/>
      <c r="Z234" s="50">
        <f t="shared" si="329"/>
        <v>3.1109999999999998</v>
      </c>
      <c r="AA234" s="50"/>
      <c r="AB234" s="50"/>
      <c r="AC234" s="50"/>
      <c r="AD234" s="51"/>
      <c r="AE234" s="50"/>
      <c r="AF234" s="50"/>
      <c r="AG234" s="50"/>
      <c r="AH234" s="50"/>
      <c r="AI234" s="50"/>
      <c r="AJ234" s="50"/>
      <c r="AK234" s="50"/>
      <c r="AL234" s="27">
        <f t="shared" si="324"/>
        <v>0</v>
      </c>
    </row>
    <row r="235" spans="1:38" s="8" customFormat="1" ht="17" outlineLevel="5" x14ac:dyDescent="0.2">
      <c r="A235" s="41" t="s">
        <v>697</v>
      </c>
      <c r="B235" s="37" t="s">
        <v>3</v>
      </c>
      <c r="C235" s="37" t="s">
        <v>1</v>
      </c>
      <c r="D235" s="38">
        <f>$B$12</f>
        <v>150</v>
      </c>
      <c r="E235" s="44">
        <f>$B$13</f>
        <v>7.4999999999999997E-2</v>
      </c>
      <c r="F235" s="38"/>
      <c r="G235" s="38" t="s">
        <v>369</v>
      </c>
      <c r="H235" s="72">
        <f>0.122/4</f>
        <v>3.0499999999999999E-2</v>
      </c>
      <c r="I235" s="46">
        <f>D235*(1+E235)*H235</f>
        <v>4.9181249999999999</v>
      </c>
      <c r="J235" s="46"/>
      <c r="K235" s="39"/>
      <c r="L235" s="46"/>
      <c r="M235" s="46"/>
      <c r="N235" s="39"/>
      <c r="O235" s="46"/>
      <c r="P235" s="46"/>
      <c r="Q235" s="50"/>
      <c r="R235" s="46"/>
      <c r="S235" s="50"/>
      <c r="T235" s="50"/>
      <c r="U235" s="50"/>
      <c r="V235" s="50"/>
      <c r="W235" s="50"/>
      <c r="X235" s="46"/>
      <c r="Y235" s="50"/>
      <c r="Z235" s="50">
        <f t="shared" si="329"/>
        <v>4.9181249999999999</v>
      </c>
      <c r="AA235" s="50"/>
      <c r="AB235" s="50"/>
      <c r="AC235" s="50"/>
      <c r="AD235" s="51"/>
      <c r="AE235" s="50"/>
      <c r="AF235" s="50"/>
      <c r="AG235" s="50"/>
      <c r="AH235" s="50"/>
      <c r="AI235" s="50"/>
      <c r="AJ235" s="50"/>
      <c r="AK235" s="50"/>
      <c r="AL235" s="27">
        <f t="shared" si="324"/>
        <v>0</v>
      </c>
    </row>
    <row r="236" spans="1:38" s="8" customFormat="1" ht="34" outlineLevel="5" x14ac:dyDescent="0.2">
      <c r="A236" s="41" t="s">
        <v>698</v>
      </c>
      <c r="B236" s="37" t="s">
        <v>3</v>
      </c>
      <c r="C236" s="37" t="s">
        <v>1</v>
      </c>
      <c r="D236" s="38">
        <f>CEILING(($B$12)/F236,1)</f>
        <v>19</v>
      </c>
      <c r="E236" s="71">
        <f>CEILING(CEILING(($B$12)/F236,1)*$B$13,1)</f>
        <v>2</v>
      </c>
      <c r="F236" s="38">
        <v>8</v>
      </c>
      <c r="G236" s="38" t="s">
        <v>464</v>
      </c>
      <c r="H236" s="70">
        <f>2.03*1.22</f>
        <v>2.4765999999999999</v>
      </c>
      <c r="I236" s="46">
        <f>(D236+E236)*H236</f>
        <v>52.008600000000001</v>
      </c>
      <c r="J236" s="46"/>
      <c r="K236" s="39"/>
      <c r="L236" s="46"/>
      <c r="M236" s="46"/>
      <c r="N236" s="39"/>
      <c r="O236" s="46"/>
      <c r="P236" s="46"/>
      <c r="Q236" s="50"/>
      <c r="R236" s="46"/>
      <c r="S236" s="50"/>
      <c r="T236" s="50"/>
      <c r="U236" s="50"/>
      <c r="V236" s="50"/>
      <c r="W236" s="50"/>
      <c r="X236" s="46"/>
      <c r="Y236" s="50"/>
      <c r="Z236" s="50">
        <f t="shared" si="329"/>
        <v>52.008600000000001</v>
      </c>
      <c r="AA236" s="50"/>
      <c r="AB236" s="50"/>
      <c r="AC236" s="50"/>
      <c r="AD236" s="51"/>
      <c r="AE236" s="50"/>
      <c r="AF236" s="50"/>
      <c r="AG236" s="50"/>
      <c r="AH236" s="50"/>
      <c r="AI236" s="50"/>
      <c r="AJ236" s="50"/>
      <c r="AK236" s="50"/>
      <c r="AL236" s="27">
        <f t="shared" si="324"/>
        <v>0</v>
      </c>
    </row>
    <row r="237" spans="1:38" s="8" customFormat="1" ht="34" outlineLevel="5" x14ac:dyDescent="0.2">
      <c r="A237" s="41" t="s">
        <v>699</v>
      </c>
      <c r="B237" s="37" t="s">
        <v>3</v>
      </c>
      <c r="C237" s="37" t="s">
        <v>1</v>
      </c>
      <c r="D237" s="38">
        <f>CEILING(D236/F237,1)</f>
        <v>2</v>
      </c>
      <c r="E237" s="71">
        <v>1</v>
      </c>
      <c r="F237" s="71">
        <v>16</v>
      </c>
      <c r="G237" s="38" t="s">
        <v>465</v>
      </c>
      <c r="H237" s="38">
        <f>5.9*1.22</f>
        <v>7.1980000000000004</v>
      </c>
      <c r="I237" s="46">
        <f>(D237+E237)*H237</f>
        <v>21.594000000000001</v>
      </c>
      <c r="J237" s="46"/>
      <c r="K237" s="39"/>
      <c r="L237" s="46"/>
      <c r="M237" s="46"/>
      <c r="N237" s="39"/>
      <c r="O237" s="46"/>
      <c r="P237" s="46"/>
      <c r="Q237" s="50"/>
      <c r="R237" s="46"/>
      <c r="S237" s="50"/>
      <c r="T237" s="50"/>
      <c r="U237" s="50"/>
      <c r="V237" s="50"/>
      <c r="W237" s="50"/>
      <c r="X237" s="46"/>
      <c r="Y237" s="50"/>
      <c r="Z237" s="50">
        <f t="shared" si="329"/>
        <v>21.594000000000001</v>
      </c>
      <c r="AA237" s="50"/>
      <c r="AB237" s="50"/>
      <c r="AC237" s="50"/>
      <c r="AD237" s="51"/>
      <c r="AE237" s="50"/>
      <c r="AF237" s="50"/>
      <c r="AG237" s="50"/>
      <c r="AH237" s="50"/>
      <c r="AI237" s="50"/>
      <c r="AJ237" s="50"/>
      <c r="AK237" s="50"/>
      <c r="AL237" s="27">
        <f t="shared" si="324"/>
        <v>0</v>
      </c>
    </row>
    <row r="238" spans="1:38" s="8" customFormat="1" ht="34" outlineLevel="5" x14ac:dyDescent="0.2">
      <c r="A238" s="41" t="s">
        <v>700</v>
      </c>
      <c r="B238" s="37" t="s">
        <v>3</v>
      </c>
      <c r="C238" s="37" t="s">
        <v>1</v>
      </c>
      <c r="D238" s="38">
        <f>D237</f>
        <v>2</v>
      </c>
      <c r="E238" s="71">
        <v>1</v>
      </c>
      <c r="F238" s="38"/>
      <c r="G238" s="38" t="s">
        <v>465</v>
      </c>
      <c r="H238" s="70">
        <f>1.52*1.22</f>
        <v>1.8544</v>
      </c>
      <c r="I238" s="46">
        <f>(D238+E238)*H238</f>
        <v>5.5632000000000001</v>
      </c>
      <c r="J238" s="46"/>
      <c r="K238" s="39"/>
      <c r="L238" s="46"/>
      <c r="M238" s="46"/>
      <c r="N238" s="39"/>
      <c r="O238" s="46"/>
      <c r="P238" s="46"/>
      <c r="Q238" s="50"/>
      <c r="R238" s="46"/>
      <c r="S238" s="50"/>
      <c r="T238" s="50"/>
      <c r="U238" s="50"/>
      <c r="V238" s="50"/>
      <c r="W238" s="50"/>
      <c r="X238" s="46"/>
      <c r="Y238" s="50"/>
      <c r="Z238" s="50">
        <f t="shared" si="329"/>
        <v>5.5632000000000001</v>
      </c>
      <c r="AA238" s="50"/>
      <c r="AB238" s="50"/>
      <c r="AC238" s="50"/>
      <c r="AD238" s="51"/>
      <c r="AE238" s="50"/>
      <c r="AF238" s="50"/>
      <c r="AG238" s="50"/>
      <c r="AH238" s="50"/>
      <c r="AI238" s="50"/>
      <c r="AJ238" s="50"/>
      <c r="AK238" s="50"/>
      <c r="AL238" s="27">
        <f t="shared" si="324"/>
        <v>0</v>
      </c>
    </row>
    <row r="239" spans="1:38" s="8" customFormat="1" ht="34" outlineLevel="5" x14ac:dyDescent="0.2">
      <c r="A239" s="41" t="s">
        <v>701</v>
      </c>
      <c r="B239" s="37" t="s">
        <v>3</v>
      </c>
      <c r="C239" s="37" t="s">
        <v>1</v>
      </c>
      <c r="D239" s="38">
        <f>D238</f>
        <v>2</v>
      </c>
      <c r="E239" s="71">
        <v>1</v>
      </c>
      <c r="F239" s="38"/>
      <c r="G239" s="38" t="s">
        <v>465</v>
      </c>
      <c r="H239" s="70">
        <f>0.85*1.22</f>
        <v>1.0369999999999999</v>
      </c>
      <c r="I239" s="46">
        <f>(D239+E239)*H239</f>
        <v>3.1109999999999998</v>
      </c>
      <c r="J239" s="46"/>
      <c r="K239" s="39"/>
      <c r="L239" s="46"/>
      <c r="M239" s="46"/>
      <c r="N239" s="39"/>
      <c r="O239" s="46"/>
      <c r="P239" s="46"/>
      <c r="Q239" s="50"/>
      <c r="R239" s="46"/>
      <c r="S239" s="50"/>
      <c r="T239" s="50"/>
      <c r="U239" s="50"/>
      <c r="V239" s="50"/>
      <c r="W239" s="50"/>
      <c r="X239" s="46"/>
      <c r="Y239" s="50"/>
      <c r="Z239" s="50">
        <f t="shared" si="329"/>
        <v>3.1109999999999998</v>
      </c>
      <c r="AA239" s="50"/>
      <c r="AB239" s="50"/>
      <c r="AC239" s="50"/>
      <c r="AD239" s="51"/>
      <c r="AE239" s="50"/>
      <c r="AF239" s="50"/>
      <c r="AG239" s="50"/>
      <c r="AH239" s="50"/>
      <c r="AI239" s="50"/>
      <c r="AJ239" s="50"/>
      <c r="AK239" s="50"/>
      <c r="AL239" s="27">
        <f t="shared" si="324"/>
        <v>0</v>
      </c>
    </row>
    <row r="240" spans="1:38" s="8" customFormat="1" ht="17" outlineLevel="5" x14ac:dyDescent="0.2">
      <c r="A240" s="41" t="s">
        <v>702</v>
      </c>
      <c r="B240" s="37" t="s">
        <v>3</v>
      </c>
      <c r="C240" s="37" t="s">
        <v>1</v>
      </c>
      <c r="D240" s="38">
        <f>$B$12</f>
        <v>150</v>
      </c>
      <c r="E240" s="44">
        <f>$B$13</f>
        <v>7.4999999999999997E-2</v>
      </c>
      <c r="F240" s="38"/>
      <c r="G240" s="38" t="s">
        <v>369</v>
      </c>
      <c r="H240" s="72">
        <f>0.122/4</f>
        <v>3.0499999999999999E-2</v>
      </c>
      <c r="I240" s="46">
        <f>D240*(1+E240)*H240</f>
        <v>4.9181249999999999</v>
      </c>
      <c r="J240" s="46"/>
      <c r="K240" s="39"/>
      <c r="L240" s="46"/>
      <c r="M240" s="46"/>
      <c r="N240" s="39"/>
      <c r="O240" s="46"/>
      <c r="P240" s="46"/>
      <c r="Q240" s="50"/>
      <c r="R240" s="46"/>
      <c r="S240" s="50"/>
      <c r="T240" s="50"/>
      <c r="U240" s="50"/>
      <c r="V240" s="50"/>
      <c r="W240" s="50"/>
      <c r="X240" s="46"/>
      <c r="Y240" s="50"/>
      <c r="Z240" s="50">
        <f t="shared" si="329"/>
        <v>4.9181249999999999</v>
      </c>
      <c r="AA240" s="50"/>
      <c r="AB240" s="50"/>
      <c r="AC240" s="50"/>
      <c r="AD240" s="51"/>
      <c r="AE240" s="50"/>
      <c r="AF240" s="50"/>
      <c r="AG240" s="50"/>
      <c r="AH240" s="50"/>
      <c r="AI240" s="50"/>
      <c r="AJ240" s="50"/>
      <c r="AK240" s="50"/>
      <c r="AL240" s="27">
        <f t="shared" si="324"/>
        <v>0</v>
      </c>
    </row>
    <row r="241" spans="1:38" s="11" customFormat="1" ht="17" outlineLevel="3" x14ac:dyDescent="0.2">
      <c r="A241" s="56" t="s">
        <v>53</v>
      </c>
      <c r="B241" s="37" t="s">
        <v>406</v>
      </c>
      <c r="C241" s="52" t="s">
        <v>54</v>
      </c>
      <c r="D241" s="45"/>
      <c r="E241" s="45"/>
      <c r="F241" s="45"/>
      <c r="G241" s="45"/>
      <c r="H241" s="45"/>
      <c r="I241" s="57">
        <f>SUBTOTAL(9,I242:I245)</f>
        <v>1513.3</v>
      </c>
      <c r="J241" s="57">
        <f t="shared" ref="J241:AK241" si="330">SUBTOTAL(9,J242:J245)</f>
        <v>0</v>
      </c>
      <c r="K241" s="57">
        <f t="shared" si="330"/>
        <v>0</v>
      </c>
      <c r="L241" s="57">
        <f t="shared" si="330"/>
        <v>0</v>
      </c>
      <c r="M241" s="57">
        <f t="shared" si="330"/>
        <v>0</v>
      </c>
      <c r="N241" s="57">
        <f t="shared" si="330"/>
        <v>0</v>
      </c>
      <c r="O241" s="57">
        <f t="shared" si="330"/>
        <v>0</v>
      </c>
      <c r="P241" s="57">
        <f t="shared" si="330"/>
        <v>0</v>
      </c>
      <c r="Q241" s="57">
        <f t="shared" si="330"/>
        <v>0</v>
      </c>
      <c r="R241" s="57">
        <f t="shared" si="330"/>
        <v>0</v>
      </c>
      <c r="S241" s="57">
        <f t="shared" si="330"/>
        <v>0</v>
      </c>
      <c r="T241" s="57">
        <f t="shared" si="330"/>
        <v>0</v>
      </c>
      <c r="U241" s="57">
        <f t="shared" si="330"/>
        <v>0</v>
      </c>
      <c r="V241" s="57">
        <f t="shared" si="330"/>
        <v>0</v>
      </c>
      <c r="W241" s="57">
        <f t="shared" ref="W241" si="331">SUBTOTAL(9,W242:W245)</f>
        <v>0</v>
      </c>
      <c r="X241" s="57">
        <f t="shared" si="330"/>
        <v>1513.3</v>
      </c>
      <c r="Y241" s="57">
        <f t="shared" si="330"/>
        <v>0</v>
      </c>
      <c r="Z241" s="57">
        <f t="shared" si="330"/>
        <v>0</v>
      </c>
      <c r="AA241" s="57">
        <f t="shared" si="330"/>
        <v>0</v>
      </c>
      <c r="AB241" s="57">
        <f t="shared" si="330"/>
        <v>0</v>
      </c>
      <c r="AC241" s="57">
        <f t="shared" si="330"/>
        <v>0</v>
      </c>
      <c r="AD241" s="57">
        <f t="shared" si="330"/>
        <v>0</v>
      </c>
      <c r="AE241" s="57">
        <f t="shared" si="330"/>
        <v>0</v>
      </c>
      <c r="AF241" s="57">
        <f t="shared" si="330"/>
        <v>0</v>
      </c>
      <c r="AG241" s="57">
        <f t="shared" si="330"/>
        <v>0</v>
      </c>
      <c r="AH241" s="57">
        <f t="shared" si="330"/>
        <v>0</v>
      </c>
      <c r="AI241" s="57">
        <f t="shared" si="330"/>
        <v>0</v>
      </c>
      <c r="AJ241" s="57">
        <f t="shared" si="330"/>
        <v>0</v>
      </c>
      <c r="AK241" s="57">
        <f t="shared" si="330"/>
        <v>0</v>
      </c>
      <c r="AL241" s="27">
        <f t="shared" si="324"/>
        <v>0</v>
      </c>
    </row>
    <row r="242" spans="1:38" s="8" customFormat="1" ht="17" outlineLevel="4" x14ac:dyDescent="0.2">
      <c r="A242" s="40" t="s">
        <v>780</v>
      </c>
      <c r="B242" s="37" t="s">
        <v>406</v>
      </c>
      <c r="C242" s="52" t="s">
        <v>54</v>
      </c>
      <c r="D242" s="45"/>
      <c r="E242" s="45"/>
      <c r="F242" s="38"/>
      <c r="G242" s="45"/>
      <c r="H242" s="45"/>
      <c r="I242" s="55">
        <v>42.3</v>
      </c>
      <c r="J242" s="55">
        <v>0</v>
      </c>
      <c r="K242" s="55">
        <v>0</v>
      </c>
      <c r="L242" s="55">
        <v>0</v>
      </c>
      <c r="M242" s="55">
        <v>0</v>
      </c>
      <c r="N242" s="55">
        <v>0</v>
      </c>
      <c r="O242" s="55">
        <v>0</v>
      </c>
      <c r="P242" s="55">
        <v>0</v>
      </c>
      <c r="Q242" s="55">
        <v>0</v>
      </c>
      <c r="R242" s="55">
        <v>0</v>
      </c>
      <c r="S242" s="55">
        <v>0</v>
      </c>
      <c r="T242" s="55">
        <v>0</v>
      </c>
      <c r="U242" s="55">
        <v>0</v>
      </c>
      <c r="V242" s="55">
        <v>0</v>
      </c>
      <c r="W242" s="55">
        <v>0</v>
      </c>
      <c r="X242" s="55">
        <f>I242</f>
        <v>42.3</v>
      </c>
      <c r="Y242" s="55">
        <v>0</v>
      </c>
      <c r="Z242" s="55">
        <v>0</v>
      </c>
      <c r="AA242" s="55">
        <v>0</v>
      </c>
      <c r="AB242" s="55">
        <v>0</v>
      </c>
      <c r="AC242" s="55">
        <v>0</v>
      </c>
      <c r="AD242" s="55">
        <v>0</v>
      </c>
      <c r="AE242" s="55">
        <v>0</v>
      </c>
      <c r="AF242" s="55">
        <v>0</v>
      </c>
      <c r="AG242" s="55">
        <v>0</v>
      </c>
      <c r="AH242" s="55">
        <v>0</v>
      </c>
      <c r="AI242" s="55">
        <v>0</v>
      </c>
      <c r="AJ242" s="55">
        <v>0</v>
      </c>
      <c r="AK242" s="55">
        <v>0</v>
      </c>
      <c r="AL242" s="27">
        <f t="shared" ref="AL242" si="332">SUM(I242:P242)-SUM(Q242:AK242)</f>
        <v>0</v>
      </c>
    </row>
    <row r="243" spans="1:38" s="8" customFormat="1" ht="17" outlineLevel="4" x14ac:dyDescent="0.2">
      <c r="A243" s="40" t="s">
        <v>781</v>
      </c>
      <c r="B243" s="37" t="s">
        <v>406</v>
      </c>
      <c r="C243" s="52" t="s">
        <v>54</v>
      </c>
      <c r="D243" s="45"/>
      <c r="E243" s="45"/>
      <c r="F243" s="38"/>
      <c r="G243" s="45"/>
      <c r="H243" s="45"/>
      <c r="I243" s="55">
        <v>15</v>
      </c>
      <c r="J243" s="55">
        <v>0</v>
      </c>
      <c r="K243" s="55">
        <v>0</v>
      </c>
      <c r="L243" s="55">
        <v>0</v>
      </c>
      <c r="M243" s="55">
        <v>0</v>
      </c>
      <c r="N243" s="55">
        <v>0</v>
      </c>
      <c r="O243" s="55">
        <v>0</v>
      </c>
      <c r="P243" s="55">
        <v>0</v>
      </c>
      <c r="Q243" s="55">
        <v>0</v>
      </c>
      <c r="R243" s="55">
        <v>0</v>
      </c>
      <c r="S243" s="55">
        <v>0</v>
      </c>
      <c r="T243" s="55">
        <v>0</v>
      </c>
      <c r="U243" s="55">
        <v>0</v>
      </c>
      <c r="V243" s="55">
        <v>0</v>
      </c>
      <c r="W243" s="55">
        <v>0</v>
      </c>
      <c r="X243" s="55">
        <f>I243</f>
        <v>15</v>
      </c>
      <c r="Y243" s="55">
        <v>0</v>
      </c>
      <c r="Z243" s="55">
        <v>0</v>
      </c>
      <c r="AA243" s="55">
        <v>0</v>
      </c>
      <c r="AB243" s="55">
        <v>0</v>
      </c>
      <c r="AC243" s="55">
        <v>0</v>
      </c>
      <c r="AD243" s="55">
        <v>0</v>
      </c>
      <c r="AE243" s="55">
        <v>0</v>
      </c>
      <c r="AF243" s="55">
        <v>0</v>
      </c>
      <c r="AG243" s="55">
        <v>0</v>
      </c>
      <c r="AH243" s="55">
        <v>0</v>
      </c>
      <c r="AI243" s="55">
        <v>0</v>
      </c>
      <c r="AJ243" s="55">
        <v>0</v>
      </c>
      <c r="AK243" s="55">
        <v>0</v>
      </c>
      <c r="AL243" s="27">
        <f t="shared" ref="AL243:AL244" si="333">SUM(I243:P243)-SUM(Q243:AK243)</f>
        <v>0</v>
      </c>
    </row>
    <row r="244" spans="1:38" s="8" customFormat="1" ht="17" outlineLevel="4" x14ac:dyDescent="0.2">
      <c r="A244" s="40" t="s">
        <v>782</v>
      </c>
      <c r="B244" s="37" t="s">
        <v>406</v>
      </c>
      <c r="C244" s="52" t="s">
        <v>54</v>
      </c>
      <c r="D244" s="45"/>
      <c r="E244" s="45"/>
      <c r="F244" s="38"/>
      <c r="G244" s="45"/>
      <c r="H244" s="45"/>
      <c r="I244" s="55">
        <v>256</v>
      </c>
      <c r="J244" s="55">
        <v>0</v>
      </c>
      <c r="K244" s="55">
        <v>0</v>
      </c>
      <c r="L244" s="55">
        <v>0</v>
      </c>
      <c r="M244" s="55">
        <v>0</v>
      </c>
      <c r="N244" s="55">
        <v>0</v>
      </c>
      <c r="O244" s="55">
        <v>0</v>
      </c>
      <c r="P244" s="55">
        <v>0</v>
      </c>
      <c r="Q244" s="55">
        <v>0</v>
      </c>
      <c r="R244" s="55">
        <v>0</v>
      </c>
      <c r="S244" s="55">
        <v>0</v>
      </c>
      <c r="T244" s="55">
        <v>0</v>
      </c>
      <c r="U244" s="55">
        <v>0</v>
      </c>
      <c r="V244" s="55">
        <v>0</v>
      </c>
      <c r="W244" s="55">
        <v>0</v>
      </c>
      <c r="X244" s="55">
        <f>I244</f>
        <v>256</v>
      </c>
      <c r="Y244" s="55">
        <v>0</v>
      </c>
      <c r="Z244" s="55">
        <v>0</v>
      </c>
      <c r="AA244" s="55">
        <v>0</v>
      </c>
      <c r="AB244" s="55">
        <v>0</v>
      </c>
      <c r="AC244" s="55">
        <v>0</v>
      </c>
      <c r="AD244" s="55">
        <v>0</v>
      </c>
      <c r="AE244" s="55">
        <v>0</v>
      </c>
      <c r="AF244" s="55">
        <v>0</v>
      </c>
      <c r="AG244" s="55">
        <v>0</v>
      </c>
      <c r="AH244" s="55">
        <v>0</v>
      </c>
      <c r="AI244" s="55">
        <v>0</v>
      </c>
      <c r="AJ244" s="55">
        <v>0</v>
      </c>
      <c r="AK244" s="55">
        <v>0</v>
      </c>
      <c r="AL244" s="27">
        <f t="shared" si="333"/>
        <v>0</v>
      </c>
    </row>
    <row r="245" spans="1:38" s="160" customFormat="1" ht="34" outlineLevel="4" x14ac:dyDescent="0.2">
      <c r="A245" s="157" t="s">
        <v>796</v>
      </c>
      <c r="B245" s="153" t="s">
        <v>406</v>
      </c>
      <c r="C245" s="153" t="s">
        <v>54</v>
      </c>
      <c r="D245" s="154">
        <v>3000</v>
      </c>
      <c r="E245" s="154"/>
      <c r="F245" s="154"/>
      <c r="G245" s="154" t="s">
        <v>26</v>
      </c>
      <c r="H245" s="154">
        <v>0.4</v>
      </c>
      <c r="I245" s="162">
        <f>D245*H245</f>
        <v>1200</v>
      </c>
      <c r="J245" s="162">
        <v>0</v>
      </c>
      <c r="K245" s="162">
        <v>0</v>
      </c>
      <c r="L245" s="162">
        <v>0</v>
      </c>
      <c r="M245" s="162">
        <v>0</v>
      </c>
      <c r="N245" s="162">
        <v>0</v>
      </c>
      <c r="O245" s="162">
        <v>0</v>
      </c>
      <c r="P245" s="162">
        <v>0</v>
      </c>
      <c r="Q245" s="162">
        <v>0</v>
      </c>
      <c r="R245" s="162">
        <v>0</v>
      </c>
      <c r="S245" s="162">
        <v>0</v>
      </c>
      <c r="T245" s="162">
        <v>0</v>
      </c>
      <c r="U245" s="162">
        <v>0</v>
      </c>
      <c r="V245" s="162">
        <v>0</v>
      </c>
      <c r="W245" s="162">
        <v>0</v>
      </c>
      <c r="X245" s="162">
        <f>I245</f>
        <v>1200</v>
      </c>
      <c r="Y245" s="162">
        <v>0</v>
      </c>
      <c r="Z245" s="162">
        <v>0</v>
      </c>
      <c r="AA245" s="162">
        <v>0</v>
      </c>
      <c r="AB245" s="162">
        <v>0</v>
      </c>
      <c r="AC245" s="162">
        <v>0</v>
      </c>
      <c r="AD245" s="162">
        <v>0</v>
      </c>
      <c r="AE245" s="162">
        <v>0</v>
      </c>
      <c r="AF245" s="162">
        <v>0</v>
      </c>
      <c r="AG245" s="162">
        <v>0</v>
      </c>
      <c r="AH245" s="162">
        <v>0</v>
      </c>
      <c r="AI245" s="162">
        <v>0</v>
      </c>
      <c r="AJ245" s="162">
        <v>0</v>
      </c>
      <c r="AK245" s="162">
        <v>0</v>
      </c>
      <c r="AL245" s="150">
        <f t="shared" ref="AL245" si="334">SUM(I245:P245)-SUM(Q245:AK245)</f>
        <v>0</v>
      </c>
    </row>
    <row r="246" spans="1:38" s="6" customFormat="1" ht="17" outlineLevel="2" x14ac:dyDescent="0.2">
      <c r="A246" s="32" t="s">
        <v>209</v>
      </c>
      <c r="B246" s="33" t="s">
        <v>118</v>
      </c>
      <c r="C246" s="33" t="s">
        <v>119</v>
      </c>
      <c r="D246" s="34"/>
      <c r="E246" s="34"/>
      <c r="F246" s="34"/>
      <c r="G246" s="34"/>
      <c r="H246" s="34"/>
      <c r="I246" s="35">
        <f t="shared" ref="I246:AK246" si="335">SUBTOTAL(9,I247:I352)</f>
        <v>1077.1199999999999</v>
      </c>
      <c r="J246" s="35">
        <f t="shared" si="335"/>
        <v>3238.4180000000001</v>
      </c>
      <c r="K246" s="35">
        <f t="shared" ref="K246" si="336">SUBTOTAL(9,K247:K352)</f>
        <v>5536</v>
      </c>
      <c r="L246" s="35">
        <f t="shared" si="335"/>
        <v>0</v>
      </c>
      <c r="M246" s="35">
        <f t="shared" si="335"/>
        <v>1142</v>
      </c>
      <c r="N246" s="35">
        <f t="shared" ref="N246" si="337">SUBTOTAL(9,N247:N352)</f>
        <v>0</v>
      </c>
      <c r="O246" s="35">
        <f t="shared" si="335"/>
        <v>1075</v>
      </c>
      <c r="P246" s="35">
        <f t="shared" si="335"/>
        <v>0</v>
      </c>
      <c r="Q246" s="35">
        <f t="shared" si="335"/>
        <v>1988.4179999999999</v>
      </c>
      <c r="R246" s="35">
        <f t="shared" si="335"/>
        <v>1142</v>
      </c>
      <c r="S246" s="35">
        <f t="shared" si="335"/>
        <v>0</v>
      </c>
      <c r="T246" s="35">
        <f t="shared" si="335"/>
        <v>5536</v>
      </c>
      <c r="U246" s="35">
        <f t="shared" si="335"/>
        <v>0</v>
      </c>
      <c r="V246" s="35">
        <f t="shared" si="335"/>
        <v>0</v>
      </c>
      <c r="W246" s="35">
        <f t="shared" ref="W246" si="338">SUBTOTAL(9,W247:W352)</f>
        <v>1250</v>
      </c>
      <c r="X246" s="35">
        <f t="shared" si="335"/>
        <v>200</v>
      </c>
      <c r="Y246" s="35">
        <f t="shared" si="335"/>
        <v>0</v>
      </c>
      <c r="Z246" s="35">
        <f t="shared" si="335"/>
        <v>150</v>
      </c>
      <c r="AA246" s="35">
        <f t="shared" si="335"/>
        <v>727.12</v>
      </c>
      <c r="AB246" s="35">
        <f t="shared" si="335"/>
        <v>0</v>
      </c>
      <c r="AC246" s="35">
        <f t="shared" si="335"/>
        <v>0</v>
      </c>
      <c r="AD246" s="35">
        <f t="shared" si="335"/>
        <v>0</v>
      </c>
      <c r="AE246" s="35">
        <f t="shared" si="335"/>
        <v>775</v>
      </c>
      <c r="AF246" s="35">
        <f t="shared" si="335"/>
        <v>0</v>
      </c>
      <c r="AG246" s="35">
        <f t="shared" si="335"/>
        <v>0</v>
      </c>
      <c r="AH246" s="35">
        <f t="shared" si="335"/>
        <v>0</v>
      </c>
      <c r="AI246" s="35">
        <f t="shared" si="335"/>
        <v>0</v>
      </c>
      <c r="AJ246" s="35">
        <f t="shared" si="335"/>
        <v>300</v>
      </c>
      <c r="AK246" s="35">
        <f t="shared" si="335"/>
        <v>0</v>
      </c>
      <c r="AL246" s="27">
        <f t="shared" si="324"/>
        <v>0</v>
      </c>
    </row>
    <row r="247" spans="1:38" ht="17" outlineLevel="3" x14ac:dyDescent="0.2">
      <c r="A247" s="36" t="s">
        <v>210</v>
      </c>
      <c r="B247" s="37" t="s">
        <v>322</v>
      </c>
      <c r="C247" s="37" t="s">
        <v>145</v>
      </c>
      <c r="D247" s="38"/>
      <c r="E247" s="38"/>
      <c r="F247" s="38"/>
      <c r="G247" s="38"/>
      <c r="H247" s="38"/>
      <c r="I247" s="39">
        <f>SUBTOTAL(9,I248:I249)</f>
        <v>0</v>
      </c>
      <c r="J247" s="39">
        <f>SUBTOTAL(9,J248:J253)</f>
        <v>125.667</v>
      </c>
      <c r="K247" s="39">
        <f>SUBTOTAL(9,K248:K253)</f>
        <v>0</v>
      </c>
      <c r="L247" s="39">
        <f t="shared" ref="L247:AK247" si="339">SUBTOTAL(9,L248:L253)</f>
        <v>0</v>
      </c>
      <c r="M247" s="39">
        <f t="shared" si="339"/>
        <v>74</v>
      </c>
      <c r="N247" s="39">
        <f t="shared" si="339"/>
        <v>0</v>
      </c>
      <c r="O247" s="39">
        <f t="shared" si="339"/>
        <v>0</v>
      </c>
      <c r="P247" s="39">
        <f t="shared" si="339"/>
        <v>0</v>
      </c>
      <c r="Q247" s="39">
        <f>SUBTOTAL(9,Q248:Q253)</f>
        <v>125.667</v>
      </c>
      <c r="R247" s="39">
        <f t="shared" si="339"/>
        <v>74</v>
      </c>
      <c r="S247" s="39">
        <f t="shared" si="339"/>
        <v>0</v>
      </c>
      <c r="T247" s="39">
        <f t="shared" si="339"/>
        <v>0</v>
      </c>
      <c r="U247" s="39">
        <f t="shared" si="339"/>
        <v>0</v>
      </c>
      <c r="V247" s="39">
        <f t="shared" si="339"/>
        <v>0</v>
      </c>
      <c r="W247" s="39">
        <f t="shared" ref="W247" si="340">SUBTOTAL(9,W248:W253)</f>
        <v>0</v>
      </c>
      <c r="X247" s="39">
        <f t="shared" si="339"/>
        <v>0</v>
      </c>
      <c r="Y247" s="39">
        <f t="shared" si="339"/>
        <v>0</v>
      </c>
      <c r="Z247" s="39">
        <f t="shared" si="339"/>
        <v>0</v>
      </c>
      <c r="AA247" s="39">
        <f t="shared" si="339"/>
        <v>0</v>
      </c>
      <c r="AB247" s="39">
        <f t="shared" si="339"/>
        <v>0</v>
      </c>
      <c r="AC247" s="39">
        <f t="shared" si="339"/>
        <v>0</v>
      </c>
      <c r="AD247" s="39">
        <f t="shared" si="339"/>
        <v>0</v>
      </c>
      <c r="AE247" s="39">
        <f t="shared" si="339"/>
        <v>0</v>
      </c>
      <c r="AF247" s="39">
        <f t="shared" si="339"/>
        <v>0</v>
      </c>
      <c r="AG247" s="39">
        <f t="shared" si="339"/>
        <v>0</v>
      </c>
      <c r="AH247" s="39">
        <f t="shared" si="339"/>
        <v>0</v>
      </c>
      <c r="AI247" s="39">
        <f t="shared" si="339"/>
        <v>0</v>
      </c>
      <c r="AJ247" s="39">
        <f t="shared" si="339"/>
        <v>0</v>
      </c>
      <c r="AK247" s="39">
        <f t="shared" si="339"/>
        <v>0</v>
      </c>
      <c r="AL247" s="27">
        <f t="shared" si="324"/>
        <v>0</v>
      </c>
    </row>
    <row r="248" spans="1:38" s="8" customFormat="1" ht="17" outlineLevel="4" x14ac:dyDescent="0.2">
      <c r="A248" s="40" t="s">
        <v>478</v>
      </c>
      <c r="B248" s="37" t="s">
        <v>322</v>
      </c>
      <c r="C248" s="37" t="s">
        <v>145</v>
      </c>
      <c r="D248" s="45"/>
      <c r="E248" s="45"/>
      <c r="F248" s="45"/>
      <c r="G248" s="45"/>
      <c r="H248" s="45"/>
      <c r="I248" s="46"/>
      <c r="J248" s="46">
        <v>6.6669999999999998</v>
      </c>
      <c r="K248" s="39">
        <v>0</v>
      </c>
      <c r="L248" s="46"/>
      <c r="M248" s="46"/>
      <c r="N248" s="39"/>
      <c r="O248" s="46"/>
      <c r="P248" s="46"/>
      <c r="Q248" s="46">
        <f t="shared" ref="Q248:Q253" si="341">J248</f>
        <v>6.6669999999999998</v>
      </c>
      <c r="R248" s="46">
        <f t="shared" ref="R248:R253" si="342">M248</f>
        <v>0</v>
      </c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27">
        <f t="shared" si="324"/>
        <v>0</v>
      </c>
    </row>
    <row r="249" spans="1:38" s="8" customFormat="1" ht="17" outlineLevel="4" x14ac:dyDescent="0.2">
      <c r="A249" s="40" t="s">
        <v>477</v>
      </c>
      <c r="B249" s="37" t="s">
        <v>322</v>
      </c>
      <c r="C249" s="37" t="s">
        <v>145</v>
      </c>
      <c r="D249" s="45"/>
      <c r="E249" s="45"/>
      <c r="F249" s="45"/>
      <c r="G249" s="45"/>
      <c r="H249" s="45"/>
      <c r="I249" s="46"/>
      <c r="J249" s="46"/>
      <c r="K249" s="39"/>
      <c r="L249" s="46"/>
      <c r="M249" s="46">
        <v>74</v>
      </c>
      <c r="N249" s="39">
        <v>0</v>
      </c>
      <c r="O249" s="46"/>
      <c r="P249" s="46"/>
      <c r="Q249" s="46">
        <f t="shared" si="341"/>
        <v>0</v>
      </c>
      <c r="R249" s="46">
        <f t="shared" si="342"/>
        <v>74</v>
      </c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27">
        <f t="shared" si="324"/>
        <v>0</v>
      </c>
    </row>
    <row r="250" spans="1:38" s="8" customFormat="1" ht="34" outlineLevel="4" x14ac:dyDescent="0.2">
      <c r="A250" s="40" t="s">
        <v>479</v>
      </c>
      <c r="B250" s="37" t="s">
        <v>322</v>
      </c>
      <c r="C250" s="37" t="s">
        <v>145</v>
      </c>
      <c r="D250" s="45"/>
      <c r="E250" s="45"/>
      <c r="F250" s="45"/>
      <c r="G250" s="45"/>
      <c r="H250" s="45"/>
      <c r="I250" s="46"/>
      <c r="J250" s="46">
        <v>10</v>
      </c>
      <c r="K250" s="39">
        <v>0</v>
      </c>
      <c r="L250" s="46"/>
      <c r="M250" s="46"/>
      <c r="N250" s="39"/>
      <c r="O250" s="46"/>
      <c r="P250" s="46"/>
      <c r="Q250" s="46">
        <f t="shared" si="341"/>
        <v>10</v>
      </c>
      <c r="R250" s="46">
        <f t="shared" si="342"/>
        <v>0</v>
      </c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27">
        <f t="shared" si="324"/>
        <v>0</v>
      </c>
    </row>
    <row r="251" spans="1:38" s="8" customFormat="1" ht="17" outlineLevel="4" x14ac:dyDescent="0.2">
      <c r="A251" s="40" t="s">
        <v>480</v>
      </c>
      <c r="B251" s="37" t="s">
        <v>322</v>
      </c>
      <c r="C251" s="37" t="s">
        <v>145</v>
      </c>
      <c r="D251" s="45"/>
      <c r="E251" s="45"/>
      <c r="F251" s="45"/>
      <c r="G251" s="45"/>
      <c r="H251" s="45"/>
      <c r="I251" s="46"/>
      <c r="J251" s="46">
        <v>60</v>
      </c>
      <c r="K251" s="39">
        <v>0</v>
      </c>
      <c r="L251" s="46"/>
      <c r="M251" s="46"/>
      <c r="N251" s="39"/>
      <c r="O251" s="46"/>
      <c r="P251" s="46"/>
      <c r="Q251" s="46">
        <f t="shared" si="341"/>
        <v>60</v>
      </c>
      <c r="R251" s="46">
        <f t="shared" si="342"/>
        <v>0</v>
      </c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27">
        <f t="shared" si="324"/>
        <v>0</v>
      </c>
    </row>
    <row r="252" spans="1:38" s="8" customFormat="1" ht="34" outlineLevel="4" x14ac:dyDescent="0.2">
      <c r="A252" s="40" t="s">
        <v>481</v>
      </c>
      <c r="B252" s="37" t="s">
        <v>322</v>
      </c>
      <c r="C252" s="37" t="s">
        <v>145</v>
      </c>
      <c r="D252" s="45"/>
      <c r="E252" s="45"/>
      <c r="F252" s="45"/>
      <c r="G252" s="45"/>
      <c r="H252" s="45"/>
      <c r="I252" s="46"/>
      <c r="J252" s="46">
        <v>30</v>
      </c>
      <c r="K252" s="39">
        <v>0</v>
      </c>
      <c r="L252" s="46"/>
      <c r="M252" s="46"/>
      <c r="N252" s="39"/>
      <c r="O252" s="46"/>
      <c r="P252" s="46"/>
      <c r="Q252" s="46">
        <f t="shared" si="341"/>
        <v>30</v>
      </c>
      <c r="R252" s="46">
        <f t="shared" si="342"/>
        <v>0</v>
      </c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27">
        <f t="shared" si="324"/>
        <v>0</v>
      </c>
    </row>
    <row r="253" spans="1:38" s="8" customFormat="1" ht="17" outlineLevel="4" x14ac:dyDescent="0.2">
      <c r="A253" s="40" t="s">
        <v>482</v>
      </c>
      <c r="B253" s="37" t="s">
        <v>322</v>
      </c>
      <c r="C253" s="37" t="s">
        <v>145</v>
      </c>
      <c r="D253" s="45"/>
      <c r="E253" s="45"/>
      <c r="F253" s="45"/>
      <c r="G253" s="45"/>
      <c r="H253" s="45"/>
      <c r="I253" s="46"/>
      <c r="J253" s="46">
        <v>19</v>
      </c>
      <c r="K253" s="39">
        <v>0</v>
      </c>
      <c r="L253" s="46"/>
      <c r="M253" s="46"/>
      <c r="N253" s="39"/>
      <c r="O253" s="46"/>
      <c r="P253" s="46"/>
      <c r="Q253" s="46">
        <f t="shared" si="341"/>
        <v>19</v>
      </c>
      <c r="R253" s="46">
        <f t="shared" si="342"/>
        <v>0</v>
      </c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27">
        <f t="shared" si="324"/>
        <v>0</v>
      </c>
    </row>
    <row r="254" spans="1:38" ht="17" outlineLevel="3" x14ac:dyDescent="0.2">
      <c r="A254" s="36" t="s">
        <v>211</v>
      </c>
      <c r="B254" s="37" t="s">
        <v>322</v>
      </c>
      <c r="C254" s="37" t="s">
        <v>145</v>
      </c>
      <c r="D254" s="38"/>
      <c r="E254" s="38"/>
      <c r="F254" s="38"/>
      <c r="G254" s="38"/>
      <c r="H254" s="38"/>
      <c r="I254" s="39">
        <f>SUBTOTAL(9,I255:I255)</f>
        <v>0</v>
      </c>
      <c r="J254" s="39">
        <f>SUBTOTAL(9,J255:J260)</f>
        <v>201</v>
      </c>
      <c r="K254" s="39">
        <f>SUBTOTAL(9,K255:K260)</f>
        <v>0</v>
      </c>
      <c r="L254" s="39">
        <f t="shared" ref="L254:AK254" si="343">SUBTOTAL(9,L255:L260)</f>
        <v>0</v>
      </c>
      <c r="M254" s="39">
        <f t="shared" si="343"/>
        <v>74</v>
      </c>
      <c r="N254" s="39">
        <f t="shared" ref="N254" si="344">SUBTOTAL(9,N255:N260)</f>
        <v>0</v>
      </c>
      <c r="O254" s="39">
        <f t="shared" si="343"/>
        <v>0</v>
      </c>
      <c r="P254" s="39">
        <f t="shared" si="343"/>
        <v>0</v>
      </c>
      <c r="Q254" s="39">
        <f t="shared" si="343"/>
        <v>201</v>
      </c>
      <c r="R254" s="39">
        <f t="shared" si="343"/>
        <v>74</v>
      </c>
      <c r="S254" s="39">
        <f t="shared" si="343"/>
        <v>0</v>
      </c>
      <c r="T254" s="39">
        <f t="shared" si="343"/>
        <v>0</v>
      </c>
      <c r="U254" s="39">
        <f t="shared" si="343"/>
        <v>0</v>
      </c>
      <c r="V254" s="39">
        <f t="shared" si="343"/>
        <v>0</v>
      </c>
      <c r="W254" s="39">
        <f t="shared" ref="W254" si="345">SUBTOTAL(9,W255:W260)</f>
        <v>0</v>
      </c>
      <c r="X254" s="39">
        <f t="shared" si="343"/>
        <v>0</v>
      </c>
      <c r="Y254" s="39">
        <f t="shared" si="343"/>
        <v>0</v>
      </c>
      <c r="Z254" s="39">
        <f t="shared" si="343"/>
        <v>0</v>
      </c>
      <c r="AA254" s="39">
        <f t="shared" si="343"/>
        <v>0</v>
      </c>
      <c r="AB254" s="39">
        <f t="shared" si="343"/>
        <v>0</v>
      </c>
      <c r="AC254" s="39">
        <f t="shared" si="343"/>
        <v>0</v>
      </c>
      <c r="AD254" s="39">
        <f t="shared" si="343"/>
        <v>0</v>
      </c>
      <c r="AE254" s="39">
        <f t="shared" si="343"/>
        <v>0</v>
      </c>
      <c r="AF254" s="39">
        <f t="shared" si="343"/>
        <v>0</v>
      </c>
      <c r="AG254" s="39">
        <f t="shared" si="343"/>
        <v>0</v>
      </c>
      <c r="AH254" s="39">
        <f t="shared" si="343"/>
        <v>0</v>
      </c>
      <c r="AI254" s="39">
        <f t="shared" si="343"/>
        <v>0</v>
      </c>
      <c r="AJ254" s="39">
        <f t="shared" si="343"/>
        <v>0</v>
      </c>
      <c r="AK254" s="39">
        <f t="shared" si="343"/>
        <v>0</v>
      </c>
      <c r="AL254" s="27">
        <f t="shared" si="324"/>
        <v>0</v>
      </c>
    </row>
    <row r="255" spans="1:38" s="8" customFormat="1" ht="17" outlineLevel="4" x14ac:dyDescent="0.2">
      <c r="A255" s="40" t="s">
        <v>483</v>
      </c>
      <c r="B255" s="37" t="s">
        <v>322</v>
      </c>
      <c r="C255" s="37" t="s">
        <v>145</v>
      </c>
      <c r="D255" s="45"/>
      <c r="E255" s="45"/>
      <c r="F255" s="45"/>
      <c r="G255" s="45"/>
      <c r="H255" s="45"/>
      <c r="I255" s="46"/>
      <c r="J255" s="46">
        <v>13</v>
      </c>
      <c r="K255" s="39">
        <v>0</v>
      </c>
      <c r="L255" s="46"/>
      <c r="M255" s="46"/>
      <c r="N255" s="39"/>
      <c r="O255" s="46"/>
      <c r="P255" s="46"/>
      <c r="Q255" s="46">
        <f t="shared" ref="Q255:Q260" si="346">J255</f>
        <v>13</v>
      </c>
      <c r="R255" s="46">
        <f t="shared" ref="R255:R260" si="347">M255</f>
        <v>0</v>
      </c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27">
        <f t="shared" si="324"/>
        <v>0</v>
      </c>
    </row>
    <row r="256" spans="1:38" s="8" customFormat="1" ht="17" outlineLevel="4" x14ac:dyDescent="0.2">
      <c r="A256" s="40" t="s">
        <v>484</v>
      </c>
      <c r="B256" s="37" t="s">
        <v>322</v>
      </c>
      <c r="C256" s="37" t="s">
        <v>145</v>
      </c>
      <c r="D256" s="45"/>
      <c r="E256" s="45"/>
      <c r="F256" s="45"/>
      <c r="G256" s="45"/>
      <c r="H256" s="45"/>
      <c r="I256" s="46"/>
      <c r="J256" s="46"/>
      <c r="K256" s="39"/>
      <c r="L256" s="46"/>
      <c r="M256" s="46">
        <v>74</v>
      </c>
      <c r="N256" s="39">
        <v>0</v>
      </c>
      <c r="O256" s="46"/>
      <c r="P256" s="46"/>
      <c r="Q256" s="46">
        <f t="shared" si="346"/>
        <v>0</v>
      </c>
      <c r="R256" s="46">
        <f t="shared" si="347"/>
        <v>74</v>
      </c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27">
        <f t="shared" si="324"/>
        <v>0</v>
      </c>
    </row>
    <row r="257" spans="1:38" s="8" customFormat="1" ht="17" outlineLevel="4" x14ac:dyDescent="0.2">
      <c r="A257" s="40" t="s">
        <v>485</v>
      </c>
      <c r="B257" s="37" t="s">
        <v>322</v>
      </c>
      <c r="C257" s="37" t="s">
        <v>145</v>
      </c>
      <c r="D257" s="45"/>
      <c r="E257" s="45"/>
      <c r="F257" s="45"/>
      <c r="G257" s="45"/>
      <c r="H257" s="45"/>
      <c r="I257" s="46"/>
      <c r="J257" s="46">
        <v>13</v>
      </c>
      <c r="K257" s="39">
        <v>0</v>
      </c>
      <c r="L257" s="46"/>
      <c r="M257" s="46"/>
      <c r="N257" s="39"/>
      <c r="O257" s="46"/>
      <c r="P257" s="46"/>
      <c r="Q257" s="46">
        <f t="shared" si="346"/>
        <v>13</v>
      </c>
      <c r="R257" s="46">
        <f t="shared" si="347"/>
        <v>0</v>
      </c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27">
        <f t="shared" si="324"/>
        <v>0</v>
      </c>
    </row>
    <row r="258" spans="1:38" s="8" customFormat="1" ht="17" outlineLevel="4" x14ac:dyDescent="0.2">
      <c r="A258" s="40" t="s">
        <v>486</v>
      </c>
      <c r="B258" s="37" t="s">
        <v>322</v>
      </c>
      <c r="C258" s="37" t="s">
        <v>145</v>
      </c>
      <c r="D258" s="45"/>
      <c r="E258" s="45"/>
      <c r="F258" s="45"/>
      <c r="G258" s="45"/>
      <c r="H258" s="45"/>
      <c r="I258" s="46"/>
      <c r="J258" s="46">
        <v>138</v>
      </c>
      <c r="K258" s="39">
        <v>0</v>
      </c>
      <c r="L258" s="46"/>
      <c r="M258" s="46"/>
      <c r="N258" s="39"/>
      <c r="O258" s="46"/>
      <c r="P258" s="46"/>
      <c r="Q258" s="46">
        <f t="shared" si="346"/>
        <v>138</v>
      </c>
      <c r="R258" s="46">
        <f t="shared" si="347"/>
        <v>0</v>
      </c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27">
        <f t="shared" si="324"/>
        <v>0</v>
      </c>
    </row>
    <row r="259" spans="1:38" s="8" customFormat="1" ht="17" outlineLevel="4" x14ac:dyDescent="0.2">
      <c r="A259" s="40" t="s">
        <v>487</v>
      </c>
      <c r="B259" s="37" t="s">
        <v>322</v>
      </c>
      <c r="C259" s="37" t="s">
        <v>145</v>
      </c>
      <c r="D259" s="45"/>
      <c r="E259" s="45"/>
      <c r="F259" s="45"/>
      <c r="G259" s="45"/>
      <c r="H259" s="45"/>
      <c r="I259" s="46"/>
      <c r="J259" s="46">
        <v>18</v>
      </c>
      <c r="K259" s="39">
        <v>0</v>
      </c>
      <c r="L259" s="46"/>
      <c r="M259" s="46"/>
      <c r="N259" s="39"/>
      <c r="O259" s="46"/>
      <c r="P259" s="46"/>
      <c r="Q259" s="46">
        <f t="shared" si="346"/>
        <v>18</v>
      </c>
      <c r="R259" s="46">
        <f t="shared" si="347"/>
        <v>0</v>
      </c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27">
        <f t="shared" si="324"/>
        <v>0</v>
      </c>
    </row>
    <row r="260" spans="1:38" s="8" customFormat="1" ht="17" outlineLevel="4" x14ac:dyDescent="0.2">
      <c r="A260" s="40" t="s">
        <v>488</v>
      </c>
      <c r="B260" s="37" t="s">
        <v>322</v>
      </c>
      <c r="C260" s="37" t="s">
        <v>145</v>
      </c>
      <c r="D260" s="45"/>
      <c r="E260" s="45"/>
      <c r="F260" s="45"/>
      <c r="G260" s="45"/>
      <c r="H260" s="45"/>
      <c r="I260" s="46"/>
      <c r="J260" s="46">
        <v>19</v>
      </c>
      <c r="K260" s="39">
        <v>0</v>
      </c>
      <c r="L260" s="46"/>
      <c r="M260" s="46"/>
      <c r="N260" s="39"/>
      <c r="O260" s="46"/>
      <c r="P260" s="46"/>
      <c r="Q260" s="46">
        <f t="shared" si="346"/>
        <v>19</v>
      </c>
      <c r="R260" s="46">
        <f t="shared" si="347"/>
        <v>0</v>
      </c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27">
        <f t="shared" si="324"/>
        <v>0</v>
      </c>
    </row>
    <row r="261" spans="1:38" ht="17" outlineLevel="3" x14ac:dyDescent="0.2">
      <c r="A261" s="36" t="s">
        <v>212</v>
      </c>
      <c r="B261" s="37" t="s">
        <v>322</v>
      </c>
      <c r="C261" s="37" t="s">
        <v>145</v>
      </c>
      <c r="D261" s="38"/>
      <c r="E261" s="38"/>
      <c r="F261" s="38"/>
      <c r="G261" s="38"/>
      <c r="H261" s="38"/>
      <c r="I261" s="39">
        <f>SUBTOTAL(9,I262:I262)</f>
        <v>0</v>
      </c>
      <c r="J261" s="39">
        <f>SUBTOTAL(9,J262:J267)</f>
        <v>36.382999999999996</v>
      </c>
      <c r="K261" s="39">
        <f>SUBTOTAL(9,K262:K267)</f>
        <v>83</v>
      </c>
      <c r="L261" s="39">
        <f t="shared" ref="L261:AK261" si="348">SUBTOTAL(9,L262:L267)</f>
        <v>0</v>
      </c>
      <c r="M261" s="39">
        <f t="shared" si="348"/>
        <v>74</v>
      </c>
      <c r="N261" s="39">
        <f t="shared" ref="N261" si="349">SUBTOTAL(9,N262:N267)</f>
        <v>0</v>
      </c>
      <c r="O261" s="39">
        <f t="shared" si="348"/>
        <v>630</v>
      </c>
      <c r="P261" s="39">
        <f t="shared" si="348"/>
        <v>0</v>
      </c>
      <c r="Q261" s="39">
        <f t="shared" si="348"/>
        <v>36.382999999999996</v>
      </c>
      <c r="R261" s="39">
        <f t="shared" si="348"/>
        <v>74</v>
      </c>
      <c r="S261" s="39">
        <f t="shared" si="348"/>
        <v>0</v>
      </c>
      <c r="T261" s="39">
        <f t="shared" si="348"/>
        <v>83</v>
      </c>
      <c r="U261" s="39">
        <f t="shared" si="348"/>
        <v>0</v>
      </c>
      <c r="V261" s="39">
        <f t="shared" si="348"/>
        <v>0</v>
      </c>
      <c r="W261" s="39">
        <f t="shared" ref="W261" si="350">SUBTOTAL(9,W262:W267)</f>
        <v>0</v>
      </c>
      <c r="X261" s="39">
        <f t="shared" si="348"/>
        <v>0</v>
      </c>
      <c r="Y261" s="39">
        <f t="shared" si="348"/>
        <v>0</v>
      </c>
      <c r="Z261" s="39">
        <f t="shared" si="348"/>
        <v>0</v>
      </c>
      <c r="AA261" s="39">
        <f t="shared" si="348"/>
        <v>0</v>
      </c>
      <c r="AB261" s="39">
        <f t="shared" si="348"/>
        <v>0</v>
      </c>
      <c r="AC261" s="39">
        <f t="shared" si="348"/>
        <v>0</v>
      </c>
      <c r="AD261" s="39">
        <f t="shared" si="348"/>
        <v>0</v>
      </c>
      <c r="AE261" s="39">
        <f t="shared" si="348"/>
        <v>630</v>
      </c>
      <c r="AF261" s="39">
        <f t="shared" si="348"/>
        <v>0</v>
      </c>
      <c r="AG261" s="39">
        <f t="shared" si="348"/>
        <v>0</v>
      </c>
      <c r="AH261" s="39">
        <f t="shared" si="348"/>
        <v>0</v>
      </c>
      <c r="AI261" s="39">
        <f t="shared" si="348"/>
        <v>0</v>
      </c>
      <c r="AJ261" s="39">
        <f t="shared" si="348"/>
        <v>0</v>
      </c>
      <c r="AK261" s="39">
        <f t="shared" si="348"/>
        <v>0</v>
      </c>
      <c r="AL261" s="27">
        <f t="shared" si="324"/>
        <v>0</v>
      </c>
    </row>
    <row r="262" spans="1:38" s="8" customFormat="1" ht="17" outlineLevel="4" x14ac:dyDescent="0.2">
      <c r="A262" s="40" t="s">
        <v>491</v>
      </c>
      <c r="B262" s="37" t="s">
        <v>322</v>
      </c>
      <c r="C262" s="37" t="s">
        <v>145</v>
      </c>
      <c r="D262" s="45"/>
      <c r="E262" s="45"/>
      <c r="F262" s="45"/>
      <c r="G262" s="45"/>
      <c r="H262" s="45"/>
      <c r="I262" s="46"/>
      <c r="J262" s="46">
        <v>5</v>
      </c>
      <c r="K262" s="39">
        <v>0</v>
      </c>
      <c r="L262" s="46"/>
      <c r="M262" s="46"/>
      <c r="N262" s="39"/>
      <c r="O262" s="46"/>
      <c r="P262" s="46"/>
      <c r="Q262" s="46">
        <f>J262</f>
        <v>5</v>
      </c>
      <c r="R262" s="46">
        <f t="shared" ref="R262:R267" si="351">M262</f>
        <v>0</v>
      </c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27">
        <f t="shared" si="324"/>
        <v>0</v>
      </c>
    </row>
    <row r="263" spans="1:38" s="8" customFormat="1" ht="17" outlineLevel="4" x14ac:dyDescent="0.2">
      <c r="A263" s="40" t="s">
        <v>489</v>
      </c>
      <c r="B263" s="37" t="s">
        <v>92</v>
      </c>
      <c r="C263" s="37" t="s">
        <v>93</v>
      </c>
      <c r="D263" s="45"/>
      <c r="E263" s="45"/>
      <c r="F263" s="45"/>
      <c r="G263" s="45"/>
      <c r="H263" s="45"/>
      <c r="I263" s="46"/>
      <c r="J263" s="46"/>
      <c r="K263" s="39"/>
      <c r="L263" s="46"/>
      <c r="M263" s="46">
        <v>74</v>
      </c>
      <c r="N263" s="39">
        <v>0</v>
      </c>
      <c r="O263" s="46">
        <v>550</v>
      </c>
      <c r="P263" s="46"/>
      <c r="Q263" s="46">
        <f>J263</f>
        <v>0</v>
      </c>
      <c r="R263" s="46">
        <f t="shared" si="351"/>
        <v>74</v>
      </c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>
        <f>O263</f>
        <v>550</v>
      </c>
      <c r="AF263" s="46"/>
      <c r="AG263" s="46"/>
      <c r="AH263" s="46"/>
      <c r="AI263" s="46"/>
      <c r="AJ263" s="46"/>
      <c r="AK263" s="46"/>
      <c r="AL263" s="27">
        <f t="shared" si="324"/>
        <v>0</v>
      </c>
    </row>
    <row r="264" spans="1:38" s="8" customFormat="1" ht="17" outlineLevel="4" x14ac:dyDescent="0.2">
      <c r="A264" s="40" t="s">
        <v>492</v>
      </c>
      <c r="B264" s="37" t="s">
        <v>322</v>
      </c>
      <c r="C264" s="37" t="s">
        <v>145</v>
      </c>
      <c r="D264" s="45"/>
      <c r="E264" s="45"/>
      <c r="F264" s="45"/>
      <c r="G264" s="45"/>
      <c r="H264" s="45"/>
      <c r="I264" s="46"/>
      <c r="J264" s="46">
        <v>12.382999999999999</v>
      </c>
      <c r="K264" s="39">
        <v>0</v>
      </c>
      <c r="L264" s="46"/>
      <c r="M264" s="46"/>
      <c r="N264" s="39"/>
      <c r="O264" s="46">
        <v>30</v>
      </c>
      <c r="P264" s="46"/>
      <c r="Q264" s="46">
        <f>J264</f>
        <v>12.382999999999999</v>
      </c>
      <c r="R264" s="46">
        <f t="shared" si="351"/>
        <v>0</v>
      </c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>
        <f>O264</f>
        <v>30</v>
      </c>
      <c r="AF264" s="46"/>
      <c r="AG264" s="46"/>
      <c r="AH264" s="46"/>
      <c r="AI264" s="46"/>
      <c r="AJ264" s="46"/>
      <c r="AK264" s="46"/>
      <c r="AL264" s="27">
        <f t="shared" si="324"/>
        <v>0</v>
      </c>
    </row>
    <row r="265" spans="1:38" s="8" customFormat="1" ht="17" outlineLevel="4" x14ac:dyDescent="0.2">
      <c r="A265" s="40" t="s">
        <v>493</v>
      </c>
      <c r="B265" s="37" t="s">
        <v>36</v>
      </c>
      <c r="C265" s="37" t="s">
        <v>37</v>
      </c>
      <c r="D265" s="45"/>
      <c r="E265" s="45"/>
      <c r="F265" s="45"/>
      <c r="G265" s="45"/>
      <c r="H265" s="45"/>
      <c r="I265" s="46"/>
      <c r="J265" s="46">
        <v>0</v>
      </c>
      <c r="K265" s="39">
        <v>19</v>
      </c>
      <c r="L265" s="46"/>
      <c r="M265" s="46"/>
      <c r="N265" s="39"/>
      <c r="O265" s="46">
        <v>50</v>
      </c>
      <c r="P265" s="46"/>
      <c r="Q265" s="46"/>
      <c r="R265" s="46">
        <f t="shared" si="351"/>
        <v>0</v>
      </c>
      <c r="S265" s="46"/>
      <c r="T265" s="46">
        <f>K265</f>
        <v>19</v>
      </c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>
        <f>O265</f>
        <v>50</v>
      </c>
      <c r="AF265" s="46"/>
      <c r="AG265" s="46"/>
      <c r="AH265" s="46"/>
      <c r="AI265" s="46"/>
      <c r="AJ265" s="46"/>
      <c r="AK265" s="46"/>
      <c r="AL265" s="27">
        <f t="shared" si="324"/>
        <v>0</v>
      </c>
    </row>
    <row r="266" spans="1:38" s="8" customFormat="1" ht="17" outlineLevel="4" x14ac:dyDescent="0.2">
      <c r="A266" s="40" t="s">
        <v>494</v>
      </c>
      <c r="B266" s="37" t="s">
        <v>36</v>
      </c>
      <c r="C266" s="37" t="s">
        <v>37</v>
      </c>
      <c r="D266" s="45"/>
      <c r="E266" s="45"/>
      <c r="F266" s="45"/>
      <c r="G266" s="45"/>
      <c r="H266" s="45"/>
      <c r="I266" s="46"/>
      <c r="J266" s="46"/>
      <c r="K266" s="39">
        <v>64</v>
      </c>
      <c r="L266" s="46"/>
      <c r="M266" s="46"/>
      <c r="N266" s="39"/>
      <c r="O266" s="46"/>
      <c r="P266" s="46"/>
      <c r="Q266" s="46"/>
      <c r="R266" s="46">
        <f t="shared" si="351"/>
        <v>0</v>
      </c>
      <c r="S266" s="46"/>
      <c r="T266" s="46">
        <f>K266</f>
        <v>64</v>
      </c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27">
        <f t="shared" si="324"/>
        <v>0</v>
      </c>
    </row>
    <row r="267" spans="1:38" s="8" customFormat="1" ht="17" outlineLevel="4" x14ac:dyDescent="0.2">
      <c r="A267" s="40" t="s">
        <v>490</v>
      </c>
      <c r="B267" s="37" t="s">
        <v>322</v>
      </c>
      <c r="C267" s="37" t="s">
        <v>145</v>
      </c>
      <c r="D267" s="45"/>
      <c r="E267" s="45"/>
      <c r="F267" s="45"/>
      <c r="G267" s="45"/>
      <c r="H267" s="45"/>
      <c r="I267" s="46"/>
      <c r="J267" s="46">
        <v>19</v>
      </c>
      <c r="K267" s="39">
        <v>0</v>
      </c>
      <c r="L267" s="46"/>
      <c r="M267" s="46"/>
      <c r="N267" s="39"/>
      <c r="O267" s="46"/>
      <c r="P267" s="46"/>
      <c r="Q267" s="46">
        <f>J267</f>
        <v>19</v>
      </c>
      <c r="R267" s="46">
        <f t="shared" si="351"/>
        <v>0</v>
      </c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27">
        <f t="shared" si="324"/>
        <v>0</v>
      </c>
    </row>
    <row r="268" spans="1:38" ht="17" outlineLevel="3" x14ac:dyDescent="0.2">
      <c r="A268" s="36" t="s">
        <v>213</v>
      </c>
      <c r="B268" s="37" t="s">
        <v>28</v>
      </c>
      <c r="C268" s="37" t="s">
        <v>27</v>
      </c>
      <c r="D268" s="38"/>
      <c r="E268" s="38"/>
      <c r="F268" s="38"/>
      <c r="G268" s="38"/>
      <c r="H268" s="38"/>
      <c r="I268" s="39">
        <f t="shared" ref="I268" si="352">SUBTOTAL(9,I269:I270)</f>
        <v>0</v>
      </c>
      <c r="J268" s="39">
        <f>SUBTOTAL(9,J269:J272)</f>
        <v>120</v>
      </c>
      <c r="K268" s="39">
        <f>SUBTOTAL(9,K269:K272)</f>
        <v>318</v>
      </c>
      <c r="L268" s="39">
        <f t="shared" ref="L268:AK268" si="353">SUBTOTAL(9,L269:L272)</f>
        <v>0</v>
      </c>
      <c r="M268" s="39">
        <f t="shared" si="353"/>
        <v>0</v>
      </c>
      <c r="N268" s="39">
        <f t="shared" ref="N268" si="354">SUBTOTAL(9,N269:N272)</f>
        <v>0</v>
      </c>
      <c r="O268" s="39">
        <f t="shared" si="353"/>
        <v>120</v>
      </c>
      <c r="P268" s="39">
        <f t="shared" si="353"/>
        <v>0</v>
      </c>
      <c r="Q268" s="39">
        <f t="shared" si="353"/>
        <v>120</v>
      </c>
      <c r="R268" s="39">
        <f t="shared" si="353"/>
        <v>0</v>
      </c>
      <c r="S268" s="39">
        <f t="shared" si="353"/>
        <v>0</v>
      </c>
      <c r="T268" s="39">
        <f t="shared" si="353"/>
        <v>318</v>
      </c>
      <c r="U268" s="39">
        <f t="shared" si="353"/>
        <v>0</v>
      </c>
      <c r="V268" s="39">
        <f t="shared" si="353"/>
        <v>0</v>
      </c>
      <c r="W268" s="39">
        <f t="shared" ref="W268" si="355">SUBTOTAL(9,W269:W272)</f>
        <v>0</v>
      </c>
      <c r="X268" s="39">
        <f t="shared" si="353"/>
        <v>0</v>
      </c>
      <c r="Y268" s="39">
        <f t="shared" si="353"/>
        <v>0</v>
      </c>
      <c r="Z268" s="39">
        <f t="shared" si="353"/>
        <v>0</v>
      </c>
      <c r="AA268" s="39">
        <f t="shared" si="353"/>
        <v>0</v>
      </c>
      <c r="AB268" s="39">
        <f t="shared" si="353"/>
        <v>0</v>
      </c>
      <c r="AC268" s="39">
        <f t="shared" si="353"/>
        <v>0</v>
      </c>
      <c r="AD268" s="39">
        <f t="shared" si="353"/>
        <v>0</v>
      </c>
      <c r="AE268" s="39">
        <f t="shared" si="353"/>
        <v>120</v>
      </c>
      <c r="AF268" s="39">
        <f t="shared" si="353"/>
        <v>0</v>
      </c>
      <c r="AG268" s="39">
        <f t="shared" si="353"/>
        <v>0</v>
      </c>
      <c r="AH268" s="39">
        <f t="shared" si="353"/>
        <v>0</v>
      </c>
      <c r="AI268" s="39">
        <f t="shared" si="353"/>
        <v>0</v>
      </c>
      <c r="AJ268" s="39">
        <f t="shared" si="353"/>
        <v>0</v>
      </c>
      <c r="AK268" s="39">
        <f t="shared" si="353"/>
        <v>0</v>
      </c>
      <c r="AL268" s="27">
        <f t="shared" si="324"/>
        <v>0</v>
      </c>
    </row>
    <row r="269" spans="1:38" s="8" customFormat="1" ht="17" outlineLevel="4" x14ac:dyDescent="0.2">
      <c r="A269" s="40" t="s">
        <v>496</v>
      </c>
      <c r="B269" s="37" t="s">
        <v>28</v>
      </c>
      <c r="C269" s="37" t="s">
        <v>27</v>
      </c>
      <c r="D269" s="45"/>
      <c r="E269" s="45"/>
      <c r="F269" s="45"/>
      <c r="G269" s="45"/>
      <c r="H269" s="45"/>
      <c r="I269" s="46"/>
      <c r="J269" s="46">
        <v>60</v>
      </c>
      <c r="K269" s="39">
        <v>0</v>
      </c>
      <c r="L269" s="46"/>
      <c r="M269" s="46">
        <v>0</v>
      </c>
      <c r="N269" s="39">
        <v>0</v>
      </c>
      <c r="O269" s="46"/>
      <c r="P269" s="46"/>
      <c r="Q269" s="46">
        <f>J269</f>
        <v>60</v>
      </c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27">
        <f t="shared" si="324"/>
        <v>0</v>
      </c>
    </row>
    <row r="270" spans="1:38" s="8" customFormat="1" ht="17" outlineLevel="4" x14ac:dyDescent="0.2">
      <c r="A270" s="40" t="s">
        <v>497</v>
      </c>
      <c r="B270" s="37" t="s">
        <v>28</v>
      </c>
      <c r="C270" s="37" t="s">
        <v>27</v>
      </c>
      <c r="D270" s="45"/>
      <c r="E270" s="45"/>
      <c r="F270" s="45"/>
      <c r="G270" s="45"/>
      <c r="H270" s="45"/>
      <c r="I270" s="46"/>
      <c r="J270" s="46">
        <v>60</v>
      </c>
      <c r="K270" s="39">
        <v>0</v>
      </c>
      <c r="L270" s="46"/>
      <c r="M270" s="46"/>
      <c r="N270" s="39"/>
      <c r="O270" s="46"/>
      <c r="P270" s="46"/>
      <c r="Q270" s="46">
        <f>J270</f>
        <v>60</v>
      </c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27">
        <f t="shared" si="324"/>
        <v>0</v>
      </c>
    </row>
    <row r="271" spans="1:38" s="8" customFormat="1" ht="17" outlineLevel="4" x14ac:dyDescent="0.2">
      <c r="A271" s="40" t="s">
        <v>498</v>
      </c>
      <c r="B271" s="37" t="s">
        <v>36</v>
      </c>
      <c r="C271" s="37" t="s">
        <v>37</v>
      </c>
      <c r="D271" s="45"/>
      <c r="E271" s="45"/>
      <c r="F271" s="45"/>
      <c r="G271" s="45"/>
      <c r="H271" s="45"/>
      <c r="I271" s="46"/>
      <c r="J271" s="46">
        <v>0</v>
      </c>
      <c r="K271" s="39">
        <v>318</v>
      </c>
      <c r="L271" s="46"/>
      <c r="M271" s="46">
        <v>0</v>
      </c>
      <c r="N271" s="39">
        <v>0</v>
      </c>
      <c r="O271" s="46"/>
      <c r="P271" s="46"/>
      <c r="Q271" s="46"/>
      <c r="R271" s="46"/>
      <c r="S271" s="46"/>
      <c r="T271" s="46">
        <f>K271</f>
        <v>318</v>
      </c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27">
        <f t="shared" si="324"/>
        <v>0</v>
      </c>
    </row>
    <row r="272" spans="1:38" s="8" customFormat="1" ht="17" outlineLevel="4" x14ac:dyDescent="0.2">
      <c r="A272" s="40" t="s">
        <v>495</v>
      </c>
      <c r="B272" s="37" t="s">
        <v>92</v>
      </c>
      <c r="C272" s="37" t="s">
        <v>93</v>
      </c>
      <c r="D272" s="45"/>
      <c r="E272" s="45"/>
      <c r="F272" s="45"/>
      <c r="G272" s="45"/>
      <c r="H272" s="45"/>
      <c r="I272" s="46"/>
      <c r="J272" s="46"/>
      <c r="K272" s="39"/>
      <c r="L272" s="46"/>
      <c r="M272" s="46"/>
      <c r="N272" s="39"/>
      <c r="O272" s="46">
        <v>120</v>
      </c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>
        <f>O272</f>
        <v>120</v>
      </c>
      <c r="AF272" s="46"/>
      <c r="AG272" s="46"/>
      <c r="AH272" s="46"/>
      <c r="AI272" s="46"/>
      <c r="AJ272" s="46"/>
      <c r="AK272" s="46"/>
      <c r="AL272" s="27">
        <f t="shared" si="324"/>
        <v>0</v>
      </c>
    </row>
    <row r="273" spans="1:38" ht="17" outlineLevel="3" x14ac:dyDescent="0.2">
      <c r="A273" s="36" t="s">
        <v>146</v>
      </c>
      <c r="B273" s="37" t="s">
        <v>323</v>
      </c>
      <c r="C273" s="37" t="s">
        <v>110</v>
      </c>
      <c r="D273" s="38"/>
      <c r="E273" s="38"/>
      <c r="F273" s="38"/>
      <c r="G273" s="38"/>
      <c r="H273" s="38"/>
      <c r="I273" s="39">
        <f>SUBTOTAL(9,I274:I281)</f>
        <v>0</v>
      </c>
      <c r="J273" s="39">
        <f>SUBTOTAL(9,J274:J281)</f>
        <v>120</v>
      </c>
      <c r="K273" s="39">
        <f>SUBTOTAL(9,K274:K281)</f>
        <v>0</v>
      </c>
      <c r="L273" s="39">
        <f t="shared" ref="L273:AK273" si="356">SUBTOTAL(9,L274:L281)</f>
        <v>0</v>
      </c>
      <c r="M273" s="39">
        <f t="shared" si="356"/>
        <v>200</v>
      </c>
      <c r="N273" s="39">
        <f t="shared" ref="N273" si="357">SUBTOTAL(9,N274:N281)</f>
        <v>0</v>
      </c>
      <c r="O273" s="39">
        <f t="shared" si="356"/>
        <v>0</v>
      </c>
      <c r="P273" s="39">
        <f t="shared" si="356"/>
        <v>0</v>
      </c>
      <c r="Q273" s="39">
        <f t="shared" si="356"/>
        <v>120</v>
      </c>
      <c r="R273" s="39">
        <f t="shared" ref="R273" si="358">SUBTOTAL(9,R274:R281)</f>
        <v>200</v>
      </c>
      <c r="S273" s="39">
        <f t="shared" si="356"/>
        <v>0</v>
      </c>
      <c r="T273" s="39">
        <f t="shared" si="356"/>
        <v>0</v>
      </c>
      <c r="U273" s="39">
        <f t="shared" ref="U273" si="359">SUBTOTAL(9,U274:U281)</f>
        <v>0</v>
      </c>
      <c r="V273" s="39">
        <f t="shared" si="356"/>
        <v>0</v>
      </c>
      <c r="W273" s="39">
        <f t="shared" ref="W273" si="360">SUBTOTAL(9,W274:W281)</f>
        <v>0</v>
      </c>
      <c r="X273" s="39">
        <f t="shared" si="356"/>
        <v>0</v>
      </c>
      <c r="Y273" s="39">
        <f t="shared" si="356"/>
        <v>0</v>
      </c>
      <c r="Z273" s="39">
        <f t="shared" si="356"/>
        <v>0</v>
      </c>
      <c r="AA273" s="39">
        <f t="shared" si="356"/>
        <v>0</v>
      </c>
      <c r="AB273" s="39">
        <f t="shared" si="356"/>
        <v>0</v>
      </c>
      <c r="AC273" s="39">
        <f t="shared" ref="AC273" si="361">SUBTOTAL(9,AC274:AC281)</f>
        <v>0</v>
      </c>
      <c r="AD273" s="39">
        <f t="shared" si="356"/>
        <v>0</v>
      </c>
      <c r="AE273" s="39">
        <f t="shared" si="356"/>
        <v>0</v>
      </c>
      <c r="AF273" s="39">
        <f t="shared" si="356"/>
        <v>0</v>
      </c>
      <c r="AG273" s="39">
        <f t="shared" si="356"/>
        <v>0</v>
      </c>
      <c r="AH273" s="39">
        <f t="shared" si="356"/>
        <v>0</v>
      </c>
      <c r="AI273" s="39">
        <f t="shared" si="356"/>
        <v>0</v>
      </c>
      <c r="AJ273" s="39">
        <f t="shared" ref="AJ273" si="362">SUBTOTAL(9,AJ274:AJ281)</f>
        <v>0</v>
      </c>
      <c r="AK273" s="39">
        <f t="shared" si="356"/>
        <v>0</v>
      </c>
      <c r="AL273" s="27">
        <f t="shared" si="324"/>
        <v>0</v>
      </c>
    </row>
    <row r="274" spans="1:38" s="8" customFormat="1" ht="17" outlineLevel="4" x14ac:dyDescent="0.2">
      <c r="A274" s="40" t="s">
        <v>499</v>
      </c>
      <c r="B274" s="37" t="s">
        <v>323</v>
      </c>
      <c r="C274" s="37" t="s">
        <v>110</v>
      </c>
      <c r="D274" s="45"/>
      <c r="E274" s="45"/>
      <c r="F274" s="45"/>
      <c r="G274" s="45"/>
      <c r="H274" s="45"/>
      <c r="I274" s="46"/>
      <c r="J274" s="46">
        <v>20</v>
      </c>
      <c r="K274" s="39">
        <v>0</v>
      </c>
      <c r="L274" s="46"/>
      <c r="M274" s="46"/>
      <c r="N274" s="39"/>
      <c r="O274" s="46"/>
      <c r="P274" s="46"/>
      <c r="Q274" s="46">
        <f>J274</f>
        <v>20</v>
      </c>
      <c r="R274" s="46">
        <f>M274</f>
        <v>0</v>
      </c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27">
        <f t="shared" si="324"/>
        <v>0</v>
      </c>
    </row>
    <row r="275" spans="1:38" s="8" customFormat="1" ht="17" outlineLevel="4" x14ac:dyDescent="0.2">
      <c r="A275" s="40" t="s">
        <v>500</v>
      </c>
      <c r="B275" s="37" t="s">
        <v>323</v>
      </c>
      <c r="C275" s="37" t="s">
        <v>110</v>
      </c>
      <c r="D275" s="45"/>
      <c r="E275" s="45"/>
      <c r="F275" s="45"/>
      <c r="G275" s="45"/>
      <c r="H275" s="45"/>
      <c r="I275" s="46"/>
      <c r="J275" s="46"/>
      <c r="K275" s="39"/>
      <c r="L275" s="46"/>
      <c r="M275" s="46">
        <v>200</v>
      </c>
      <c r="N275" s="39">
        <v>0</v>
      </c>
      <c r="O275" s="46"/>
      <c r="P275" s="46"/>
      <c r="Q275" s="46">
        <f>J275</f>
        <v>0</v>
      </c>
      <c r="R275" s="46">
        <f>M275</f>
        <v>200</v>
      </c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27">
        <f t="shared" si="324"/>
        <v>0</v>
      </c>
    </row>
    <row r="276" spans="1:38" s="8" customFormat="1" ht="17" outlineLevel="4" x14ac:dyDescent="0.2">
      <c r="A276" s="40" t="s">
        <v>147</v>
      </c>
      <c r="B276" s="37" t="s">
        <v>323</v>
      </c>
      <c r="C276" s="37" t="s">
        <v>110</v>
      </c>
      <c r="D276" s="45"/>
      <c r="E276" s="45"/>
      <c r="F276" s="45"/>
      <c r="G276" s="45"/>
      <c r="H276" s="45"/>
      <c r="I276" s="46">
        <f>SUBTOTAL(9,I277:I279)</f>
        <v>0</v>
      </c>
      <c r="J276" s="46">
        <f>SUBTOTAL(9,J277:J279)</f>
        <v>55</v>
      </c>
      <c r="K276" s="39">
        <f>SUBTOTAL(9,K277:K279)</f>
        <v>0</v>
      </c>
      <c r="L276" s="46">
        <f t="shared" ref="L276:AK276" si="363">SUBTOTAL(9,L277:L279)</f>
        <v>0</v>
      </c>
      <c r="M276" s="46">
        <f t="shared" si="363"/>
        <v>0</v>
      </c>
      <c r="N276" s="39">
        <f t="shared" ref="N276" si="364">SUBTOTAL(9,N277:N279)</f>
        <v>0</v>
      </c>
      <c r="O276" s="46">
        <f t="shared" si="363"/>
        <v>0</v>
      </c>
      <c r="P276" s="46">
        <f t="shared" si="363"/>
        <v>0</v>
      </c>
      <c r="Q276" s="46">
        <f t="shared" si="363"/>
        <v>55</v>
      </c>
      <c r="R276" s="46">
        <f t="shared" si="363"/>
        <v>0</v>
      </c>
      <c r="S276" s="46">
        <f t="shared" si="363"/>
        <v>0</v>
      </c>
      <c r="T276" s="46">
        <f t="shared" si="363"/>
        <v>0</v>
      </c>
      <c r="U276" s="46">
        <f t="shared" si="363"/>
        <v>0</v>
      </c>
      <c r="V276" s="46">
        <f t="shared" si="363"/>
        <v>0</v>
      </c>
      <c r="W276" s="46">
        <f t="shared" ref="W276" si="365">SUBTOTAL(9,W277:W279)</f>
        <v>0</v>
      </c>
      <c r="X276" s="46">
        <f t="shared" si="363"/>
        <v>0</v>
      </c>
      <c r="Y276" s="46">
        <f t="shared" si="363"/>
        <v>0</v>
      </c>
      <c r="Z276" s="46">
        <f t="shared" si="363"/>
        <v>0</v>
      </c>
      <c r="AA276" s="46">
        <f t="shared" si="363"/>
        <v>0</v>
      </c>
      <c r="AB276" s="46">
        <f t="shared" si="363"/>
        <v>0</v>
      </c>
      <c r="AC276" s="46">
        <f t="shared" si="363"/>
        <v>0</v>
      </c>
      <c r="AD276" s="46">
        <f t="shared" si="363"/>
        <v>0</v>
      </c>
      <c r="AE276" s="46">
        <f t="shared" si="363"/>
        <v>0</v>
      </c>
      <c r="AF276" s="46">
        <f t="shared" si="363"/>
        <v>0</v>
      </c>
      <c r="AG276" s="46">
        <f t="shared" si="363"/>
        <v>0</v>
      </c>
      <c r="AH276" s="46">
        <f t="shared" si="363"/>
        <v>0</v>
      </c>
      <c r="AI276" s="46">
        <f t="shared" si="363"/>
        <v>0</v>
      </c>
      <c r="AJ276" s="46">
        <f t="shared" si="363"/>
        <v>0</v>
      </c>
      <c r="AK276" s="46">
        <f t="shared" si="363"/>
        <v>0</v>
      </c>
      <c r="AL276" s="27">
        <f t="shared" ref="AL276:AL341" si="366">SUM(I276:P276)-SUM(Q276:AK276)</f>
        <v>0</v>
      </c>
    </row>
    <row r="277" spans="1:38" ht="17" outlineLevel="5" x14ac:dyDescent="0.2">
      <c r="A277" s="41" t="s">
        <v>501</v>
      </c>
      <c r="B277" s="37" t="s">
        <v>323</v>
      </c>
      <c r="C277" s="37" t="s">
        <v>110</v>
      </c>
      <c r="D277" s="38"/>
      <c r="E277" s="38"/>
      <c r="F277" s="38"/>
      <c r="G277" s="38"/>
      <c r="H277" s="38"/>
      <c r="I277" s="39">
        <f>D277*H277</f>
        <v>0</v>
      </c>
      <c r="J277" s="39">
        <v>30</v>
      </c>
      <c r="K277" s="39">
        <v>0</v>
      </c>
      <c r="L277" s="39"/>
      <c r="M277" s="39"/>
      <c r="N277" s="39"/>
      <c r="O277" s="39"/>
      <c r="P277" s="39"/>
      <c r="Q277" s="42">
        <f>J277</f>
        <v>30</v>
      </c>
      <c r="R277" s="39"/>
      <c r="S277" s="42"/>
      <c r="T277" s="42"/>
      <c r="U277" s="42"/>
      <c r="V277" s="42"/>
      <c r="W277" s="42"/>
      <c r="X277" s="42">
        <f>I277</f>
        <v>0</v>
      </c>
      <c r="Y277" s="42"/>
      <c r="Z277" s="74"/>
      <c r="AA277" s="74"/>
      <c r="AB277" s="42"/>
      <c r="AC277" s="42"/>
      <c r="AD277" s="43"/>
      <c r="AE277" s="42"/>
      <c r="AF277" s="42"/>
      <c r="AG277" s="42"/>
      <c r="AH277" s="42"/>
      <c r="AI277" s="42"/>
      <c r="AJ277" s="42"/>
      <c r="AK277" s="42"/>
      <c r="AL277" s="27">
        <f t="shared" si="366"/>
        <v>0</v>
      </c>
    </row>
    <row r="278" spans="1:38" outlineLevel="5" x14ac:dyDescent="0.2">
      <c r="A278" s="41" t="s">
        <v>502</v>
      </c>
      <c r="B278" s="37" t="s">
        <v>323</v>
      </c>
      <c r="C278" s="37" t="s">
        <v>110</v>
      </c>
      <c r="D278" s="38"/>
      <c r="E278" s="38"/>
      <c r="F278" s="38"/>
      <c r="G278" s="38"/>
      <c r="H278" s="38"/>
      <c r="I278" s="39"/>
      <c r="J278" s="39">
        <v>10</v>
      </c>
      <c r="K278" s="39">
        <v>0</v>
      </c>
      <c r="L278" s="39"/>
      <c r="M278" s="39"/>
      <c r="N278" s="39"/>
      <c r="O278" s="39"/>
      <c r="P278" s="39"/>
      <c r="Q278" s="42">
        <f>J278</f>
        <v>10</v>
      </c>
      <c r="R278" s="39"/>
      <c r="S278" s="42"/>
      <c r="T278" s="42"/>
      <c r="U278" s="42"/>
      <c r="V278" s="42"/>
      <c r="W278" s="42"/>
      <c r="X278" s="42">
        <f>I278</f>
        <v>0</v>
      </c>
      <c r="Y278" s="42"/>
      <c r="Z278" s="75"/>
      <c r="AA278" s="75"/>
      <c r="AB278" s="42"/>
      <c r="AC278" s="42"/>
      <c r="AD278" s="43"/>
      <c r="AE278" s="42"/>
      <c r="AF278" s="42"/>
      <c r="AG278" s="42"/>
      <c r="AH278" s="42"/>
      <c r="AI278" s="42"/>
      <c r="AJ278" s="42"/>
      <c r="AK278" s="42"/>
      <c r="AL278" s="27">
        <f t="shared" si="366"/>
        <v>0</v>
      </c>
    </row>
    <row r="279" spans="1:38" outlineLevel="5" x14ac:dyDescent="0.2">
      <c r="A279" s="41" t="s">
        <v>503</v>
      </c>
      <c r="B279" s="37" t="s">
        <v>323</v>
      </c>
      <c r="C279" s="37" t="s">
        <v>110</v>
      </c>
      <c r="D279" s="38"/>
      <c r="E279" s="38"/>
      <c r="F279" s="38"/>
      <c r="G279" s="38"/>
      <c r="H279" s="38"/>
      <c r="I279" s="39"/>
      <c r="J279" s="39">
        <v>15</v>
      </c>
      <c r="K279" s="39">
        <v>0</v>
      </c>
      <c r="L279" s="39"/>
      <c r="M279" s="39"/>
      <c r="N279" s="39"/>
      <c r="O279" s="39"/>
      <c r="P279" s="39"/>
      <c r="Q279" s="42">
        <f>J279</f>
        <v>15</v>
      </c>
      <c r="R279" s="39"/>
      <c r="S279" s="42"/>
      <c r="T279" s="42"/>
      <c r="U279" s="42"/>
      <c r="V279" s="42"/>
      <c r="W279" s="42"/>
      <c r="X279" s="42">
        <f>I279</f>
        <v>0</v>
      </c>
      <c r="Y279" s="42"/>
      <c r="Z279" s="22"/>
      <c r="AA279" s="22"/>
      <c r="AB279" s="42"/>
      <c r="AC279" s="42"/>
      <c r="AD279" s="43"/>
      <c r="AE279" s="42"/>
      <c r="AF279" s="42"/>
      <c r="AG279" s="42"/>
      <c r="AH279" s="42"/>
      <c r="AI279" s="42"/>
      <c r="AJ279" s="42"/>
      <c r="AK279" s="42"/>
      <c r="AL279" s="27">
        <f t="shared" si="366"/>
        <v>0</v>
      </c>
    </row>
    <row r="280" spans="1:38" s="8" customFormat="1" ht="17" outlineLevel="4" x14ac:dyDescent="0.2">
      <c r="A280" s="40" t="s">
        <v>148</v>
      </c>
      <c r="B280" s="37" t="s">
        <v>323</v>
      </c>
      <c r="C280" s="37" t="s">
        <v>110</v>
      </c>
      <c r="D280" s="45"/>
      <c r="E280" s="45"/>
      <c r="F280" s="45"/>
      <c r="G280" s="45"/>
      <c r="H280" s="45"/>
      <c r="I280" s="46"/>
      <c r="J280" s="46">
        <v>25</v>
      </c>
      <c r="K280" s="39">
        <v>0</v>
      </c>
      <c r="L280" s="46"/>
      <c r="M280" s="46"/>
      <c r="N280" s="39"/>
      <c r="O280" s="46"/>
      <c r="P280" s="46"/>
      <c r="Q280" s="46">
        <f>J280</f>
        <v>25</v>
      </c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27">
        <f t="shared" si="366"/>
        <v>0</v>
      </c>
    </row>
    <row r="281" spans="1:38" s="8" customFormat="1" ht="17" outlineLevel="4" x14ac:dyDescent="0.2">
      <c r="A281" s="40" t="s">
        <v>149</v>
      </c>
      <c r="B281" s="37" t="s">
        <v>323</v>
      </c>
      <c r="C281" s="37" t="s">
        <v>110</v>
      </c>
      <c r="D281" s="45"/>
      <c r="E281" s="45"/>
      <c r="F281" s="45"/>
      <c r="G281" s="45"/>
      <c r="H281" s="45"/>
      <c r="I281" s="46"/>
      <c r="J281" s="46">
        <v>20</v>
      </c>
      <c r="K281" s="39">
        <v>0</v>
      </c>
      <c r="L281" s="46"/>
      <c r="M281" s="46"/>
      <c r="N281" s="39"/>
      <c r="O281" s="46"/>
      <c r="P281" s="46"/>
      <c r="Q281" s="46">
        <f>J281</f>
        <v>20</v>
      </c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27">
        <f t="shared" si="366"/>
        <v>0</v>
      </c>
    </row>
    <row r="282" spans="1:38" ht="17" outlineLevel="3" x14ac:dyDescent="0.2">
      <c r="A282" s="36" t="s">
        <v>214</v>
      </c>
      <c r="B282" s="37" t="s">
        <v>36</v>
      </c>
      <c r="C282" s="37" t="s">
        <v>37</v>
      </c>
      <c r="D282" s="38"/>
      <c r="E282" s="38"/>
      <c r="F282" s="38"/>
      <c r="G282" s="38"/>
      <c r="H282" s="38"/>
      <c r="I282" s="39">
        <f>SUBTOTAL(9,I283:I284)</f>
        <v>0</v>
      </c>
      <c r="J282" s="39">
        <f>SUBTOTAL(9,J283:J284)</f>
        <v>0</v>
      </c>
      <c r="K282" s="39">
        <f>SUBTOTAL(9,K283:K284)</f>
        <v>635</v>
      </c>
      <c r="L282" s="39">
        <f t="shared" ref="L282:AK282" si="367">SUBTOTAL(9,L283:L284)</f>
        <v>0</v>
      </c>
      <c r="M282" s="39">
        <f t="shared" si="367"/>
        <v>0</v>
      </c>
      <c r="N282" s="39">
        <f t="shared" ref="N282" si="368">SUBTOTAL(9,N283:N284)</f>
        <v>0</v>
      </c>
      <c r="O282" s="39">
        <f>SUBTOTAL(9,O283:O284)</f>
        <v>0</v>
      </c>
      <c r="P282" s="39">
        <f t="shared" si="367"/>
        <v>0</v>
      </c>
      <c r="Q282" s="39">
        <f t="shared" si="367"/>
        <v>0</v>
      </c>
      <c r="R282" s="39">
        <f t="shared" si="367"/>
        <v>0</v>
      </c>
      <c r="S282" s="39">
        <f t="shared" si="367"/>
        <v>0</v>
      </c>
      <c r="T282" s="39">
        <f t="shared" si="367"/>
        <v>635</v>
      </c>
      <c r="U282" s="39">
        <f t="shared" si="367"/>
        <v>0</v>
      </c>
      <c r="V282" s="39">
        <f t="shared" si="367"/>
        <v>0</v>
      </c>
      <c r="W282" s="39">
        <f t="shared" ref="W282" si="369">SUBTOTAL(9,W283:W284)</f>
        <v>0</v>
      </c>
      <c r="X282" s="39">
        <f t="shared" si="367"/>
        <v>0</v>
      </c>
      <c r="Y282" s="39">
        <f t="shared" si="367"/>
        <v>0</v>
      </c>
      <c r="Z282" s="39">
        <f t="shared" si="367"/>
        <v>0</v>
      </c>
      <c r="AA282" s="39">
        <f t="shared" si="367"/>
        <v>0</v>
      </c>
      <c r="AB282" s="39">
        <f t="shared" si="367"/>
        <v>0</v>
      </c>
      <c r="AC282" s="39">
        <f t="shared" si="367"/>
        <v>0</v>
      </c>
      <c r="AD282" s="39">
        <f t="shared" si="367"/>
        <v>0</v>
      </c>
      <c r="AE282" s="39">
        <f t="shared" si="367"/>
        <v>0</v>
      </c>
      <c r="AF282" s="39">
        <f t="shared" si="367"/>
        <v>0</v>
      </c>
      <c r="AG282" s="39">
        <f t="shared" si="367"/>
        <v>0</v>
      </c>
      <c r="AH282" s="39">
        <f t="shared" si="367"/>
        <v>0</v>
      </c>
      <c r="AI282" s="39">
        <f t="shared" si="367"/>
        <v>0</v>
      </c>
      <c r="AJ282" s="39">
        <f t="shared" si="367"/>
        <v>0</v>
      </c>
      <c r="AK282" s="39">
        <f t="shared" si="367"/>
        <v>0</v>
      </c>
      <c r="AL282" s="27">
        <f t="shared" si="366"/>
        <v>0</v>
      </c>
    </row>
    <row r="283" spans="1:38" s="8" customFormat="1" ht="17" outlineLevel="4" x14ac:dyDescent="0.2">
      <c r="A283" s="40" t="s">
        <v>505</v>
      </c>
      <c r="B283" s="37" t="s">
        <v>36</v>
      </c>
      <c r="C283" s="37" t="s">
        <v>37</v>
      </c>
      <c r="D283" s="45"/>
      <c r="E283" s="45"/>
      <c r="F283" s="45"/>
      <c r="G283" s="45"/>
      <c r="H283" s="45"/>
      <c r="I283" s="46"/>
      <c r="J283" s="39"/>
      <c r="K283" s="39">
        <v>254</v>
      </c>
      <c r="L283" s="46"/>
      <c r="M283" s="46"/>
      <c r="N283" s="39"/>
      <c r="O283" s="46"/>
      <c r="P283" s="46"/>
      <c r="Q283" s="46"/>
      <c r="R283" s="46"/>
      <c r="S283" s="46"/>
      <c r="T283" s="46">
        <f>K283</f>
        <v>254</v>
      </c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27">
        <f t="shared" si="366"/>
        <v>0</v>
      </c>
    </row>
    <row r="284" spans="1:38" s="8" customFormat="1" ht="17" outlineLevel="4" x14ac:dyDescent="0.2">
      <c r="A284" s="40" t="s">
        <v>504</v>
      </c>
      <c r="B284" s="37" t="s">
        <v>36</v>
      </c>
      <c r="C284" s="37" t="s">
        <v>37</v>
      </c>
      <c r="D284" s="45"/>
      <c r="E284" s="45"/>
      <c r="F284" s="45"/>
      <c r="G284" s="45"/>
      <c r="H284" s="45"/>
      <c r="I284" s="46"/>
      <c r="J284" s="39"/>
      <c r="K284" s="39">
        <v>381</v>
      </c>
      <c r="L284" s="46"/>
      <c r="M284" s="46"/>
      <c r="N284" s="39"/>
      <c r="O284" s="46"/>
      <c r="P284" s="46"/>
      <c r="Q284" s="46"/>
      <c r="R284" s="46"/>
      <c r="S284" s="46"/>
      <c r="T284" s="46">
        <f>K284</f>
        <v>381</v>
      </c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27">
        <f t="shared" si="366"/>
        <v>0</v>
      </c>
    </row>
    <row r="285" spans="1:38" ht="17" outlineLevel="3" x14ac:dyDescent="0.2">
      <c r="A285" s="36" t="s">
        <v>215</v>
      </c>
      <c r="B285" s="37" t="s">
        <v>92</v>
      </c>
      <c r="C285" s="37" t="s">
        <v>93</v>
      </c>
      <c r="D285" s="38"/>
      <c r="E285" s="38"/>
      <c r="F285" s="38"/>
      <c r="G285" s="38"/>
      <c r="H285" s="38"/>
      <c r="I285" s="39"/>
      <c r="J285" s="39"/>
      <c r="K285" s="39"/>
      <c r="L285" s="39"/>
      <c r="M285" s="39"/>
      <c r="N285" s="39"/>
      <c r="O285" s="39">
        <v>25</v>
      </c>
      <c r="P285" s="39"/>
      <c r="Q285" s="42"/>
      <c r="R285" s="39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3"/>
      <c r="AE285" s="42">
        <f>O285</f>
        <v>25</v>
      </c>
      <c r="AF285" s="42"/>
      <c r="AG285" s="42"/>
      <c r="AH285" s="42"/>
      <c r="AI285" s="42"/>
      <c r="AJ285" s="42"/>
      <c r="AK285" s="42"/>
      <c r="AL285" s="27">
        <f t="shared" si="366"/>
        <v>0</v>
      </c>
    </row>
    <row r="286" spans="1:38" ht="17" outlineLevel="3" x14ac:dyDescent="0.2">
      <c r="A286" s="36" t="s">
        <v>216</v>
      </c>
      <c r="B286" s="37" t="s">
        <v>324</v>
      </c>
      <c r="C286" s="37" t="s">
        <v>42</v>
      </c>
      <c r="D286" s="38"/>
      <c r="E286" s="38"/>
      <c r="F286" s="38"/>
      <c r="G286" s="38"/>
      <c r="H286" s="38"/>
      <c r="I286" s="39">
        <f>SUBTOTAL(9,I287:I291)</f>
        <v>877.12</v>
      </c>
      <c r="J286" s="39">
        <f t="shared" ref="J286:AK286" si="370">SUBTOTAL(9,J287:J291)</f>
        <v>1250</v>
      </c>
      <c r="K286" s="39">
        <f t="shared" si="370"/>
        <v>4500</v>
      </c>
      <c r="L286" s="39">
        <f t="shared" si="370"/>
        <v>0</v>
      </c>
      <c r="M286" s="39">
        <f t="shared" si="370"/>
        <v>0</v>
      </c>
      <c r="N286" s="39">
        <f t="shared" si="370"/>
        <v>0</v>
      </c>
      <c r="O286" s="39">
        <f t="shared" si="370"/>
        <v>300</v>
      </c>
      <c r="P286" s="39">
        <f t="shared" si="370"/>
        <v>0</v>
      </c>
      <c r="Q286" s="39">
        <f t="shared" si="370"/>
        <v>0</v>
      </c>
      <c r="R286" s="39">
        <f t="shared" si="370"/>
        <v>0</v>
      </c>
      <c r="S286" s="39">
        <f t="shared" si="370"/>
        <v>0</v>
      </c>
      <c r="T286" s="39">
        <f t="shared" si="370"/>
        <v>4500</v>
      </c>
      <c r="U286" s="39">
        <f t="shared" si="370"/>
        <v>0</v>
      </c>
      <c r="V286" s="39">
        <f t="shared" si="370"/>
        <v>0</v>
      </c>
      <c r="W286" s="39">
        <f t="shared" si="370"/>
        <v>1250</v>
      </c>
      <c r="X286" s="39">
        <f t="shared" si="370"/>
        <v>0</v>
      </c>
      <c r="Y286" s="39">
        <f t="shared" si="370"/>
        <v>0</v>
      </c>
      <c r="Z286" s="39">
        <f t="shared" si="370"/>
        <v>150</v>
      </c>
      <c r="AA286" s="39">
        <f t="shared" si="370"/>
        <v>727.12</v>
      </c>
      <c r="AB286" s="39">
        <f t="shared" si="370"/>
        <v>0</v>
      </c>
      <c r="AC286" s="39">
        <f t="shared" si="370"/>
        <v>0</v>
      </c>
      <c r="AD286" s="39">
        <f t="shared" si="370"/>
        <v>0</v>
      </c>
      <c r="AE286" s="39">
        <f t="shared" si="370"/>
        <v>0</v>
      </c>
      <c r="AF286" s="39">
        <f t="shared" si="370"/>
        <v>0</v>
      </c>
      <c r="AG286" s="39">
        <f t="shared" si="370"/>
        <v>0</v>
      </c>
      <c r="AH286" s="39">
        <f t="shared" si="370"/>
        <v>0</v>
      </c>
      <c r="AI286" s="39">
        <f t="shared" si="370"/>
        <v>0</v>
      </c>
      <c r="AJ286" s="39">
        <f t="shared" si="370"/>
        <v>300</v>
      </c>
      <c r="AK286" s="39">
        <f t="shared" si="370"/>
        <v>0</v>
      </c>
      <c r="AL286" s="27">
        <f t="shared" si="366"/>
        <v>0</v>
      </c>
    </row>
    <row r="287" spans="1:38" s="132" customFormat="1" ht="17" outlineLevel="4" x14ac:dyDescent="0.2">
      <c r="A287" s="133" t="s">
        <v>217</v>
      </c>
      <c r="B287" s="128" t="s">
        <v>324</v>
      </c>
      <c r="C287" s="128" t="s">
        <v>42</v>
      </c>
      <c r="D287" s="129"/>
      <c r="E287" s="129"/>
      <c r="F287" s="129"/>
      <c r="G287" s="129"/>
      <c r="H287" s="129"/>
      <c r="I287" s="130">
        <v>150</v>
      </c>
      <c r="J287" s="130"/>
      <c r="K287" s="130"/>
      <c r="L287" s="130"/>
      <c r="M287" s="130"/>
      <c r="N287" s="130"/>
      <c r="O287" s="130"/>
      <c r="P287" s="130"/>
      <c r="Q287" s="136"/>
      <c r="R287" s="130"/>
      <c r="S287" s="136"/>
      <c r="T287" s="136"/>
      <c r="U287" s="136"/>
      <c r="V287" s="136"/>
      <c r="W287" s="136"/>
      <c r="X287" s="136"/>
      <c r="Y287" s="136"/>
      <c r="Z287" s="136">
        <f>I287</f>
        <v>150</v>
      </c>
      <c r="AA287" s="136"/>
      <c r="AB287" s="136"/>
      <c r="AC287" s="136"/>
      <c r="AD287" s="137"/>
      <c r="AE287" s="136"/>
      <c r="AF287" s="136"/>
      <c r="AG287" s="136"/>
      <c r="AH287" s="136"/>
      <c r="AI287" s="136"/>
      <c r="AJ287" s="136"/>
      <c r="AK287" s="136"/>
      <c r="AL287" s="131">
        <f t="shared" si="366"/>
        <v>0</v>
      </c>
    </row>
    <row r="288" spans="1:38" s="132" customFormat="1" ht="17" outlineLevel="4" x14ac:dyDescent="0.2">
      <c r="A288" s="133" t="s">
        <v>822</v>
      </c>
      <c r="B288" s="128" t="s">
        <v>324</v>
      </c>
      <c r="C288" s="128" t="s">
        <v>42</v>
      </c>
      <c r="D288" s="129"/>
      <c r="E288" s="129"/>
      <c r="F288" s="129"/>
      <c r="G288" s="129"/>
      <c r="H288" s="129"/>
      <c r="I288" s="135">
        <v>727.12</v>
      </c>
      <c r="J288" s="130"/>
      <c r="K288" s="130"/>
      <c r="L288" s="130"/>
      <c r="M288" s="130"/>
      <c r="N288" s="130"/>
      <c r="O288" s="130"/>
      <c r="P288" s="130"/>
      <c r="Q288" s="136"/>
      <c r="R288" s="130"/>
      <c r="S288" s="136"/>
      <c r="T288" s="136"/>
      <c r="U288" s="136"/>
      <c r="V288" s="136"/>
      <c r="W288" s="136"/>
      <c r="X288" s="136"/>
      <c r="Y288" s="136"/>
      <c r="Z288" s="136"/>
      <c r="AA288" s="163">
        <f>I288</f>
        <v>727.12</v>
      </c>
      <c r="AB288" s="136"/>
      <c r="AC288" s="136"/>
      <c r="AD288" s="137"/>
      <c r="AE288" s="136"/>
      <c r="AF288" s="136"/>
      <c r="AG288" s="136"/>
      <c r="AH288" s="136"/>
      <c r="AI288" s="136"/>
      <c r="AJ288" s="136"/>
      <c r="AK288" s="136"/>
      <c r="AL288" s="131">
        <f t="shared" si="366"/>
        <v>0</v>
      </c>
    </row>
    <row r="289" spans="1:38" s="132" customFormat="1" ht="17" outlineLevel="4" x14ac:dyDescent="0.2">
      <c r="A289" s="133" t="s">
        <v>218</v>
      </c>
      <c r="B289" s="128" t="s">
        <v>325</v>
      </c>
      <c r="C289" s="128" t="s">
        <v>326</v>
      </c>
      <c r="D289" s="129"/>
      <c r="E289" s="129"/>
      <c r="F289" s="129"/>
      <c r="G289" s="129"/>
      <c r="H289" s="129"/>
      <c r="I289" s="130"/>
      <c r="J289" s="130"/>
      <c r="K289" s="130"/>
      <c r="L289" s="130"/>
      <c r="M289" s="130"/>
      <c r="N289" s="130"/>
      <c r="O289" s="130">
        <v>300</v>
      </c>
      <c r="P289" s="130"/>
      <c r="Q289" s="136"/>
      <c r="R289" s="130"/>
      <c r="S289" s="136"/>
      <c r="T289" s="136"/>
      <c r="U289" s="136"/>
      <c r="V289" s="136"/>
      <c r="W289" s="136"/>
      <c r="X289" s="136"/>
      <c r="Y289" s="136"/>
      <c r="Z289" s="136"/>
      <c r="AA289" s="136"/>
      <c r="AB289" s="136"/>
      <c r="AC289" s="136"/>
      <c r="AD289" s="137"/>
      <c r="AE289" s="136"/>
      <c r="AF289" s="136"/>
      <c r="AG289" s="136"/>
      <c r="AH289" s="136"/>
      <c r="AI289" s="136"/>
      <c r="AJ289" s="136">
        <f>O289</f>
        <v>300</v>
      </c>
      <c r="AK289" s="136"/>
      <c r="AL289" s="131">
        <f t="shared" si="366"/>
        <v>0</v>
      </c>
    </row>
    <row r="290" spans="1:38" s="156" customFormat="1" ht="17" outlineLevel="4" x14ac:dyDescent="0.2">
      <c r="A290" s="157" t="s">
        <v>797</v>
      </c>
      <c r="B290" s="153" t="s">
        <v>111</v>
      </c>
      <c r="C290" s="153" t="s">
        <v>112</v>
      </c>
      <c r="D290" s="154"/>
      <c r="E290" s="154"/>
      <c r="F290" s="154"/>
      <c r="G290" s="154"/>
      <c r="H290" s="154"/>
      <c r="I290" s="155"/>
      <c r="J290" s="155"/>
      <c r="K290" s="155">
        <v>4500</v>
      </c>
      <c r="L290" s="155"/>
      <c r="M290" s="155"/>
      <c r="N290" s="155"/>
      <c r="O290" s="155">
        <v>0</v>
      </c>
      <c r="P290" s="155"/>
      <c r="Q290" s="158"/>
      <c r="R290" s="155"/>
      <c r="S290" s="158"/>
      <c r="T290" s="158">
        <f>K290</f>
        <v>4500</v>
      </c>
      <c r="U290" s="158"/>
      <c r="V290" s="158"/>
      <c r="W290" s="158"/>
      <c r="X290" s="158"/>
      <c r="Y290" s="158"/>
      <c r="Z290" s="158"/>
      <c r="AA290" s="158"/>
      <c r="AB290" s="158"/>
      <c r="AC290" s="158"/>
      <c r="AD290" s="159"/>
      <c r="AE290" s="158"/>
      <c r="AF290" s="158"/>
      <c r="AG290" s="158"/>
      <c r="AH290" s="158"/>
      <c r="AI290" s="158"/>
      <c r="AJ290" s="158">
        <f>O290</f>
        <v>0</v>
      </c>
      <c r="AK290" s="158"/>
      <c r="AL290" s="150">
        <f t="shared" ref="AL290" si="371">SUM(I290:P290)-SUM(Q290:AK290)</f>
        <v>0</v>
      </c>
    </row>
    <row r="291" spans="1:38" s="126" customFormat="1" ht="17" outlineLevel="4" x14ac:dyDescent="0.2">
      <c r="A291" s="119" t="s">
        <v>823</v>
      </c>
      <c r="B291" s="120" t="s">
        <v>824</v>
      </c>
      <c r="C291" s="120" t="s">
        <v>779</v>
      </c>
      <c r="D291" s="121"/>
      <c r="E291" s="121"/>
      <c r="F291" s="121"/>
      <c r="G291" s="121"/>
      <c r="H291" s="121"/>
      <c r="I291" s="123"/>
      <c r="J291" s="123">
        <v>1250</v>
      </c>
      <c r="K291" s="123"/>
      <c r="L291" s="123"/>
      <c r="M291" s="123"/>
      <c r="N291" s="123"/>
      <c r="O291" s="123">
        <v>0</v>
      </c>
      <c r="P291" s="123"/>
      <c r="Q291" s="124"/>
      <c r="R291" s="123"/>
      <c r="S291" s="124"/>
      <c r="T291" s="124">
        <f>K291</f>
        <v>0</v>
      </c>
      <c r="U291" s="124"/>
      <c r="V291" s="124"/>
      <c r="W291" s="124">
        <f>J291</f>
        <v>1250</v>
      </c>
      <c r="X291" s="124"/>
      <c r="Y291" s="124"/>
      <c r="Z291" s="124"/>
      <c r="AA291" s="124"/>
      <c r="AB291" s="124"/>
      <c r="AC291" s="124"/>
      <c r="AD291" s="125"/>
      <c r="AE291" s="124"/>
      <c r="AF291" s="124"/>
      <c r="AG291" s="124"/>
      <c r="AH291" s="124"/>
      <c r="AI291" s="124"/>
      <c r="AJ291" s="124">
        <f>O291</f>
        <v>0</v>
      </c>
      <c r="AK291" s="124"/>
      <c r="AL291" s="122">
        <f t="shared" ref="AL291" si="372">SUM(I291:P291)-SUM(Q291:AK291)</f>
        <v>0</v>
      </c>
    </row>
    <row r="292" spans="1:38" s="10" customFormat="1" ht="17" outlineLevel="3" x14ac:dyDescent="0.2">
      <c r="A292" s="36" t="s">
        <v>467</v>
      </c>
      <c r="B292" s="37" t="s">
        <v>118</v>
      </c>
      <c r="C292" s="37" t="s">
        <v>119</v>
      </c>
      <c r="D292" s="38"/>
      <c r="E292" s="38"/>
      <c r="F292" s="38"/>
      <c r="G292" s="38"/>
      <c r="H292" s="38"/>
      <c r="I292" s="39">
        <f t="shared" ref="I292:AK292" si="373">SUBTOTAL(9,I293:I351)</f>
        <v>0</v>
      </c>
      <c r="J292" s="39">
        <f t="shared" si="373"/>
        <v>1385.3680000000002</v>
      </c>
      <c r="K292" s="39">
        <f t="shared" ref="K292" si="374">SUBTOTAL(9,K293:K351)</f>
        <v>0</v>
      </c>
      <c r="L292" s="39">
        <f t="shared" si="373"/>
        <v>0</v>
      </c>
      <c r="M292" s="39">
        <f t="shared" si="373"/>
        <v>720</v>
      </c>
      <c r="N292" s="39">
        <f t="shared" ref="N292" si="375">SUBTOTAL(9,N293:N351)</f>
        <v>0</v>
      </c>
      <c r="O292" s="39">
        <f t="shared" si="373"/>
        <v>0</v>
      </c>
      <c r="P292" s="39">
        <f t="shared" si="373"/>
        <v>0</v>
      </c>
      <c r="Q292" s="39">
        <f t="shared" si="373"/>
        <v>1385.3680000000002</v>
      </c>
      <c r="R292" s="39">
        <f t="shared" si="373"/>
        <v>720</v>
      </c>
      <c r="S292" s="39">
        <f t="shared" si="373"/>
        <v>0</v>
      </c>
      <c r="T292" s="39">
        <f t="shared" si="373"/>
        <v>0</v>
      </c>
      <c r="U292" s="39">
        <f t="shared" si="373"/>
        <v>0</v>
      </c>
      <c r="V292" s="39">
        <f t="shared" si="373"/>
        <v>0</v>
      </c>
      <c r="W292" s="39">
        <f t="shared" ref="W292" si="376">SUBTOTAL(9,W293:W351)</f>
        <v>0</v>
      </c>
      <c r="X292" s="39">
        <f t="shared" si="373"/>
        <v>0</v>
      </c>
      <c r="Y292" s="39">
        <f t="shared" si="373"/>
        <v>0</v>
      </c>
      <c r="Z292" s="39">
        <f t="shared" si="373"/>
        <v>0</v>
      </c>
      <c r="AA292" s="39">
        <f t="shared" si="373"/>
        <v>0</v>
      </c>
      <c r="AB292" s="39">
        <f t="shared" si="373"/>
        <v>0</v>
      </c>
      <c r="AC292" s="39">
        <f t="shared" si="373"/>
        <v>0</v>
      </c>
      <c r="AD292" s="39">
        <f t="shared" si="373"/>
        <v>0</v>
      </c>
      <c r="AE292" s="39">
        <f t="shared" si="373"/>
        <v>0</v>
      </c>
      <c r="AF292" s="39">
        <f t="shared" si="373"/>
        <v>0</v>
      </c>
      <c r="AG292" s="39">
        <f t="shared" si="373"/>
        <v>0</v>
      </c>
      <c r="AH292" s="39">
        <f t="shared" si="373"/>
        <v>0</v>
      </c>
      <c r="AI292" s="39">
        <f t="shared" si="373"/>
        <v>0</v>
      </c>
      <c r="AJ292" s="39">
        <f t="shared" si="373"/>
        <v>0</v>
      </c>
      <c r="AK292" s="39">
        <f t="shared" si="373"/>
        <v>0</v>
      </c>
      <c r="AL292" s="27">
        <f t="shared" si="366"/>
        <v>0</v>
      </c>
    </row>
    <row r="293" spans="1:38" s="10" customFormat="1" ht="17" outlineLevel="4" x14ac:dyDescent="0.2">
      <c r="A293" s="40" t="s">
        <v>468</v>
      </c>
      <c r="B293" s="37" t="s">
        <v>333</v>
      </c>
      <c r="C293" s="37" t="s">
        <v>27</v>
      </c>
      <c r="D293" s="38"/>
      <c r="E293" s="38"/>
      <c r="F293" s="38"/>
      <c r="G293" s="38"/>
      <c r="H293" s="38"/>
      <c r="I293" s="39"/>
      <c r="J293" s="39">
        <v>15</v>
      </c>
      <c r="K293" s="39">
        <v>0</v>
      </c>
      <c r="L293" s="39"/>
      <c r="M293" s="39"/>
      <c r="N293" s="39"/>
      <c r="O293" s="39"/>
      <c r="P293" s="39"/>
      <c r="Q293" s="42">
        <f>J293</f>
        <v>15</v>
      </c>
      <c r="R293" s="39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3"/>
      <c r="AE293" s="42"/>
      <c r="AF293" s="42"/>
      <c r="AG293" s="42"/>
      <c r="AH293" s="42"/>
      <c r="AI293" s="42"/>
      <c r="AJ293" s="42"/>
      <c r="AK293" s="42"/>
      <c r="AL293" s="27">
        <f t="shared" si="366"/>
        <v>0</v>
      </c>
    </row>
    <row r="294" spans="1:38" s="10" customFormat="1" ht="17" outlineLevel="4" x14ac:dyDescent="0.2">
      <c r="A294" s="40" t="s">
        <v>469</v>
      </c>
      <c r="B294" s="37" t="s">
        <v>118</v>
      </c>
      <c r="C294" s="37" t="s">
        <v>119</v>
      </c>
      <c r="D294" s="38"/>
      <c r="E294" s="38"/>
      <c r="F294" s="38"/>
      <c r="G294" s="38"/>
      <c r="H294" s="38"/>
      <c r="I294" s="39">
        <f>SUBTOTAL(9,I295:I320)</f>
        <v>0</v>
      </c>
      <c r="J294" s="39">
        <f>SUBTOTAL(9,J295:J320)</f>
        <v>885.46800000000007</v>
      </c>
      <c r="K294" s="39">
        <f>SUBTOTAL(9,K295:K320)</f>
        <v>0</v>
      </c>
      <c r="L294" s="39">
        <f t="shared" ref="L294:AK294" si="377">SUBTOTAL(9,L295:L320)</f>
        <v>0</v>
      </c>
      <c r="M294" s="39">
        <f t="shared" si="377"/>
        <v>240</v>
      </c>
      <c r="N294" s="39">
        <f t="shared" ref="N294" si="378">SUBTOTAL(9,N295:N320)</f>
        <v>0</v>
      </c>
      <c r="O294" s="39">
        <f t="shared" si="377"/>
        <v>0</v>
      </c>
      <c r="P294" s="39">
        <f t="shared" si="377"/>
        <v>0</v>
      </c>
      <c r="Q294" s="39">
        <f t="shared" si="377"/>
        <v>885.46800000000007</v>
      </c>
      <c r="R294" s="39">
        <f t="shared" si="377"/>
        <v>240</v>
      </c>
      <c r="S294" s="39">
        <f t="shared" si="377"/>
        <v>0</v>
      </c>
      <c r="T294" s="39">
        <f t="shared" si="377"/>
        <v>0</v>
      </c>
      <c r="U294" s="39">
        <f t="shared" si="377"/>
        <v>0</v>
      </c>
      <c r="V294" s="39">
        <f t="shared" si="377"/>
        <v>0</v>
      </c>
      <c r="W294" s="39">
        <f t="shared" ref="W294" si="379">SUBTOTAL(9,W295:W320)</f>
        <v>0</v>
      </c>
      <c r="X294" s="39">
        <f t="shared" si="377"/>
        <v>0</v>
      </c>
      <c r="Y294" s="39">
        <f t="shared" si="377"/>
        <v>0</v>
      </c>
      <c r="Z294" s="39">
        <f t="shared" si="377"/>
        <v>0</v>
      </c>
      <c r="AA294" s="39">
        <f t="shared" si="377"/>
        <v>0</v>
      </c>
      <c r="AB294" s="39">
        <f t="shared" si="377"/>
        <v>0</v>
      </c>
      <c r="AC294" s="39">
        <f t="shared" si="377"/>
        <v>0</v>
      </c>
      <c r="AD294" s="39">
        <f t="shared" si="377"/>
        <v>0</v>
      </c>
      <c r="AE294" s="39">
        <f t="shared" si="377"/>
        <v>0</v>
      </c>
      <c r="AF294" s="39">
        <f t="shared" si="377"/>
        <v>0</v>
      </c>
      <c r="AG294" s="39">
        <f t="shared" si="377"/>
        <v>0</v>
      </c>
      <c r="AH294" s="39">
        <f t="shared" si="377"/>
        <v>0</v>
      </c>
      <c r="AI294" s="39">
        <f t="shared" si="377"/>
        <v>0</v>
      </c>
      <c r="AJ294" s="39">
        <f t="shared" si="377"/>
        <v>0</v>
      </c>
      <c r="AK294" s="39">
        <f t="shared" si="377"/>
        <v>0</v>
      </c>
      <c r="AL294" s="27">
        <f t="shared" si="366"/>
        <v>0</v>
      </c>
    </row>
    <row r="295" spans="1:38" ht="17" outlineLevel="5" x14ac:dyDescent="0.2">
      <c r="A295" s="41" t="s">
        <v>506</v>
      </c>
      <c r="B295" s="37" t="s">
        <v>118</v>
      </c>
      <c r="C295" s="37" t="s">
        <v>119</v>
      </c>
      <c r="D295" s="38"/>
      <c r="E295" s="38"/>
      <c r="F295" s="38"/>
      <c r="G295" s="38"/>
      <c r="H295" s="38"/>
      <c r="I295" s="39"/>
      <c r="J295" s="39">
        <v>15</v>
      </c>
      <c r="K295" s="39">
        <v>0</v>
      </c>
      <c r="L295" s="39"/>
      <c r="M295" s="39"/>
      <c r="N295" s="39"/>
      <c r="O295" s="39"/>
      <c r="P295" s="39"/>
      <c r="Q295" s="42">
        <f t="shared" ref="Q295:Q320" si="380">J295</f>
        <v>15</v>
      </c>
      <c r="R295" s="39"/>
      <c r="S295" s="42"/>
      <c r="T295" s="42"/>
      <c r="U295" s="42"/>
      <c r="V295" s="42"/>
      <c r="W295" s="42"/>
      <c r="X295" s="42">
        <f t="shared" ref="X295:X320" si="381">I295</f>
        <v>0</v>
      </c>
      <c r="Y295" s="42"/>
      <c r="Z295" s="74"/>
      <c r="AA295" s="74"/>
      <c r="AB295" s="42"/>
      <c r="AC295" s="42"/>
      <c r="AD295" s="43"/>
      <c r="AE295" s="42"/>
      <c r="AF295" s="42"/>
      <c r="AG295" s="42"/>
      <c r="AH295" s="42"/>
      <c r="AI295" s="42"/>
      <c r="AJ295" s="42"/>
      <c r="AK295" s="42"/>
      <c r="AL295" s="27">
        <f t="shared" si="366"/>
        <v>0</v>
      </c>
    </row>
    <row r="296" spans="1:38" outlineLevel="5" x14ac:dyDescent="0.2">
      <c r="A296" s="41" t="s">
        <v>507</v>
      </c>
      <c r="B296" s="37" t="s">
        <v>118</v>
      </c>
      <c r="C296" s="37" t="s">
        <v>119</v>
      </c>
      <c r="D296" s="38"/>
      <c r="E296" s="38"/>
      <c r="F296" s="38"/>
      <c r="G296" s="38"/>
      <c r="H296" s="38"/>
      <c r="I296" s="39"/>
      <c r="J296" s="39">
        <v>12.5</v>
      </c>
      <c r="K296" s="39">
        <v>0</v>
      </c>
      <c r="L296" s="39"/>
      <c r="M296" s="39"/>
      <c r="N296" s="39"/>
      <c r="O296" s="39"/>
      <c r="P296" s="39"/>
      <c r="Q296" s="42">
        <f t="shared" si="380"/>
        <v>12.5</v>
      </c>
      <c r="R296" s="39"/>
      <c r="S296" s="42"/>
      <c r="T296" s="42"/>
      <c r="U296" s="42"/>
      <c r="V296" s="42"/>
      <c r="W296" s="42"/>
      <c r="X296" s="42">
        <f t="shared" si="381"/>
        <v>0</v>
      </c>
      <c r="Y296" s="42"/>
      <c r="Z296" s="75"/>
      <c r="AA296" s="75"/>
      <c r="AB296" s="42"/>
      <c r="AC296" s="42"/>
      <c r="AD296" s="43"/>
      <c r="AE296" s="42"/>
      <c r="AF296" s="42"/>
      <c r="AG296" s="42"/>
      <c r="AH296" s="42"/>
      <c r="AI296" s="42"/>
      <c r="AJ296" s="42"/>
      <c r="AK296" s="42"/>
      <c r="AL296" s="27">
        <f t="shared" si="366"/>
        <v>0</v>
      </c>
    </row>
    <row r="297" spans="1:38" outlineLevel="5" x14ac:dyDescent="0.2">
      <c r="A297" s="41" t="s">
        <v>508</v>
      </c>
      <c r="B297" s="37" t="s">
        <v>118</v>
      </c>
      <c r="C297" s="37" t="s">
        <v>119</v>
      </c>
      <c r="D297" s="38"/>
      <c r="E297" s="38"/>
      <c r="F297" s="38"/>
      <c r="G297" s="38"/>
      <c r="H297" s="38"/>
      <c r="I297" s="39"/>
      <c r="J297" s="39">
        <v>275</v>
      </c>
      <c r="K297" s="39">
        <v>0</v>
      </c>
      <c r="L297" s="39"/>
      <c r="M297" s="39"/>
      <c r="N297" s="39"/>
      <c r="O297" s="39"/>
      <c r="P297" s="39"/>
      <c r="Q297" s="42">
        <f t="shared" si="380"/>
        <v>275</v>
      </c>
      <c r="R297" s="39"/>
      <c r="S297" s="42"/>
      <c r="T297" s="42"/>
      <c r="U297" s="42"/>
      <c r="V297" s="42"/>
      <c r="W297" s="42"/>
      <c r="X297" s="42">
        <f t="shared" si="381"/>
        <v>0</v>
      </c>
      <c r="Y297" s="42"/>
      <c r="Z297" s="22"/>
      <c r="AA297" s="22"/>
      <c r="AB297" s="42"/>
      <c r="AC297" s="42"/>
      <c r="AD297" s="43"/>
      <c r="AE297" s="42"/>
      <c r="AF297" s="42"/>
      <c r="AG297" s="42"/>
      <c r="AH297" s="42"/>
      <c r="AI297" s="42"/>
      <c r="AJ297" s="42"/>
      <c r="AK297" s="42"/>
      <c r="AL297" s="27">
        <f t="shared" si="366"/>
        <v>0</v>
      </c>
    </row>
    <row r="298" spans="1:38" ht="17" outlineLevel="5" x14ac:dyDescent="0.2">
      <c r="A298" s="41" t="s">
        <v>509</v>
      </c>
      <c r="B298" s="37" t="s">
        <v>118</v>
      </c>
      <c r="C298" s="37" t="s">
        <v>119</v>
      </c>
      <c r="D298" s="38"/>
      <c r="E298" s="38"/>
      <c r="F298" s="38"/>
      <c r="G298" s="38"/>
      <c r="H298" s="38"/>
      <c r="I298" s="39"/>
      <c r="J298" s="39">
        <v>138.5</v>
      </c>
      <c r="K298" s="39">
        <v>0</v>
      </c>
      <c r="L298" s="39"/>
      <c r="M298" s="39"/>
      <c r="N298" s="39"/>
      <c r="O298" s="39"/>
      <c r="P298" s="39"/>
      <c r="Q298" s="42">
        <f t="shared" si="380"/>
        <v>138.5</v>
      </c>
      <c r="R298" s="39"/>
      <c r="S298" s="42"/>
      <c r="T298" s="42"/>
      <c r="U298" s="42"/>
      <c r="V298" s="42"/>
      <c r="W298" s="42"/>
      <c r="X298" s="42">
        <f t="shared" si="381"/>
        <v>0</v>
      </c>
      <c r="Y298" s="42"/>
      <c r="Z298" s="74"/>
      <c r="AA298" s="74"/>
      <c r="AB298" s="42"/>
      <c r="AC298" s="42"/>
      <c r="AD298" s="43"/>
      <c r="AE298" s="42"/>
      <c r="AF298" s="42"/>
      <c r="AG298" s="42"/>
      <c r="AH298" s="42"/>
      <c r="AI298" s="42"/>
      <c r="AJ298" s="42"/>
      <c r="AK298" s="42"/>
      <c r="AL298" s="27">
        <f t="shared" si="366"/>
        <v>0</v>
      </c>
    </row>
    <row r="299" spans="1:38" outlineLevel="5" x14ac:dyDescent="0.2">
      <c r="A299" s="41" t="s">
        <v>510</v>
      </c>
      <c r="B299" s="37" t="s">
        <v>118</v>
      </c>
      <c r="C299" s="37" t="s">
        <v>119</v>
      </c>
      <c r="D299" s="38"/>
      <c r="E299" s="38"/>
      <c r="F299" s="38"/>
      <c r="G299" s="38"/>
      <c r="H299" s="38"/>
      <c r="I299" s="39"/>
      <c r="J299" s="39">
        <v>30</v>
      </c>
      <c r="K299" s="39">
        <v>0</v>
      </c>
      <c r="L299" s="39"/>
      <c r="M299" s="39"/>
      <c r="N299" s="39"/>
      <c r="O299" s="39"/>
      <c r="P299" s="39"/>
      <c r="Q299" s="42">
        <f t="shared" si="380"/>
        <v>30</v>
      </c>
      <c r="R299" s="39"/>
      <c r="S299" s="42"/>
      <c r="T299" s="42"/>
      <c r="U299" s="42"/>
      <c r="V299" s="42"/>
      <c r="W299" s="42"/>
      <c r="X299" s="42">
        <f t="shared" si="381"/>
        <v>0</v>
      </c>
      <c r="Y299" s="42"/>
      <c r="Z299" s="75"/>
      <c r="AA299" s="75"/>
      <c r="AB299" s="42"/>
      <c r="AC299" s="42"/>
      <c r="AD299" s="43"/>
      <c r="AE299" s="42"/>
      <c r="AF299" s="42"/>
      <c r="AG299" s="42"/>
      <c r="AH299" s="42"/>
      <c r="AI299" s="42"/>
      <c r="AJ299" s="42"/>
      <c r="AK299" s="42"/>
      <c r="AL299" s="27">
        <f t="shared" si="366"/>
        <v>0</v>
      </c>
    </row>
    <row r="300" spans="1:38" outlineLevel="5" x14ac:dyDescent="0.2">
      <c r="A300" s="41" t="s">
        <v>511</v>
      </c>
      <c r="B300" s="37" t="s">
        <v>118</v>
      </c>
      <c r="C300" s="37" t="s">
        <v>119</v>
      </c>
      <c r="D300" s="38"/>
      <c r="E300" s="38"/>
      <c r="F300" s="38"/>
      <c r="G300" s="38"/>
      <c r="H300" s="38"/>
      <c r="I300" s="39"/>
      <c r="J300" s="39">
        <v>10</v>
      </c>
      <c r="K300" s="39">
        <v>0</v>
      </c>
      <c r="L300" s="39"/>
      <c r="M300" s="39"/>
      <c r="N300" s="39"/>
      <c r="O300" s="39"/>
      <c r="P300" s="39"/>
      <c r="Q300" s="42">
        <f t="shared" si="380"/>
        <v>10</v>
      </c>
      <c r="R300" s="39"/>
      <c r="S300" s="42"/>
      <c r="T300" s="42"/>
      <c r="U300" s="42"/>
      <c r="V300" s="42"/>
      <c r="W300" s="42"/>
      <c r="X300" s="42">
        <f t="shared" si="381"/>
        <v>0</v>
      </c>
      <c r="Y300" s="42"/>
      <c r="Z300" s="22"/>
      <c r="AA300" s="22"/>
      <c r="AB300" s="42"/>
      <c r="AC300" s="42"/>
      <c r="AD300" s="43"/>
      <c r="AE300" s="42"/>
      <c r="AF300" s="42"/>
      <c r="AG300" s="42"/>
      <c r="AH300" s="42"/>
      <c r="AI300" s="42"/>
      <c r="AJ300" s="42"/>
      <c r="AK300" s="42"/>
      <c r="AL300" s="27">
        <f t="shared" si="366"/>
        <v>0</v>
      </c>
    </row>
    <row r="301" spans="1:38" ht="17" outlineLevel="5" x14ac:dyDescent="0.2">
      <c r="A301" s="41" t="s">
        <v>512</v>
      </c>
      <c r="B301" s="37" t="s">
        <v>118</v>
      </c>
      <c r="C301" s="37" t="s">
        <v>119</v>
      </c>
      <c r="D301" s="38"/>
      <c r="E301" s="38"/>
      <c r="F301" s="38"/>
      <c r="G301" s="38"/>
      <c r="H301" s="38"/>
      <c r="I301" s="39"/>
      <c r="J301" s="39">
        <v>175</v>
      </c>
      <c r="K301" s="39">
        <v>0</v>
      </c>
      <c r="L301" s="39"/>
      <c r="M301" s="39"/>
      <c r="N301" s="39"/>
      <c r="O301" s="39"/>
      <c r="P301" s="39"/>
      <c r="Q301" s="42">
        <f t="shared" si="380"/>
        <v>175</v>
      </c>
      <c r="R301" s="39"/>
      <c r="S301" s="42"/>
      <c r="T301" s="42"/>
      <c r="U301" s="42"/>
      <c r="V301" s="42"/>
      <c r="W301" s="42"/>
      <c r="X301" s="42">
        <f t="shared" si="381"/>
        <v>0</v>
      </c>
      <c r="Y301" s="42"/>
      <c r="Z301" s="74"/>
      <c r="AA301" s="74"/>
      <c r="AB301" s="42"/>
      <c r="AC301" s="42"/>
      <c r="AD301" s="43"/>
      <c r="AE301" s="42"/>
      <c r="AF301" s="42"/>
      <c r="AG301" s="42"/>
      <c r="AH301" s="42"/>
      <c r="AI301" s="42"/>
      <c r="AJ301" s="42"/>
      <c r="AK301" s="42"/>
      <c r="AL301" s="27">
        <f t="shared" si="366"/>
        <v>0</v>
      </c>
    </row>
    <row r="302" spans="1:38" outlineLevel="5" x14ac:dyDescent="0.2">
      <c r="A302" s="41" t="s">
        <v>513</v>
      </c>
      <c r="B302" s="37" t="s">
        <v>118</v>
      </c>
      <c r="C302" s="37" t="s">
        <v>119</v>
      </c>
      <c r="D302" s="38"/>
      <c r="E302" s="38"/>
      <c r="F302" s="38"/>
      <c r="G302" s="38"/>
      <c r="H302" s="38"/>
      <c r="I302" s="39"/>
      <c r="J302" s="39">
        <v>7</v>
      </c>
      <c r="K302" s="39">
        <v>0</v>
      </c>
      <c r="L302" s="39"/>
      <c r="M302" s="39"/>
      <c r="N302" s="39"/>
      <c r="O302" s="39"/>
      <c r="P302" s="39"/>
      <c r="Q302" s="42">
        <f t="shared" si="380"/>
        <v>7</v>
      </c>
      <c r="R302" s="39"/>
      <c r="S302" s="42"/>
      <c r="T302" s="42"/>
      <c r="U302" s="42"/>
      <c r="V302" s="42"/>
      <c r="W302" s="42"/>
      <c r="X302" s="42">
        <f t="shared" si="381"/>
        <v>0</v>
      </c>
      <c r="Y302" s="42"/>
      <c r="Z302" s="75"/>
      <c r="AA302" s="75"/>
      <c r="AB302" s="42"/>
      <c r="AC302" s="42"/>
      <c r="AD302" s="43"/>
      <c r="AE302" s="42"/>
      <c r="AF302" s="42"/>
      <c r="AG302" s="42"/>
      <c r="AH302" s="42"/>
      <c r="AI302" s="42"/>
      <c r="AJ302" s="42"/>
      <c r="AK302" s="42"/>
      <c r="AL302" s="27">
        <f t="shared" si="366"/>
        <v>0</v>
      </c>
    </row>
    <row r="303" spans="1:38" outlineLevel="5" x14ac:dyDescent="0.2">
      <c r="A303" s="41" t="s">
        <v>514</v>
      </c>
      <c r="B303" s="37" t="s">
        <v>118</v>
      </c>
      <c r="C303" s="37" t="s">
        <v>119</v>
      </c>
      <c r="D303" s="38"/>
      <c r="E303" s="38"/>
      <c r="F303" s="38"/>
      <c r="G303" s="38"/>
      <c r="H303" s="38"/>
      <c r="I303" s="39"/>
      <c r="J303" s="39">
        <v>5.5</v>
      </c>
      <c r="K303" s="39">
        <v>0</v>
      </c>
      <c r="L303" s="39"/>
      <c r="M303" s="39"/>
      <c r="N303" s="39"/>
      <c r="O303" s="39"/>
      <c r="P303" s="39"/>
      <c r="Q303" s="42">
        <f t="shared" si="380"/>
        <v>5.5</v>
      </c>
      <c r="R303" s="39"/>
      <c r="S303" s="42"/>
      <c r="T303" s="42"/>
      <c r="U303" s="42"/>
      <c r="V303" s="42"/>
      <c r="W303" s="42"/>
      <c r="X303" s="42">
        <f t="shared" si="381"/>
        <v>0</v>
      </c>
      <c r="Y303" s="42"/>
      <c r="Z303" s="22"/>
      <c r="AA303" s="22"/>
      <c r="AB303" s="42"/>
      <c r="AC303" s="42"/>
      <c r="AD303" s="43"/>
      <c r="AE303" s="42"/>
      <c r="AF303" s="42"/>
      <c r="AG303" s="42"/>
      <c r="AH303" s="42"/>
      <c r="AI303" s="42"/>
      <c r="AJ303" s="42"/>
      <c r="AK303" s="42"/>
      <c r="AL303" s="27">
        <f t="shared" si="366"/>
        <v>0</v>
      </c>
    </row>
    <row r="304" spans="1:38" ht="17" outlineLevel="5" x14ac:dyDescent="0.2">
      <c r="A304" s="41" t="s">
        <v>515</v>
      </c>
      <c r="B304" s="37" t="s">
        <v>118</v>
      </c>
      <c r="C304" s="37" t="s">
        <v>119</v>
      </c>
      <c r="D304" s="38"/>
      <c r="E304" s="38"/>
      <c r="F304" s="38"/>
      <c r="G304" s="38"/>
      <c r="H304" s="38"/>
      <c r="I304" s="39"/>
      <c r="J304" s="39">
        <v>2</v>
      </c>
      <c r="K304" s="39">
        <v>0</v>
      </c>
      <c r="L304" s="39"/>
      <c r="M304" s="39"/>
      <c r="N304" s="39"/>
      <c r="O304" s="39"/>
      <c r="P304" s="39"/>
      <c r="Q304" s="42">
        <f t="shared" si="380"/>
        <v>2</v>
      </c>
      <c r="R304" s="39"/>
      <c r="S304" s="42"/>
      <c r="T304" s="42"/>
      <c r="U304" s="42"/>
      <c r="V304" s="42"/>
      <c r="W304" s="42"/>
      <c r="X304" s="42">
        <f t="shared" si="381"/>
        <v>0</v>
      </c>
      <c r="Y304" s="42"/>
      <c r="Z304" s="74"/>
      <c r="AA304" s="74"/>
      <c r="AB304" s="42"/>
      <c r="AC304" s="42"/>
      <c r="AD304" s="43"/>
      <c r="AE304" s="42"/>
      <c r="AF304" s="42"/>
      <c r="AG304" s="42"/>
      <c r="AH304" s="42"/>
      <c r="AI304" s="42"/>
      <c r="AJ304" s="42"/>
      <c r="AK304" s="42"/>
      <c r="AL304" s="27">
        <f t="shared" si="366"/>
        <v>0</v>
      </c>
    </row>
    <row r="305" spans="1:38" outlineLevel="5" x14ac:dyDescent="0.2">
      <c r="A305" s="41" t="s">
        <v>516</v>
      </c>
      <c r="B305" s="37" t="s">
        <v>118</v>
      </c>
      <c r="C305" s="37" t="s">
        <v>119</v>
      </c>
      <c r="D305" s="38"/>
      <c r="E305" s="38"/>
      <c r="F305" s="38"/>
      <c r="G305" s="38"/>
      <c r="H305" s="38"/>
      <c r="I305" s="39"/>
      <c r="J305" s="39">
        <v>7.5</v>
      </c>
      <c r="K305" s="39">
        <v>0</v>
      </c>
      <c r="L305" s="39"/>
      <c r="M305" s="39"/>
      <c r="N305" s="39"/>
      <c r="O305" s="39"/>
      <c r="P305" s="39"/>
      <c r="Q305" s="42">
        <f t="shared" si="380"/>
        <v>7.5</v>
      </c>
      <c r="R305" s="39"/>
      <c r="S305" s="42"/>
      <c r="T305" s="42"/>
      <c r="U305" s="42"/>
      <c r="V305" s="42"/>
      <c r="W305" s="42"/>
      <c r="X305" s="42">
        <f t="shared" si="381"/>
        <v>0</v>
      </c>
      <c r="Y305" s="42"/>
      <c r="Z305" s="75"/>
      <c r="AA305" s="75"/>
      <c r="AB305" s="42"/>
      <c r="AC305" s="42"/>
      <c r="AD305" s="43"/>
      <c r="AE305" s="42"/>
      <c r="AF305" s="42"/>
      <c r="AG305" s="42"/>
      <c r="AH305" s="42"/>
      <c r="AI305" s="42"/>
      <c r="AJ305" s="42"/>
      <c r="AK305" s="42"/>
      <c r="AL305" s="27">
        <f t="shared" si="366"/>
        <v>0</v>
      </c>
    </row>
    <row r="306" spans="1:38" outlineLevel="5" x14ac:dyDescent="0.2">
      <c r="A306" s="41" t="s">
        <v>517</v>
      </c>
      <c r="B306" s="37" t="s">
        <v>118</v>
      </c>
      <c r="C306" s="37" t="s">
        <v>119</v>
      </c>
      <c r="D306" s="38"/>
      <c r="E306" s="38"/>
      <c r="F306" s="38"/>
      <c r="G306" s="38"/>
      <c r="H306" s="38"/>
      <c r="I306" s="39"/>
      <c r="J306" s="39">
        <v>30.888000000000002</v>
      </c>
      <c r="K306" s="39">
        <v>0</v>
      </c>
      <c r="L306" s="39"/>
      <c r="M306" s="39"/>
      <c r="N306" s="39"/>
      <c r="O306" s="39"/>
      <c r="P306" s="39"/>
      <c r="Q306" s="42">
        <f t="shared" si="380"/>
        <v>30.888000000000002</v>
      </c>
      <c r="R306" s="39"/>
      <c r="S306" s="42"/>
      <c r="T306" s="42"/>
      <c r="U306" s="42"/>
      <c r="V306" s="42"/>
      <c r="W306" s="42"/>
      <c r="X306" s="42">
        <f t="shared" si="381"/>
        <v>0</v>
      </c>
      <c r="Y306" s="42"/>
      <c r="Z306" s="22"/>
      <c r="AA306" s="22"/>
      <c r="AB306" s="42"/>
      <c r="AC306" s="42"/>
      <c r="AD306" s="43"/>
      <c r="AE306" s="42"/>
      <c r="AF306" s="42"/>
      <c r="AG306" s="42"/>
      <c r="AH306" s="42"/>
      <c r="AI306" s="42"/>
      <c r="AJ306" s="42"/>
      <c r="AK306" s="42"/>
      <c r="AL306" s="27">
        <f t="shared" si="366"/>
        <v>0</v>
      </c>
    </row>
    <row r="307" spans="1:38" outlineLevel="5" x14ac:dyDescent="0.2">
      <c r="A307" s="41" t="s">
        <v>518</v>
      </c>
      <c r="B307" s="37" t="s">
        <v>118</v>
      </c>
      <c r="C307" s="37" t="s">
        <v>119</v>
      </c>
      <c r="D307" s="38"/>
      <c r="E307" s="38"/>
      <c r="F307" s="38"/>
      <c r="G307" s="38"/>
      <c r="H307" s="38"/>
      <c r="I307" s="39"/>
      <c r="J307" s="39">
        <v>8.5</v>
      </c>
      <c r="K307" s="39">
        <v>0</v>
      </c>
      <c r="L307" s="39"/>
      <c r="M307" s="39"/>
      <c r="N307" s="39"/>
      <c r="O307" s="39"/>
      <c r="P307" s="39"/>
      <c r="Q307" s="42">
        <f t="shared" si="380"/>
        <v>8.5</v>
      </c>
      <c r="R307" s="39"/>
      <c r="S307" s="42"/>
      <c r="T307" s="42"/>
      <c r="U307" s="42"/>
      <c r="V307" s="42"/>
      <c r="W307" s="42"/>
      <c r="X307" s="42">
        <f t="shared" si="381"/>
        <v>0</v>
      </c>
      <c r="Y307" s="42"/>
      <c r="Z307" s="75"/>
      <c r="AA307" s="75"/>
      <c r="AB307" s="42"/>
      <c r="AC307" s="42"/>
      <c r="AD307" s="43"/>
      <c r="AE307" s="42"/>
      <c r="AF307" s="42"/>
      <c r="AG307" s="42"/>
      <c r="AH307" s="42"/>
      <c r="AI307" s="42"/>
      <c r="AJ307" s="42"/>
      <c r="AK307" s="42"/>
      <c r="AL307" s="27">
        <f t="shared" si="366"/>
        <v>0</v>
      </c>
    </row>
    <row r="308" spans="1:38" outlineLevel="5" x14ac:dyDescent="0.2">
      <c r="A308" s="41" t="s">
        <v>519</v>
      </c>
      <c r="B308" s="37" t="s">
        <v>118</v>
      </c>
      <c r="C308" s="37" t="s">
        <v>119</v>
      </c>
      <c r="D308" s="38"/>
      <c r="E308" s="38"/>
      <c r="F308" s="38"/>
      <c r="G308" s="38"/>
      <c r="H308" s="38"/>
      <c r="I308" s="39"/>
      <c r="J308" s="39">
        <v>2.5</v>
      </c>
      <c r="K308" s="39">
        <v>0</v>
      </c>
      <c r="L308" s="39"/>
      <c r="M308" s="39"/>
      <c r="N308" s="39"/>
      <c r="O308" s="39"/>
      <c r="P308" s="39"/>
      <c r="Q308" s="42">
        <f t="shared" si="380"/>
        <v>2.5</v>
      </c>
      <c r="R308" s="39"/>
      <c r="S308" s="42"/>
      <c r="T308" s="42"/>
      <c r="U308" s="42"/>
      <c r="V308" s="42"/>
      <c r="W308" s="42"/>
      <c r="X308" s="42">
        <f t="shared" si="381"/>
        <v>0</v>
      </c>
      <c r="Y308" s="42"/>
      <c r="Z308" s="22"/>
      <c r="AA308" s="22"/>
      <c r="AB308" s="42"/>
      <c r="AC308" s="42"/>
      <c r="AD308" s="43"/>
      <c r="AE308" s="42"/>
      <c r="AF308" s="42"/>
      <c r="AG308" s="42"/>
      <c r="AH308" s="42"/>
      <c r="AI308" s="42"/>
      <c r="AJ308" s="42"/>
      <c r="AK308" s="42"/>
      <c r="AL308" s="27">
        <f t="shared" si="366"/>
        <v>0</v>
      </c>
    </row>
    <row r="309" spans="1:38" ht="17" outlineLevel="5" x14ac:dyDescent="0.2">
      <c r="A309" s="41" t="s">
        <v>520</v>
      </c>
      <c r="B309" s="37" t="s">
        <v>118</v>
      </c>
      <c r="C309" s="37" t="s">
        <v>119</v>
      </c>
      <c r="D309" s="38"/>
      <c r="E309" s="38"/>
      <c r="F309" s="38"/>
      <c r="G309" s="38"/>
      <c r="H309" s="38"/>
      <c r="I309" s="39"/>
      <c r="J309" s="39">
        <v>25</v>
      </c>
      <c r="K309" s="39">
        <v>0</v>
      </c>
      <c r="L309" s="39"/>
      <c r="M309" s="39"/>
      <c r="N309" s="39"/>
      <c r="O309" s="39"/>
      <c r="P309" s="39"/>
      <c r="Q309" s="42">
        <f t="shared" si="380"/>
        <v>25</v>
      </c>
      <c r="R309" s="39"/>
      <c r="S309" s="42"/>
      <c r="T309" s="42"/>
      <c r="U309" s="42"/>
      <c r="V309" s="42"/>
      <c r="W309" s="42"/>
      <c r="X309" s="42">
        <f t="shared" si="381"/>
        <v>0</v>
      </c>
      <c r="Y309" s="42"/>
      <c r="Z309" s="74"/>
      <c r="AA309" s="74"/>
      <c r="AB309" s="42"/>
      <c r="AC309" s="42"/>
      <c r="AD309" s="43"/>
      <c r="AE309" s="42"/>
      <c r="AF309" s="42"/>
      <c r="AG309" s="42"/>
      <c r="AH309" s="42"/>
      <c r="AI309" s="42"/>
      <c r="AJ309" s="42"/>
      <c r="AK309" s="42"/>
      <c r="AL309" s="27">
        <f t="shared" si="366"/>
        <v>0</v>
      </c>
    </row>
    <row r="310" spans="1:38" outlineLevel="5" x14ac:dyDescent="0.2">
      <c r="A310" s="41" t="s">
        <v>521</v>
      </c>
      <c r="B310" s="37" t="s">
        <v>118</v>
      </c>
      <c r="C310" s="37" t="s">
        <v>119</v>
      </c>
      <c r="D310" s="38"/>
      <c r="E310" s="38"/>
      <c r="F310" s="38"/>
      <c r="G310" s="38"/>
      <c r="H310" s="38"/>
      <c r="I310" s="39"/>
      <c r="J310" s="39">
        <v>6</v>
      </c>
      <c r="K310" s="39">
        <v>0</v>
      </c>
      <c r="L310" s="39"/>
      <c r="M310" s="39"/>
      <c r="N310" s="39"/>
      <c r="O310" s="39"/>
      <c r="P310" s="39"/>
      <c r="Q310" s="42">
        <f t="shared" si="380"/>
        <v>6</v>
      </c>
      <c r="R310" s="39"/>
      <c r="S310" s="42"/>
      <c r="T310" s="42"/>
      <c r="U310" s="42"/>
      <c r="V310" s="42"/>
      <c r="W310" s="42"/>
      <c r="X310" s="42">
        <f t="shared" si="381"/>
        <v>0</v>
      </c>
      <c r="Y310" s="42"/>
      <c r="Z310" s="75"/>
      <c r="AA310" s="75"/>
      <c r="AB310" s="42"/>
      <c r="AC310" s="42"/>
      <c r="AD310" s="43"/>
      <c r="AE310" s="42"/>
      <c r="AF310" s="42"/>
      <c r="AG310" s="42"/>
      <c r="AH310" s="42"/>
      <c r="AI310" s="42"/>
      <c r="AJ310" s="42"/>
      <c r="AK310" s="42"/>
      <c r="AL310" s="27">
        <f t="shared" si="366"/>
        <v>0</v>
      </c>
    </row>
    <row r="311" spans="1:38" outlineLevel="5" x14ac:dyDescent="0.2">
      <c r="A311" s="41" t="s">
        <v>522</v>
      </c>
      <c r="B311" s="37" t="s">
        <v>118</v>
      </c>
      <c r="C311" s="37" t="s">
        <v>119</v>
      </c>
      <c r="D311" s="38"/>
      <c r="E311" s="38"/>
      <c r="F311" s="38"/>
      <c r="G311" s="38"/>
      <c r="H311" s="38"/>
      <c r="I311" s="39"/>
      <c r="J311" s="39">
        <v>1</v>
      </c>
      <c r="K311" s="39">
        <v>0</v>
      </c>
      <c r="L311" s="39"/>
      <c r="M311" s="39"/>
      <c r="N311" s="39"/>
      <c r="O311" s="39"/>
      <c r="P311" s="39"/>
      <c r="Q311" s="42">
        <f t="shared" si="380"/>
        <v>1</v>
      </c>
      <c r="R311" s="39"/>
      <c r="S311" s="42"/>
      <c r="T311" s="42"/>
      <c r="U311" s="42"/>
      <c r="V311" s="42"/>
      <c r="W311" s="42"/>
      <c r="X311" s="42">
        <f t="shared" si="381"/>
        <v>0</v>
      </c>
      <c r="Y311" s="42"/>
      <c r="Z311" s="22"/>
      <c r="AA311" s="22"/>
      <c r="AB311" s="42"/>
      <c r="AC311" s="42"/>
      <c r="AD311" s="43"/>
      <c r="AE311" s="42"/>
      <c r="AF311" s="42"/>
      <c r="AG311" s="42"/>
      <c r="AH311" s="42"/>
      <c r="AI311" s="42"/>
      <c r="AJ311" s="42"/>
      <c r="AK311" s="42"/>
      <c r="AL311" s="27">
        <f t="shared" si="366"/>
        <v>0</v>
      </c>
    </row>
    <row r="312" spans="1:38" ht="17" outlineLevel="5" x14ac:dyDescent="0.2">
      <c r="A312" s="41" t="s">
        <v>523</v>
      </c>
      <c r="B312" s="37" t="s">
        <v>118</v>
      </c>
      <c r="C312" s="37" t="s">
        <v>119</v>
      </c>
      <c r="D312" s="38"/>
      <c r="E312" s="38"/>
      <c r="F312" s="38"/>
      <c r="G312" s="38"/>
      <c r="H312" s="38"/>
      <c r="I312" s="39"/>
      <c r="J312" s="39">
        <v>11.8</v>
      </c>
      <c r="K312" s="39">
        <v>0</v>
      </c>
      <c r="L312" s="39"/>
      <c r="M312" s="39"/>
      <c r="N312" s="39"/>
      <c r="O312" s="39"/>
      <c r="P312" s="39"/>
      <c r="Q312" s="42">
        <f t="shared" si="380"/>
        <v>11.8</v>
      </c>
      <c r="R312" s="39"/>
      <c r="S312" s="42"/>
      <c r="T312" s="42"/>
      <c r="U312" s="42"/>
      <c r="V312" s="42"/>
      <c r="W312" s="42"/>
      <c r="X312" s="42">
        <f t="shared" si="381"/>
        <v>0</v>
      </c>
      <c r="Y312" s="42"/>
      <c r="Z312" s="74"/>
      <c r="AA312" s="74"/>
      <c r="AB312" s="42"/>
      <c r="AC312" s="42"/>
      <c r="AD312" s="43"/>
      <c r="AE312" s="42"/>
      <c r="AF312" s="42"/>
      <c r="AG312" s="42"/>
      <c r="AH312" s="42"/>
      <c r="AI312" s="42"/>
      <c r="AJ312" s="42"/>
      <c r="AK312" s="42"/>
      <c r="AL312" s="27">
        <f t="shared" si="366"/>
        <v>0</v>
      </c>
    </row>
    <row r="313" spans="1:38" outlineLevel="5" x14ac:dyDescent="0.2">
      <c r="A313" s="41" t="s">
        <v>524</v>
      </c>
      <c r="B313" s="37" t="s">
        <v>118</v>
      </c>
      <c r="C313" s="37" t="s">
        <v>119</v>
      </c>
      <c r="D313" s="38"/>
      <c r="E313" s="38"/>
      <c r="F313" s="38"/>
      <c r="G313" s="38"/>
      <c r="H313" s="38"/>
      <c r="I313" s="39"/>
      <c r="J313" s="39">
        <v>5</v>
      </c>
      <c r="K313" s="39">
        <v>0</v>
      </c>
      <c r="L313" s="39"/>
      <c r="M313" s="39"/>
      <c r="N313" s="39"/>
      <c r="O313" s="39"/>
      <c r="P313" s="39"/>
      <c r="Q313" s="42">
        <f t="shared" si="380"/>
        <v>5</v>
      </c>
      <c r="R313" s="39"/>
      <c r="S313" s="42"/>
      <c r="T313" s="42"/>
      <c r="U313" s="42"/>
      <c r="V313" s="42"/>
      <c r="W313" s="42"/>
      <c r="X313" s="42">
        <f t="shared" si="381"/>
        <v>0</v>
      </c>
      <c r="Y313" s="42"/>
      <c r="Z313" s="75"/>
      <c r="AA313" s="75"/>
      <c r="AB313" s="42"/>
      <c r="AC313" s="42"/>
      <c r="AD313" s="43"/>
      <c r="AE313" s="42"/>
      <c r="AF313" s="42"/>
      <c r="AG313" s="42"/>
      <c r="AH313" s="42"/>
      <c r="AI313" s="42"/>
      <c r="AJ313" s="42"/>
      <c r="AK313" s="42"/>
      <c r="AL313" s="27">
        <f t="shared" si="366"/>
        <v>0</v>
      </c>
    </row>
    <row r="314" spans="1:38" outlineLevel="5" x14ac:dyDescent="0.2">
      <c r="A314" s="41" t="s">
        <v>525</v>
      </c>
      <c r="B314" s="37" t="s">
        <v>118</v>
      </c>
      <c r="C314" s="37" t="s">
        <v>119</v>
      </c>
      <c r="D314" s="38"/>
      <c r="E314" s="38"/>
      <c r="F314" s="38"/>
      <c r="G314" s="38"/>
      <c r="H314" s="38"/>
      <c r="I314" s="39"/>
      <c r="J314" s="39">
        <v>51.58</v>
      </c>
      <c r="K314" s="39">
        <v>0</v>
      </c>
      <c r="L314" s="39"/>
      <c r="M314" s="39"/>
      <c r="N314" s="39"/>
      <c r="O314" s="39"/>
      <c r="P314" s="39"/>
      <c r="Q314" s="42">
        <f t="shared" si="380"/>
        <v>51.58</v>
      </c>
      <c r="R314" s="39"/>
      <c r="S314" s="42"/>
      <c r="T314" s="42"/>
      <c r="U314" s="42"/>
      <c r="V314" s="42"/>
      <c r="W314" s="42"/>
      <c r="X314" s="42">
        <f t="shared" si="381"/>
        <v>0</v>
      </c>
      <c r="Y314" s="42"/>
      <c r="Z314" s="22"/>
      <c r="AA314" s="22"/>
      <c r="AB314" s="42"/>
      <c r="AC314" s="42"/>
      <c r="AD314" s="43"/>
      <c r="AE314" s="42"/>
      <c r="AF314" s="42"/>
      <c r="AG314" s="42"/>
      <c r="AH314" s="42"/>
      <c r="AI314" s="42"/>
      <c r="AJ314" s="42"/>
      <c r="AK314" s="42"/>
      <c r="AL314" s="27">
        <f t="shared" si="366"/>
        <v>0</v>
      </c>
    </row>
    <row r="315" spans="1:38" ht="17" outlineLevel="5" x14ac:dyDescent="0.2">
      <c r="A315" s="41" t="s">
        <v>526</v>
      </c>
      <c r="B315" s="37" t="s">
        <v>118</v>
      </c>
      <c r="C315" s="37" t="s">
        <v>119</v>
      </c>
      <c r="D315" s="38"/>
      <c r="E315" s="38"/>
      <c r="F315" s="38"/>
      <c r="G315" s="38"/>
      <c r="H315" s="38"/>
      <c r="I315" s="39"/>
      <c r="J315" s="39">
        <v>1</v>
      </c>
      <c r="K315" s="39">
        <v>0</v>
      </c>
      <c r="L315" s="39"/>
      <c r="M315" s="39"/>
      <c r="N315" s="39"/>
      <c r="O315" s="39"/>
      <c r="P315" s="39"/>
      <c r="Q315" s="42">
        <f t="shared" si="380"/>
        <v>1</v>
      </c>
      <c r="R315" s="39"/>
      <c r="S315" s="42"/>
      <c r="T315" s="42"/>
      <c r="U315" s="42"/>
      <c r="V315" s="42"/>
      <c r="W315" s="42"/>
      <c r="X315" s="42">
        <f t="shared" si="381"/>
        <v>0</v>
      </c>
      <c r="Y315" s="42"/>
      <c r="Z315" s="74"/>
      <c r="AA315" s="74"/>
      <c r="AB315" s="42"/>
      <c r="AC315" s="42"/>
      <c r="AD315" s="43"/>
      <c r="AE315" s="42"/>
      <c r="AF315" s="42"/>
      <c r="AG315" s="42"/>
      <c r="AH315" s="42"/>
      <c r="AI315" s="42"/>
      <c r="AJ315" s="42"/>
      <c r="AK315" s="42"/>
      <c r="AL315" s="27">
        <f t="shared" si="366"/>
        <v>0</v>
      </c>
    </row>
    <row r="316" spans="1:38" outlineLevel="5" x14ac:dyDescent="0.2">
      <c r="A316" s="41" t="s">
        <v>527</v>
      </c>
      <c r="B316" s="37" t="s">
        <v>118</v>
      </c>
      <c r="C316" s="37" t="s">
        <v>119</v>
      </c>
      <c r="D316" s="38"/>
      <c r="E316" s="38"/>
      <c r="F316" s="38"/>
      <c r="G316" s="38"/>
      <c r="H316" s="38"/>
      <c r="I316" s="39"/>
      <c r="J316" s="39">
        <v>5</v>
      </c>
      <c r="K316" s="39">
        <v>0</v>
      </c>
      <c r="L316" s="39"/>
      <c r="M316" s="39"/>
      <c r="N316" s="39"/>
      <c r="O316" s="39"/>
      <c r="P316" s="39"/>
      <c r="Q316" s="42">
        <f t="shared" si="380"/>
        <v>5</v>
      </c>
      <c r="R316" s="39"/>
      <c r="S316" s="42"/>
      <c r="T316" s="42"/>
      <c r="U316" s="42"/>
      <c r="V316" s="42"/>
      <c r="W316" s="42"/>
      <c r="X316" s="42">
        <f t="shared" si="381"/>
        <v>0</v>
      </c>
      <c r="Y316" s="42"/>
      <c r="Z316" s="75"/>
      <c r="AA316" s="75"/>
      <c r="AB316" s="42"/>
      <c r="AC316" s="42"/>
      <c r="AD316" s="43"/>
      <c r="AE316" s="42"/>
      <c r="AF316" s="42"/>
      <c r="AG316" s="42"/>
      <c r="AH316" s="42"/>
      <c r="AI316" s="42"/>
      <c r="AJ316" s="42"/>
      <c r="AK316" s="42"/>
      <c r="AL316" s="27">
        <f t="shared" si="366"/>
        <v>0</v>
      </c>
    </row>
    <row r="317" spans="1:38" outlineLevel="5" x14ac:dyDescent="0.2">
      <c r="A317" s="41" t="s">
        <v>528</v>
      </c>
      <c r="B317" s="37" t="s">
        <v>118</v>
      </c>
      <c r="C317" s="37" t="s">
        <v>119</v>
      </c>
      <c r="D317" s="38"/>
      <c r="E317" s="38"/>
      <c r="F317" s="38"/>
      <c r="G317" s="38"/>
      <c r="H317" s="38"/>
      <c r="I317" s="39"/>
      <c r="J317" s="39">
        <v>10</v>
      </c>
      <c r="K317" s="39">
        <v>0</v>
      </c>
      <c r="L317" s="39"/>
      <c r="M317" s="39"/>
      <c r="N317" s="39"/>
      <c r="O317" s="39"/>
      <c r="P317" s="39"/>
      <c r="Q317" s="42">
        <f t="shared" si="380"/>
        <v>10</v>
      </c>
      <c r="R317" s="39"/>
      <c r="S317" s="42"/>
      <c r="T317" s="42"/>
      <c r="U317" s="42"/>
      <c r="V317" s="42"/>
      <c r="W317" s="42"/>
      <c r="X317" s="42">
        <f t="shared" si="381"/>
        <v>0</v>
      </c>
      <c r="Y317" s="42"/>
      <c r="Z317" s="22"/>
      <c r="AA317" s="22"/>
      <c r="AB317" s="42"/>
      <c r="AC317" s="42"/>
      <c r="AD317" s="43"/>
      <c r="AE317" s="42"/>
      <c r="AF317" s="42"/>
      <c r="AG317" s="42"/>
      <c r="AH317" s="42"/>
      <c r="AI317" s="42"/>
      <c r="AJ317" s="42"/>
      <c r="AK317" s="42"/>
      <c r="AL317" s="27">
        <f t="shared" si="366"/>
        <v>0</v>
      </c>
    </row>
    <row r="318" spans="1:38" outlineLevel="5" x14ac:dyDescent="0.2">
      <c r="A318" s="41" t="s">
        <v>529</v>
      </c>
      <c r="B318" s="37" t="s">
        <v>333</v>
      </c>
      <c r="C318" s="37" t="s">
        <v>27</v>
      </c>
      <c r="D318" s="38"/>
      <c r="E318" s="38"/>
      <c r="F318" s="38"/>
      <c r="G318" s="38"/>
      <c r="H318" s="38"/>
      <c r="I318" s="39"/>
      <c r="J318" s="39"/>
      <c r="K318" s="39"/>
      <c r="L318" s="39"/>
      <c r="M318" s="39">
        <v>240</v>
      </c>
      <c r="N318" s="39">
        <v>0</v>
      </c>
      <c r="O318" s="39"/>
      <c r="P318" s="39"/>
      <c r="Q318" s="42">
        <f t="shared" si="380"/>
        <v>0</v>
      </c>
      <c r="R318" s="39">
        <f>M318</f>
        <v>240</v>
      </c>
      <c r="S318" s="42"/>
      <c r="T318" s="42"/>
      <c r="U318" s="42"/>
      <c r="V318" s="42"/>
      <c r="W318" s="42"/>
      <c r="X318" s="42">
        <f t="shared" si="381"/>
        <v>0</v>
      </c>
      <c r="Y318" s="42"/>
      <c r="Z318" s="22"/>
      <c r="AA318" s="22"/>
      <c r="AB318" s="42"/>
      <c r="AC318" s="42"/>
      <c r="AD318" s="43"/>
      <c r="AE318" s="42"/>
      <c r="AF318" s="42"/>
      <c r="AG318" s="42"/>
      <c r="AH318" s="42"/>
      <c r="AI318" s="42"/>
      <c r="AJ318" s="42"/>
      <c r="AK318" s="42"/>
      <c r="AL318" s="27">
        <f t="shared" si="366"/>
        <v>0</v>
      </c>
    </row>
    <row r="319" spans="1:38" ht="17" outlineLevel="5" x14ac:dyDescent="0.2">
      <c r="A319" s="41" t="s">
        <v>530</v>
      </c>
      <c r="B319" s="37" t="s">
        <v>118</v>
      </c>
      <c r="C319" s="37" t="s">
        <v>119</v>
      </c>
      <c r="D319" s="38"/>
      <c r="E319" s="38"/>
      <c r="F319" s="38"/>
      <c r="G319" s="38"/>
      <c r="H319" s="38"/>
      <c r="I319" s="39"/>
      <c r="J319" s="39">
        <v>20.2</v>
      </c>
      <c r="K319" s="39">
        <v>0</v>
      </c>
      <c r="L319" s="39"/>
      <c r="M319" s="39"/>
      <c r="N319" s="39"/>
      <c r="O319" s="39"/>
      <c r="P319" s="39"/>
      <c r="Q319" s="42">
        <f t="shared" si="380"/>
        <v>20.2</v>
      </c>
      <c r="R319" s="39"/>
      <c r="S319" s="42"/>
      <c r="T319" s="42"/>
      <c r="U319" s="42"/>
      <c r="V319" s="42"/>
      <c r="W319" s="42"/>
      <c r="X319" s="42">
        <f t="shared" si="381"/>
        <v>0</v>
      </c>
      <c r="Y319" s="42"/>
      <c r="Z319" s="74"/>
      <c r="AA319" s="74"/>
      <c r="AB319" s="42"/>
      <c r="AC319" s="42"/>
      <c r="AD319" s="43"/>
      <c r="AE319" s="42"/>
      <c r="AF319" s="42"/>
      <c r="AG319" s="42"/>
      <c r="AH319" s="42"/>
      <c r="AI319" s="42"/>
      <c r="AJ319" s="42"/>
      <c r="AK319" s="42"/>
      <c r="AL319" s="27">
        <f t="shared" si="366"/>
        <v>0</v>
      </c>
    </row>
    <row r="320" spans="1:38" outlineLevel="5" x14ac:dyDescent="0.2">
      <c r="A320" s="41" t="s">
        <v>531</v>
      </c>
      <c r="B320" s="37" t="s">
        <v>118</v>
      </c>
      <c r="C320" s="37" t="s">
        <v>119</v>
      </c>
      <c r="D320" s="38"/>
      <c r="E320" s="38"/>
      <c r="F320" s="38"/>
      <c r="G320" s="38"/>
      <c r="H320" s="38"/>
      <c r="I320" s="39"/>
      <c r="J320" s="39">
        <v>29</v>
      </c>
      <c r="K320" s="39">
        <v>0</v>
      </c>
      <c r="L320" s="39"/>
      <c r="M320" s="39"/>
      <c r="N320" s="39"/>
      <c r="O320" s="39"/>
      <c r="P320" s="39"/>
      <c r="Q320" s="42">
        <f t="shared" si="380"/>
        <v>29</v>
      </c>
      <c r="R320" s="39"/>
      <c r="S320" s="42"/>
      <c r="T320" s="42"/>
      <c r="U320" s="42"/>
      <c r="V320" s="42"/>
      <c r="W320" s="42"/>
      <c r="X320" s="42">
        <f t="shared" si="381"/>
        <v>0</v>
      </c>
      <c r="Y320" s="42"/>
      <c r="Z320" s="75"/>
      <c r="AA320" s="75"/>
      <c r="AB320" s="42"/>
      <c r="AC320" s="42"/>
      <c r="AD320" s="43"/>
      <c r="AE320" s="42"/>
      <c r="AF320" s="42"/>
      <c r="AG320" s="42"/>
      <c r="AH320" s="42"/>
      <c r="AI320" s="42"/>
      <c r="AJ320" s="42"/>
      <c r="AK320" s="42"/>
      <c r="AL320" s="27">
        <f t="shared" si="366"/>
        <v>0</v>
      </c>
    </row>
    <row r="321" spans="1:38" ht="17" outlineLevel="4" x14ac:dyDescent="0.2">
      <c r="A321" s="40" t="s">
        <v>470</v>
      </c>
      <c r="B321" s="37" t="s">
        <v>333</v>
      </c>
      <c r="C321" s="37" t="s">
        <v>27</v>
      </c>
      <c r="D321" s="38"/>
      <c r="E321" s="38"/>
      <c r="F321" s="38"/>
      <c r="G321" s="38"/>
      <c r="H321" s="38"/>
      <c r="I321" s="39">
        <f>SUBTOTAL(9,I322:I339)</f>
        <v>0</v>
      </c>
      <c r="J321" s="39">
        <f>SUBTOTAL(9,J322:J339)</f>
        <v>249.2</v>
      </c>
      <c r="K321" s="39">
        <f>SUBTOTAL(9,K322:K339)</f>
        <v>0</v>
      </c>
      <c r="L321" s="39">
        <f t="shared" ref="L321:AK321" si="382">SUBTOTAL(9,L322:L339)</f>
        <v>0</v>
      </c>
      <c r="M321" s="39">
        <f t="shared" si="382"/>
        <v>240</v>
      </c>
      <c r="N321" s="39">
        <f t="shared" ref="N321" si="383">SUBTOTAL(9,N322:N339)</f>
        <v>0</v>
      </c>
      <c r="O321" s="39">
        <f t="shared" si="382"/>
        <v>0</v>
      </c>
      <c r="P321" s="39">
        <f t="shared" si="382"/>
        <v>0</v>
      </c>
      <c r="Q321" s="39">
        <f t="shared" si="382"/>
        <v>249.2</v>
      </c>
      <c r="R321" s="39">
        <f t="shared" si="382"/>
        <v>240</v>
      </c>
      <c r="S321" s="39">
        <f t="shared" si="382"/>
        <v>0</v>
      </c>
      <c r="T321" s="39">
        <f t="shared" si="382"/>
        <v>0</v>
      </c>
      <c r="U321" s="39">
        <f t="shared" si="382"/>
        <v>0</v>
      </c>
      <c r="V321" s="39">
        <f t="shared" si="382"/>
        <v>0</v>
      </c>
      <c r="W321" s="39">
        <f t="shared" ref="W321" si="384">SUBTOTAL(9,W322:W339)</f>
        <v>0</v>
      </c>
      <c r="X321" s="39">
        <f t="shared" si="382"/>
        <v>0</v>
      </c>
      <c r="Y321" s="39">
        <f t="shared" si="382"/>
        <v>0</v>
      </c>
      <c r="Z321" s="39">
        <f t="shared" si="382"/>
        <v>0</v>
      </c>
      <c r="AA321" s="39">
        <f t="shared" si="382"/>
        <v>0</v>
      </c>
      <c r="AB321" s="39">
        <f t="shared" si="382"/>
        <v>0</v>
      </c>
      <c r="AC321" s="39">
        <f t="shared" si="382"/>
        <v>0</v>
      </c>
      <c r="AD321" s="39">
        <f t="shared" si="382"/>
        <v>0</v>
      </c>
      <c r="AE321" s="39">
        <f t="shared" si="382"/>
        <v>0</v>
      </c>
      <c r="AF321" s="39">
        <f t="shared" si="382"/>
        <v>0</v>
      </c>
      <c r="AG321" s="39">
        <f t="shared" si="382"/>
        <v>0</v>
      </c>
      <c r="AH321" s="39">
        <f t="shared" si="382"/>
        <v>0</v>
      </c>
      <c r="AI321" s="39">
        <f t="shared" si="382"/>
        <v>0</v>
      </c>
      <c r="AJ321" s="39">
        <f t="shared" si="382"/>
        <v>0</v>
      </c>
      <c r="AK321" s="39">
        <f t="shared" si="382"/>
        <v>0</v>
      </c>
      <c r="AL321" s="27">
        <f t="shared" si="366"/>
        <v>0</v>
      </c>
    </row>
    <row r="322" spans="1:38" ht="17" outlineLevel="5" x14ac:dyDescent="0.2">
      <c r="A322" s="41" t="s">
        <v>532</v>
      </c>
      <c r="B322" s="37" t="s">
        <v>333</v>
      </c>
      <c r="C322" s="37" t="s">
        <v>27</v>
      </c>
      <c r="D322" s="38"/>
      <c r="E322" s="38"/>
      <c r="F322" s="38"/>
      <c r="G322" s="38"/>
      <c r="H322" s="38"/>
      <c r="I322" s="39"/>
      <c r="J322" s="39">
        <v>15</v>
      </c>
      <c r="K322" s="39">
        <v>0</v>
      </c>
      <c r="L322" s="39"/>
      <c r="M322" s="39"/>
      <c r="N322" s="39"/>
      <c r="O322" s="39"/>
      <c r="P322" s="39"/>
      <c r="Q322" s="42">
        <f t="shared" ref="Q322:Q339" si="385">J322</f>
        <v>15</v>
      </c>
      <c r="R322" s="39"/>
      <c r="S322" s="42"/>
      <c r="T322" s="42"/>
      <c r="U322" s="42"/>
      <c r="V322" s="42"/>
      <c r="W322" s="42"/>
      <c r="X322" s="42">
        <f t="shared" ref="X322:X339" si="386">I322</f>
        <v>0</v>
      </c>
      <c r="Y322" s="42"/>
      <c r="Z322" s="74"/>
      <c r="AA322" s="74"/>
      <c r="AB322" s="42"/>
      <c r="AC322" s="42"/>
      <c r="AD322" s="43"/>
      <c r="AE322" s="42"/>
      <c r="AF322" s="42"/>
      <c r="AG322" s="42"/>
      <c r="AH322" s="42"/>
      <c r="AI322" s="42"/>
      <c r="AJ322" s="42"/>
      <c r="AK322" s="42"/>
      <c r="AL322" s="27">
        <f t="shared" si="366"/>
        <v>0</v>
      </c>
    </row>
    <row r="323" spans="1:38" outlineLevel="5" x14ac:dyDescent="0.2">
      <c r="A323" s="41" t="s">
        <v>533</v>
      </c>
      <c r="B323" s="37" t="s">
        <v>333</v>
      </c>
      <c r="C323" s="37" t="s">
        <v>27</v>
      </c>
      <c r="D323" s="38"/>
      <c r="E323" s="38"/>
      <c r="F323" s="38"/>
      <c r="G323" s="38"/>
      <c r="H323" s="38"/>
      <c r="I323" s="39"/>
      <c r="J323" s="39">
        <v>22</v>
      </c>
      <c r="K323" s="39">
        <v>0</v>
      </c>
      <c r="L323" s="39"/>
      <c r="M323" s="39"/>
      <c r="N323" s="39"/>
      <c r="O323" s="39"/>
      <c r="P323" s="39"/>
      <c r="Q323" s="42">
        <f t="shared" si="385"/>
        <v>22</v>
      </c>
      <c r="R323" s="39"/>
      <c r="S323" s="42"/>
      <c r="T323" s="42"/>
      <c r="U323" s="42"/>
      <c r="V323" s="42"/>
      <c r="W323" s="42"/>
      <c r="X323" s="42">
        <f t="shared" si="386"/>
        <v>0</v>
      </c>
      <c r="Y323" s="42"/>
      <c r="Z323" s="75"/>
      <c r="AA323" s="75"/>
      <c r="AB323" s="42"/>
      <c r="AC323" s="42"/>
      <c r="AD323" s="43"/>
      <c r="AE323" s="42"/>
      <c r="AF323" s="42"/>
      <c r="AG323" s="42"/>
      <c r="AH323" s="42"/>
      <c r="AI323" s="42"/>
      <c r="AJ323" s="42"/>
      <c r="AK323" s="42"/>
      <c r="AL323" s="27">
        <f t="shared" si="366"/>
        <v>0</v>
      </c>
    </row>
    <row r="324" spans="1:38" outlineLevel="5" x14ac:dyDescent="0.2">
      <c r="A324" s="41" t="s">
        <v>534</v>
      </c>
      <c r="B324" s="37" t="s">
        <v>333</v>
      </c>
      <c r="C324" s="37" t="s">
        <v>27</v>
      </c>
      <c r="D324" s="38"/>
      <c r="E324" s="38"/>
      <c r="F324" s="38"/>
      <c r="G324" s="38"/>
      <c r="H324" s="38"/>
      <c r="I324" s="39"/>
      <c r="J324" s="39">
        <v>30</v>
      </c>
      <c r="K324" s="39">
        <v>0</v>
      </c>
      <c r="L324" s="39"/>
      <c r="M324" s="39"/>
      <c r="N324" s="39"/>
      <c r="O324" s="39"/>
      <c r="P324" s="39"/>
      <c r="Q324" s="42">
        <f t="shared" si="385"/>
        <v>30</v>
      </c>
      <c r="R324" s="39"/>
      <c r="S324" s="42"/>
      <c r="T324" s="42"/>
      <c r="U324" s="42"/>
      <c r="V324" s="42"/>
      <c r="W324" s="42"/>
      <c r="X324" s="42">
        <f t="shared" si="386"/>
        <v>0</v>
      </c>
      <c r="Y324" s="42"/>
      <c r="Z324" s="75"/>
      <c r="AA324" s="75"/>
      <c r="AB324" s="42"/>
      <c r="AC324" s="42"/>
      <c r="AD324" s="43"/>
      <c r="AE324" s="42"/>
      <c r="AF324" s="42"/>
      <c r="AG324" s="42"/>
      <c r="AH324" s="42"/>
      <c r="AI324" s="42"/>
      <c r="AJ324" s="42"/>
      <c r="AK324" s="42"/>
      <c r="AL324" s="27">
        <f t="shared" si="366"/>
        <v>0</v>
      </c>
    </row>
    <row r="325" spans="1:38" outlineLevel="5" x14ac:dyDescent="0.2">
      <c r="A325" s="41" t="s">
        <v>535</v>
      </c>
      <c r="B325" s="37" t="s">
        <v>333</v>
      </c>
      <c r="C325" s="37" t="s">
        <v>27</v>
      </c>
      <c r="D325" s="38"/>
      <c r="E325" s="38"/>
      <c r="F325" s="38"/>
      <c r="G325" s="38"/>
      <c r="H325" s="38"/>
      <c r="I325" s="39"/>
      <c r="J325" s="39">
        <v>15</v>
      </c>
      <c r="K325" s="39">
        <v>0</v>
      </c>
      <c r="L325" s="39"/>
      <c r="M325" s="39"/>
      <c r="N325" s="39"/>
      <c r="O325" s="39"/>
      <c r="P325" s="39"/>
      <c r="Q325" s="42">
        <f t="shared" si="385"/>
        <v>15</v>
      </c>
      <c r="R325" s="39"/>
      <c r="S325" s="42"/>
      <c r="T325" s="42"/>
      <c r="U325" s="42"/>
      <c r="V325" s="42"/>
      <c r="W325" s="42"/>
      <c r="X325" s="42">
        <f t="shared" si="386"/>
        <v>0</v>
      </c>
      <c r="Y325" s="42"/>
      <c r="Z325" s="22"/>
      <c r="AA325" s="22"/>
      <c r="AB325" s="42"/>
      <c r="AC325" s="42"/>
      <c r="AD325" s="43"/>
      <c r="AE325" s="42"/>
      <c r="AF325" s="42"/>
      <c r="AG325" s="42"/>
      <c r="AH325" s="42"/>
      <c r="AI325" s="42"/>
      <c r="AJ325" s="42"/>
      <c r="AK325" s="42"/>
      <c r="AL325" s="27">
        <f t="shared" si="366"/>
        <v>0</v>
      </c>
    </row>
    <row r="326" spans="1:38" outlineLevel="5" x14ac:dyDescent="0.2">
      <c r="A326" s="41" t="s">
        <v>536</v>
      </c>
      <c r="B326" s="37" t="s">
        <v>333</v>
      </c>
      <c r="C326" s="37" t="s">
        <v>27</v>
      </c>
      <c r="D326" s="38"/>
      <c r="E326" s="38"/>
      <c r="F326" s="38"/>
      <c r="G326" s="38"/>
      <c r="H326" s="38"/>
      <c r="I326" s="39"/>
      <c r="J326" s="39">
        <v>5</v>
      </c>
      <c r="K326" s="39">
        <v>0</v>
      </c>
      <c r="L326" s="39"/>
      <c r="M326" s="39"/>
      <c r="N326" s="39"/>
      <c r="O326" s="39"/>
      <c r="P326" s="39"/>
      <c r="Q326" s="42">
        <f t="shared" si="385"/>
        <v>5</v>
      </c>
      <c r="R326" s="39"/>
      <c r="S326" s="42"/>
      <c r="T326" s="42"/>
      <c r="U326" s="42"/>
      <c r="V326" s="42"/>
      <c r="W326" s="42"/>
      <c r="X326" s="42">
        <f t="shared" si="386"/>
        <v>0</v>
      </c>
      <c r="Y326" s="42"/>
      <c r="Z326" s="22"/>
      <c r="AA326" s="22"/>
      <c r="AB326" s="42"/>
      <c r="AC326" s="42"/>
      <c r="AD326" s="43"/>
      <c r="AE326" s="42"/>
      <c r="AF326" s="42"/>
      <c r="AG326" s="42"/>
      <c r="AH326" s="42"/>
      <c r="AI326" s="42"/>
      <c r="AJ326" s="42"/>
      <c r="AK326" s="42"/>
      <c r="AL326" s="27">
        <f t="shared" si="366"/>
        <v>0</v>
      </c>
    </row>
    <row r="327" spans="1:38" outlineLevel="5" x14ac:dyDescent="0.2">
      <c r="A327" s="41" t="s">
        <v>537</v>
      </c>
      <c r="B327" s="37" t="s">
        <v>333</v>
      </c>
      <c r="C327" s="37" t="s">
        <v>27</v>
      </c>
      <c r="D327" s="38"/>
      <c r="E327" s="38"/>
      <c r="F327" s="38"/>
      <c r="G327" s="38"/>
      <c r="H327" s="38"/>
      <c r="I327" s="39"/>
      <c r="J327" s="39">
        <v>7.5</v>
      </c>
      <c r="K327" s="39">
        <v>0</v>
      </c>
      <c r="L327" s="39"/>
      <c r="M327" s="39"/>
      <c r="N327" s="39"/>
      <c r="O327" s="39"/>
      <c r="P327" s="39"/>
      <c r="Q327" s="42">
        <f t="shared" si="385"/>
        <v>7.5</v>
      </c>
      <c r="R327" s="39"/>
      <c r="S327" s="42"/>
      <c r="T327" s="42"/>
      <c r="U327" s="42"/>
      <c r="V327" s="42"/>
      <c r="W327" s="42"/>
      <c r="X327" s="42">
        <f t="shared" si="386"/>
        <v>0</v>
      </c>
      <c r="Y327" s="42"/>
      <c r="Z327" s="75"/>
      <c r="AA327" s="75"/>
      <c r="AB327" s="42"/>
      <c r="AC327" s="42"/>
      <c r="AD327" s="43"/>
      <c r="AE327" s="42"/>
      <c r="AF327" s="42"/>
      <c r="AG327" s="42"/>
      <c r="AH327" s="42"/>
      <c r="AI327" s="42"/>
      <c r="AJ327" s="42"/>
      <c r="AK327" s="42"/>
      <c r="AL327" s="27">
        <f t="shared" si="366"/>
        <v>0</v>
      </c>
    </row>
    <row r="328" spans="1:38" outlineLevel="5" x14ac:dyDescent="0.2">
      <c r="A328" s="41" t="s">
        <v>538</v>
      </c>
      <c r="B328" s="37" t="s">
        <v>333</v>
      </c>
      <c r="C328" s="37" t="s">
        <v>27</v>
      </c>
      <c r="D328" s="38"/>
      <c r="E328" s="38"/>
      <c r="F328" s="38"/>
      <c r="G328" s="38"/>
      <c r="H328" s="38"/>
      <c r="I328" s="39"/>
      <c r="J328" s="39">
        <v>40</v>
      </c>
      <c r="K328" s="39">
        <v>0</v>
      </c>
      <c r="L328" s="39"/>
      <c r="M328" s="39"/>
      <c r="N328" s="39"/>
      <c r="O328" s="39"/>
      <c r="P328" s="39"/>
      <c r="Q328" s="42">
        <f t="shared" si="385"/>
        <v>40</v>
      </c>
      <c r="R328" s="39"/>
      <c r="S328" s="42"/>
      <c r="T328" s="42"/>
      <c r="U328" s="42"/>
      <c r="V328" s="42"/>
      <c r="W328" s="42"/>
      <c r="X328" s="42">
        <f t="shared" si="386"/>
        <v>0</v>
      </c>
      <c r="Y328" s="42"/>
      <c r="Z328" s="22"/>
      <c r="AA328" s="22"/>
      <c r="AB328" s="42"/>
      <c r="AC328" s="42"/>
      <c r="AD328" s="43"/>
      <c r="AE328" s="42"/>
      <c r="AF328" s="42"/>
      <c r="AG328" s="42"/>
      <c r="AH328" s="42"/>
      <c r="AI328" s="42"/>
      <c r="AJ328" s="42"/>
      <c r="AK328" s="42"/>
      <c r="AL328" s="27">
        <f t="shared" si="366"/>
        <v>0</v>
      </c>
    </row>
    <row r="329" spans="1:38" outlineLevel="5" x14ac:dyDescent="0.2">
      <c r="A329" s="41" t="s">
        <v>539</v>
      </c>
      <c r="B329" s="37" t="s">
        <v>333</v>
      </c>
      <c r="C329" s="37" t="s">
        <v>27</v>
      </c>
      <c r="D329" s="38"/>
      <c r="E329" s="38"/>
      <c r="F329" s="38"/>
      <c r="G329" s="38"/>
      <c r="H329" s="38"/>
      <c r="I329" s="39"/>
      <c r="J329" s="39">
        <v>17</v>
      </c>
      <c r="K329" s="39">
        <v>0</v>
      </c>
      <c r="L329" s="39"/>
      <c r="M329" s="39"/>
      <c r="N329" s="39"/>
      <c r="O329" s="39"/>
      <c r="P329" s="39"/>
      <c r="Q329" s="42">
        <f t="shared" si="385"/>
        <v>17</v>
      </c>
      <c r="R329" s="39"/>
      <c r="S329" s="42"/>
      <c r="T329" s="42"/>
      <c r="U329" s="42"/>
      <c r="V329" s="42"/>
      <c r="W329" s="42"/>
      <c r="X329" s="42">
        <f t="shared" si="386"/>
        <v>0</v>
      </c>
      <c r="Y329" s="42"/>
      <c r="Z329" s="75"/>
      <c r="AA329" s="75"/>
      <c r="AB329" s="42"/>
      <c r="AC329" s="42"/>
      <c r="AD329" s="43"/>
      <c r="AE329" s="42"/>
      <c r="AF329" s="42"/>
      <c r="AG329" s="42"/>
      <c r="AH329" s="42"/>
      <c r="AI329" s="42"/>
      <c r="AJ329" s="42"/>
      <c r="AK329" s="42"/>
      <c r="AL329" s="27">
        <f t="shared" si="366"/>
        <v>0</v>
      </c>
    </row>
    <row r="330" spans="1:38" outlineLevel="5" x14ac:dyDescent="0.2">
      <c r="A330" s="41" t="s">
        <v>540</v>
      </c>
      <c r="B330" s="37" t="s">
        <v>333</v>
      </c>
      <c r="C330" s="37" t="s">
        <v>27</v>
      </c>
      <c r="D330" s="38"/>
      <c r="E330" s="38"/>
      <c r="F330" s="38"/>
      <c r="G330" s="38"/>
      <c r="H330" s="38"/>
      <c r="I330" s="39"/>
      <c r="J330" s="39">
        <v>2.5</v>
      </c>
      <c r="K330" s="39">
        <v>0</v>
      </c>
      <c r="L330" s="39"/>
      <c r="M330" s="39"/>
      <c r="N330" s="39"/>
      <c r="O330" s="39"/>
      <c r="P330" s="39"/>
      <c r="Q330" s="42">
        <f t="shared" si="385"/>
        <v>2.5</v>
      </c>
      <c r="R330" s="39"/>
      <c r="S330" s="42"/>
      <c r="T330" s="42"/>
      <c r="U330" s="42"/>
      <c r="V330" s="42"/>
      <c r="W330" s="42"/>
      <c r="X330" s="42">
        <f t="shared" si="386"/>
        <v>0</v>
      </c>
      <c r="Y330" s="42"/>
      <c r="Z330" s="22"/>
      <c r="AA330" s="22"/>
      <c r="AB330" s="42"/>
      <c r="AC330" s="42"/>
      <c r="AD330" s="43"/>
      <c r="AE330" s="42"/>
      <c r="AF330" s="42"/>
      <c r="AG330" s="42"/>
      <c r="AH330" s="42"/>
      <c r="AI330" s="42"/>
      <c r="AJ330" s="42"/>
      <c r="AK330" s="42"/>
      <c r="AL330" s="27">
        <f t="shared" si="366"/>
        <v>0</v>
      </c>
    </row>
    <row r="331" spans="1:38" ht="17" outlineLevel="5" x14ac:dyDescent="0.2">
      <c r="A331" s="41" t="s">
        <v>541</v>
      </c>
      <c r="B331" s="37" t="s">
        <v>333</v>
      </c>
      <c r="C331" s="37" t="s">
        <v>27</v>
      </c>
      <c r="D331" s="38"/>
      <c r="E331" s="38"/>
      <c r="F331" s="38"/>
      <c r="G331" s="38"/>
      <c r="H331" s="38"/>
      <c r="I331" s="39"/>
      <c r="J331" s="39">
        <v>25</v>
      </c>
      <c r="K331" s="39">
        <v>0</v>
      </c>
      <c r="L331" s="39"/>
      <c r="M331" s="39"/>
      <c r="N331" s="39"/>
      <c r="O331" s="39"/>
      <c r="P331" s="39"/>
      <c r="Q331" s="42">
        <f t="shared" si="385"/>
        <v>25</v>
      </c>
      <c r="R331" s="39"/>
      <c r="S331" s="42"/>
      <c r="T331" s="42"/>
      <c r="U331" s="42"/>
      <c r="V331" s="42"/>
      <c r="W331" s="42"/>
      <c r="X331" s="42">
        <f t="shared" si="386"/>
        <v>0</v>
      </c>
      <c r="Y331" s="42"/>
      <c r="Z331" s="74"/>
      <c r="AA331" s="74"/>
      <c r="AB331" s="42"/>
      <c r="AC331" s="42"/>
      <c r="AD331" s="43"/>
      <c r="AE331" s="42"/>
      <c r="AF331" s="42"/>
      <c r="AG331" s="42"/>
      <c r="AH331" s="42"/>
      <c r="AI331" s="42"/>
      <c r="AJ331" s="42"/>
      <c r="AK331" s="42"/>
      <c r="AL331" s="27">
        <f t="shared" si="366"/>
        <v>0</v>
      </c>
    </row>
    <row r="332" spans="1:38" outlineLevel="5" x14ac:dyDescent="0.2">
      <c r="A332" s="41" t="s">
        <v>542</v>
      </c>
      <c r="B332" s="37" t="s">
        <v>333</v>
      </c>
      <c r="C332" s="37" t="s">
        <v>27</v>
      </c>
      <c r="D332" s="38"/>
      <c r="E332" s="38"/>
      <c r="F332" s="38"/>
      <c r="G332" s="38"/>
      <c r="H332" s="38"/>
      <c r="I332" s="39"/>
      <c r="J332" s="39">
        <v>6</v>
      </c>
      <c r="K332" s="39">
        <v>0</v>
      </c>
      <c r="L332" s="39"/>
      <c r="M332" s="39"/>
      <c r="N332" s="39"/>
      <c r="O332" s="39"/>
      <c r="P332" s="39"/>
      <c r="Q332" s="42">
        <f t="shared" si="385"/>
        <v>6</v>
      </c>
      <c r="R332" s="39"/>
      <c r="S332" s="42"/>
      <c r="T332" s="42"/>
      <c r="U332" s="42"/>
      <c r="V332" s="42"/>
      <c r="W332" s="42"/>
      <c r="X332" s="42">
        <f t="shared" si="386"/>
        <v>0</v>
      </c>
      <c r="Y332" s="42"/>
      <c r="Z332" s="75"/>
      <c r="AA332" s="75"/>
      <c r="AB332" s="42"/>
      <c r="AC332" s="42"/>
      <c r="AD332" s="43"/>
      <c r="AE332" s="42"/>
      <c r="AF332" s="42"/>
      <c r="AG332" s="42"/>
      <c r="AH332" s="42"/>
      <c r="AI332" s="42"/>
      <c r="AJ332" s="42"/>
      <c r="AK332" s="42"/>
      <c r="AL332" s="27">
        <f t="shared" si="366"/>
        <v>0</v>
      </c>
    </row>
    <row r="333" spans="1:38" outlineLevel="5" x14ac:dyDescent="0.2">
      <c r="A333" s="41" t="s">
        <v>543</v>
      </c>
      <c r="B333" s="37" t="s">
        <v>333</v>
      </c>
      <c r="C333" s="37" t="s">
        <v>27</v>
      </c>
      <c r="D333" s="38"/>
      <c r="E333" s="38"/>
      <c r="F333" s="38"/>
      <c r="G333" s="38"/>
      <c r="H333" s="38"/>
      <c r="I333" s="39"/>
      <c r="J333" s="39">
        <v>4</v>
      </c>
      <c r="K333" s="39">
        <v>0</v>
      </c>
      <c r="L333" s="39"/>
      <c r="M333" s="39"/>
      <c r="N333" s="39"/>
      <c r="O333" s="39"/>
      <c r="P333" s="39"/>
      <c r="Q333" s="42">
        <f t="shared" si="385"/>
        <v>4</v>
      </c>
      <c r="R333" s="39"/>
      <c r="S333" s="42"/>
      <c r="T333" s="42"/>
      <c r="U333" s="42"/>
      <c r="V333" s="42"/>
      <c r="W333" s="42"/>
      <c r="X333" s="42">
        <f t="shared" si="386"/>
        <v>0</v>
      </c>
      <c r="Y333" s="42"/>
      <c r="Z333" s="22"/>
      <c r="AA333" s="22"/>
      <c r="AB333" s="42"/>
      <c r="AC333" s="42"/>
      <c r="AD333" s="43"/>
      <c r="AE333" s="42"/>
      <c r="AF333" s="42"/>
      <c r="AG333" s="42"/>
      <c r="AH333" s="42"/>
      <c r="AI333" s="42"/>
      <c r="AJ333" s="42"/>
      <c r="AK333" s="42"/>
      <c r="AL333" s="27">
        <f t="shared" si="366"/>
        <v>0</v>
      </c>
    </row>
    <row r="334" spans="1:38" outlineLevel="5" x14ac:dyDescent="0.2">
      <c r="A334" s="41" t="s">
        <v>544</v>
      </c>
      <c r="B334" s="37" t="s">
        <v>333</v>
      </c>
      <c r="C334" s="37" t="s">
        <v>27</v>
      </c>
      <c r="D334" s="38"/>
      <c r="E334" s="38"/>
      <c r="F334" s="38"/>
      <c r="G334" s="38"/>
      <c r="H334" s="38"/>
      <c r="I334" s="39"/>
      <c r="J334" s="39">
        <v>10.5</v>
      </c>
      <c r="K334" s="39">
        <v>0</v>
      </c>
      <c r="L334" s="39"/>
      <c r="M334" s="39"/>
      <c r="N334" s="39"/>
      <c r="O334" s="39"/>
      <c r="P334" s="39"/>
      <c r="Q334" s="42">
        <f t="shared" si="385"/>
        <v>10.5</v>
      </c>
      <c r="R334" s="39"/>
      <c r="S334" s="42"/>
      <c r="T334" s="42"/>
      <c r="U334" s="42"/>
      <c r="V334" s="42"/>
      <c r="W334" s="42"/>
      <c r="X334" s="42">
        <f t="shared" si="386"/>
        <v>0</v>
      </c>
      <c r="Y334" s="42"/>
      <c r="Z334" s="75"/>
      <c r="AA334" s="75"/>
      <c r="AB334" s="42"/>
      <c r="AC334" s="42"/>
      <c r="AD334" s="43"/>
      <c r="AE334" s="42"/>
      <c r="AF334" s="42"/>
      <c r="AG334" s="42"/>
      <c r="AH334" s="42"/>
      <c r="AI334" s="42"/>
      <c r="AJ334" s="42"/>
      <c r="AK334" s="42"/>
      <c r="AL334" s="27">
        <f t="shared" si="366"/>
        <v>0</v>
      </c>
    </row>
    <row r="335" spans="1:38" outlineLevel="5" x14ac:dyDescent="0.2">
      <c r="A335" s="41" t="s">
        <v>545</v>
      </c>
      <c r="B335" s="37" t="s">
        <v>333</v>
      </c>
      <c r="C335" s="37" t="s">
        <v>27</v>
      </c>
      <c r="D335" s="38"/>
      <c r="E335" s="38"/>
      <c r="F335" s="38"/>
      <c r="G335" s="38"/>
      <c r="H335" s="38"/>
      <c r="I335" s="39"/>
      <c r="J335" s="39">
        <v>2</v>
      </c>
      <c r="K335" s="39">
        <v>0</v>
      </c>
      <c r="L335" s="39"/>
      <c r="M335" s="39"/>
      <c r="N335" s="39"/>
      <c r="O335" s="39"/>
      <c r="P335" s="39"/>
      <c r="Q335" s="42">
        <f t="shared" si="385"/>
        <v>2</v>
      </c>
      <c r="R335" s="39"/>
      <c r="S335" s="42"/>
      <c r="T335" s="42"/>
      <c r="U335" s="42"/>
      <c r="V335" s="42"/>
      <c r="W335" s="42"/>
      <c r="X335" s="42">
        <f t="shared" si="386"/>
        <v>0</v>
      </c>
      <c r="Y335" s="42"/>
      <c r="Z335" s="22"/>
      <c r="AA335" s="22"/>
      <c r="AB335" s="42"/>
      <c r="AC335" s="42"/>
      <c r="AD335" s="43"/>
      <c r="AE335" s="42"/>
      <c r="AF335" s="42"/>
      <c r="AG335" s="42"/>
      <c r="AH335" s="42"/>
      <c r="AI335" s="42"/>
      <c r="AJ335" s="42"/>
      <c r="AK335" s="42"/>
      <c r="AL335" s="27">
        <f t="shared" si="366"/>
        <v>0</v>
      </c>
    </row>
    <row r="336" spans="1:38" ht="17" outlineLevel="5" x14ac:dyDescent="0.2">
      <c r="A336" s="41" t="s">
        <v>546</v>
      </c>
      <c r="B336" s="37" t="s">
        <v>333</v>
      </c>
      <c r="C336" s="37" t="s">
        <v>27</v>
      </c>
      <c r="D336" s="38"/>
      <c r="E336" s="38"/>
      <c r="F336" s="38"/>
      <c r="G336" s="38"/>
      <c r="H336" s="38"/>
      <c r="I336" s="39"/>
      <c r="J336" s="39">
        <v>5</v>
      </c>
      <c r="K336" s="39">
        <v>0</v>
      </c>
      <c r="L336" s="39"/>
      <c r="M336" s="39"/>
      <c r="N336" s="39"/>
      <c r="O336" s="39"/>
      <c r="P336" s="39"/>
      <c r="Q336" s="42">
        <f t="shared" si="385"/>
        <v>5</v>
      </c>
      <c r="R336" s="39"/>
      <c r="S336" s="42"/>
      <c r="T336" s="42"/>
      <c r="U336" s="42"/>
      <c r="V336" s="42"/>
      <c r="W336" s="42"/>
      <c r="X336" s="42">
        <f t="shared" si="386"/>
        <v>0</v>
      </c>
      <c r="Y336" s="42"/>
      <c r="Z336" s="74"/>
      <c r="AA336" s="74"/>
      <c r="AB336" s="42"/>
      <c r="AC336" s="42"/>
      <c r="AD336" s="43"/>
      <c r="AE336" s="42"/>
      <c r="AF336" s="42"/>
      <c r="AG336" s="42"/>
      <c r="AH336" s="42"/>
      <c r="AI336" s="42"/>
      <c r="AJ336" s="42"/>
      <c r="AK336" s="42"/>
      <c r="AL336" s="27">
        <f t="shared" si="366"/>
        <v>0</v>
      </c>
    </row>
    <row r="337" spans="1:38" outlineLevel="5" x14ac:dyDescent="0.2">
      <c r="A337" s="41" t="s">
        <v>547</v>
      </c>
      <c r="B337" s="37" t="s">
        <v>333</v>
      </c>
      <c r="C337" s="37" t="s">
        <v>27</v>
      </c>
      <c r="D337" s="38"/>
      <c r="E337" s="38"/>
      <c r="F337" s="38"/>
      <c r="G337" s="38"/>
      <c r="H337" s="38"/>
      <c r="I337" s="39"/>
      <c r="J337" s="39"/>
      <c r="K337" s="39">
        <v>0</v>
      </c>
      <c r="L337" s="39"/>
      <c r="M337" s="39">
        <v>240</v>
      </c>
      <c r="N337" s="39">
        <v>0</v>
      </c>
      <c r="O337" s="39"/>
      <c r="P337" s="39"/>
      <c r="Q337" s="42">
        <f t="shared" si="385"/>
        <v>0</v>
      </c>
      <c r="R337" s="39">
        <f>M337</f>
        <v>240</v>
      </c>
      <c r="S337" s="42"/>
      <c r="T337" s="42"/>
      <c r="U337" s="42"/>
      <c r="V337" s="42"/>
      <c r="W337" s="42"/>
      <c r="X337" s="42">
        <f t="shared" si="386"/>
        <v>0</v>
      </c>
      <c r="Y337" s="42"/>
      <c r="Z337" s="75"/>
      <c r="AA337" s="75"/>
      <c r="AB337" s="42"/>
      <c r="AC337" s="42"/>
      <c r="AD337" s="43"/>
      <c r="AE337" s="42"/>
      <c r="AF337" s="42"/>
      <c r="AG337" s="42"/>
      <c r="AH337" s="42"/>
      <c r="AI337" s="42"/>
      <c r="AJ337" s="42"/>
      <c r="AK337" s="42"/>
      <c r="AL337" s="27">
        <f t="shared" si="366"/>
        <v>0</v>
      </c>
    </row>
    <row r="338" spans="1:38" outlineLevel="5" x14ac:dyDescent="0.2">
      <c r="A338" s="41" t="s">
        <v>548</v>
      </c>
      <c r="B338" s="37" t="s">
        <v>333</v>
      </c>
      <c r="C338" s="37" t="s">
        <v>27</v>
      </c>
      <c r="D338" s="38"/>
      <c r="E338" s="38"/>
      <c r="F338" s="38"/>
      <c r="G338" s="38"/>
      <c r="H338" s="38"/>
      <c r="I338" s="39"/>
      <c r="J338" s="39">
        <v>15</v>
      </c>
      <c r="K338" s="39">
        <v>0</v>
      </c>
      <c r="L338" s="39"/>
      <c r="M338" s="39"/>
      <c r="N338" s="39"/>
      <c r="O338" s="39"/>
      <c r="P338" s="39"/>
      <c r="Q338" s="42">
        <f t="shared" si="385"/>
        <v>15</v>
      </c>
      <c r="R338" s="39"/>
      <c r="S338" s="42"/>
      <c r="T338" s="42"/>
      <c r="U338" s="42"/>
      <c r="V338" s="42"/>
      <c r="W338" s="42"/>
      <c r="X338" s="42">
        <f t="shared" si="386"/>
        <v>0</v>
      </c>
      <c r="Y338" s="42"/>
      <c r="Z338" s="22"/>
      <c r="AA338" s="22"/>
      <c r="AB338" s="42"/>
      <c r="AC338" s="42"/>
      <c r="AD338" s="43"/>
      <c r="AE338" s="42"/>
      <c r="AF338" s="42"/>
      <c r="AG338" s="42"/>
      <c r="AH338" s="42"/>
      <c r="AI338" s="42"/>
      <c r="AJ338" s="42"/>
      <c r="AK338" s="42"/>
      <c r="AL338" s="27">
        <f t="shared" si="366"/>
        <v>0</v>
      </c>
    </row>
    <row r="339" spans="1:38" outlineLevel="5" x14ac:dyDescent="0.2">
      <c r="A339" s="41" t="s">
        <v>549</v>
      </c>
      <c r="B339" s="37" t="s">
        <v>333</v>
      </c>
      <c r="C339" s="37" t="s">
        <v>27</v>
      </c>
      <c r="D339" s="38"/>
      <c r="E339" s="38"/>
      <c r="F339" s="38"/>
      <c r="G339" s="38"/>
      <c r="H339" s="38"/>
      <c r="I339" s="39"/>
      <c r="J339" s="39">
        <v>27.7</v>
      </c>
      <c r="K339" s="39">
        <v>0</v>
      </c>
      <c r="L339" s="39"/>
      <c r="M339" s="39"/>
      <c r="N339" s="39"/>
      <c r="O339" s="39"/>
      <c r="P339" s="39"/>
      <c r="Q339" s="42">
        <f t="shared" si="385"/>
        <v>27.7</v>
      </c>
      <c r="R339" s="39"/>
      <c r="S339" s="42"/>
      <c r="T339" s="42"/>
      <c r="U339" s="42"/>
      <c r="V339" s="42"/>
      <c r="W339" s="42"/>
      <c r="X339" s="42">
        <f t="shared" si="386"/>
        <v>0</v>
      </c>
      <c r="Y339" s="42"/>
      <c r="Z339" s="75"/>
      <c r="AA339" s="75"/>
      <c r="AB339" s="42"/>
      <c r="AC339" s="42"/>
      <c r="AD339" s="43"/>
      <c r="AE339" s="42"/>
      <c r="AF339" s="42"/>
      <c r="AG339" s="42"/>
      <c r="AH339" s="42"/>
      <c r="AI339" s="42"/>
      <c r="AJ339" s="42"/>
      <c r="AK339" s="42"/>
      <c r="AL339" s="27">
        <f t="shared" si="366"/>
        <v>0</v>
      </c>
    </row>
    <row r="340" spans="1:38" ht="17" outlineLevel="4" x14ac:dyDescent="0.2">
      <c r="A340" s="40" t="s">
        <v>471</v>
      </c>
      <c r="B340" s="37" t="s">
        <v>333</v>
      </c>
      <c r="C340" s="37" t="s">
        <v>27</v>
      </c>
      <c r="D340" s="38"/>
      <c r="E340" s="38"/>
      <c r="F340" s="38"/>
      <c r="G340" s="38"/>
      <c r="H340" s="38"/>
      <c r="I340" s="39">
        <f t="shared" ref="I340:AK340" si="387">SUBTOTAL(9, I341:I350)</f>
        <v>0</v>
      </c>
      <c r="J340" s="39">
        <f t="shared" si="387"/>
        <v>153.20000000000002</v>
      </c>
      <c r="K340" s="39">
        <f t="shared" ref="K340" si="388">SUBTOTAL(9, K341:K350)</f>
        <v>0</v>
      </c>
      <c r="L340" s="39">
        <f t="shared" si="387"/>
        <v>0</v>
      </c>
      <c r="M340" s="39">
        <f t="shared" si="387"/>
        <v>240</v>
      </c>
      <c r="N340" s="39">
        <f t="shared" ref="N340" si="389">SUBTOTAL(9, N341:N350)</f>
        <v>0</v>
      </c>
      <c r="O340" s="39">
        <f t="shared" si="387"/>
        <v>0</v>
      </c>
      <c r="P340" s="39">
        <f t="shared" si="387"/>
        <v>0</v>
      </c>
      <c r="Q340" s="39">
        <f t="shared" si="387"/>
        <v>153.20000000000002</v>
      </c>
      <c r="R340" s="39">
        <f t="shared" si="387"/>
        <v>240</v>
      </c>
      <c r="S340" s="39">
        <f t="shared" si="387"/>
        <v>0</v>
      </c>
      <c r="T340" s="39">
        <f t="shared" si="387"/>
        <v>0</v>
      </c>
      <c r="U340" s="39">
        <f t="shared" si="387"/>
        <v>0</v>
      </c>
      <c r="V340" s="39">
        <f t="shared" si="387"/>
        <v>0</v>
      </c>
      <c r="W340" s="39">
        <f t="shared" ref="W340" si="390">SUBTOTAL(9, W341:W350)</f>
        <v>0</v>
      </c>
      <c r="X340" s="39">
        <f t="shared" si="387"/>
        <v>0</v>
      </c>
      <c r="Y340" s="39">
        <f t="shared" si="387"/>
        <v>0</v>
      </c>
      <c r="Z340" s="39">
        <f t="shared" si="387"/>
        <v>0</v>
      </c>
      <c r="AA340" s="39">
        <f t="shared" si="387"/>
        <v>0</v>
      </c>
      <c r="AB340" s="39">
        <f t="shared" si="387"/>
        <v>0</v>
      </c>
      <c r="AC340" s="39">
        <f t="shared" si="387"/>
        <v>0</v>
      </c>
      <c r="AD340" s="39">
        <f t="shared" si="387"/>
        <v>0</v>
      </c>
      <c r="AE340" s="39">
        <f t="shared" si="387"/>
        <v>0</v>
      </c>
      <c r="AF340" s="39">
        <f t="shared" si="387"/>
        <v>0</v>
      </c>
      <c r="AG340" s="39">
        <f t="shared" si="387"/>
        <v>0</v>
      </c>
      <c r="AH340" s="39">
        <f t="shared" si="387"/>
        <v>0</v>
      </c>
      <c r="AI340" s="39">
        <f t="shared" si="387"/>
        <v>0</v>
      </c>
      <c r="AJ340" s="39">
        <f t="shared" si="387"/>
        <v>0</v>
      </c>
      <c r="AK340" s="39">
        <f t="shared" si="387"/>
        <v>0</v>
      </c>
      <c r="AL340" s="27">
        <f t="shared" si="366"/>
        <v>0</v>
      </c>
    </row>
    <row r="341" spans="1:38" ht="17" outlineLevel="5" x14ac:dyDescent="0.2">
      <c r="A341" s="41" t="s">
        <v>550</v>
      </c>
      <c r="B341" s="37" t="s">
        <v>333</v>
      </c>
      <c r="C341" s="37" t="s">
        <v>27</v>
      </c>
      <c r="D341" s="38"/>
      <c r="E341" s="38"/>
      <c r="F341" s="38"/>
      <c r="G341" s="38"/>
      <c r="H341" s="38"/>
      <c r="I341" s="39"/>
      <c r="J341" s="39">
        <v>63</v>
      </c>
      <c r="K341" s="39">
        <v>0</v>
      </c>
      <c r="L341" s="39"/>
      <c r="M341" s="39"/>
      <c r="N341" s="39"/>
      <c r="O341" s="39"/>
      <c r="P341" s="39"/>
      <c r="Q341" s="42">
        <f t="shared" ref="Q341:Q351" si="391">J341</f>
        <v>63</v>
      </c>
      <c r="R341" s="39"/>
      <c r="S341" s="42"/>
      <c r="T341" s="42"/>
      <c r="U341" s="42"/>
      <c r="V341" s="42"/>
      <c r="W341" s="42"/>
      <c r="X341" s="42">
        <f t="shared" ref="X341:X350" si="392">I341</f>
        <v>0</v>
      </c>
      <c r="Y341" s="42"/>
      <c r="Z341" s="74"/>
      <c r="AA341" s="74"/>
      <c r="AB341" s="42"/>
      <c r="AC341" s="42"/>
      <c r="AD341" s="43"/>
      <c r="AE341" s="42"/>
      <c r="AF341" s="42"/>
      <c r="AG341" s="42"/>
      <c r="AH341" s="42"/>
      <c r="AI341" s="42"/>
      <c r="AJ341" s="42"/>
      <c r="AK341" s="42"/>
      <c r="AL341" s="27">
        <f t="shared" si="366"/>
        <v>0</v>
      </c>
    </row>
    <row r="342" spans="1:38" outlineLevel="5" x14ac:dyDescent="0.2">
      <c r="A342" s="41" t="s">
        <v>551</v>
      </c>
      <c r="B342" s="37" t="s">
        <v>333</v>
      </c>
      <c r="C342" s="37" t="s">
        <v>27</v>
      </c>
      <c r="D342" s="38"/>
      <c r="E342" s="38"/>
      <c r="F342" s="38"/>
      <c r="G342" s="38"/>
      <c r="H342" s="38"/>
      <c r="I342" s="39"/>
      <c r="J342" s="39">
        <v>6.5</v>
      </c>
      <c r="K342" s="39">
        <v>0</v>
      </c>
      <c r="L342" s="39"/>
      <c r="M342" s="39"/>
      <c r="N342" s="39"/>
      <c r="O342" s="39"/>
      <c r="P342" s="39"/>
      <c r="Q342" s="42">
        <f t="shared" si="391"/>
        <v>6.5</v>
      </c>
      <c r="R342" s="39"/>
      <c r="S342" s="42"/>
      <c r="T342" s="42"/>
      <c r="U342" s="42"/>
      <c r="V342" s="42"/>
      <c r="W342" s="42"/>
      <c r="X342" s="42">
        <f t="shared" si="392"/>
        <v>0</v>
      </c>
      <c r="Y342" s="42"/>
      <c r="Z342" s="75"/>
      <c r="AA342" s="75"/>
      <c r="AB342" s="42"/>
      <c r="AC342" s="42"/>
      <c r="AD342" s="43"/>
      <c r="AE342" s="42"/>
      <c r="AF342" s="42"/>
      <c r="AG342" s="42"/>
      <c r="AH342" s="42"/>
      <c r="AI342" s="42"/>
      <c r="AJ342" s="42"/>
      <c r="AK342" s="42"/>
      <c r="AL342" s="27">
        <f t="shared" ref="AL342:AL430" si="393">SUM(I342:P342)-SUM(Q342:AK342)</f>
        <v>0</v>
      </c>
    </row>
    <row r="343" spans="1:38" outlineLevel="5" x14ac:dyDescent="0.2">
      <c r="A343" s="41" t="s">
        <v>552</v>
      </c>
      <c r="B343" s="37" t="s">
        <v>333</v>
      </c>
      <c r="C343" s="37" t="s">
        <v>27</v>
      </c>
      <c r="D343" s="38"/>
      <c r="E343" s="38"/>
      <c r="F343" s="38"/>
      <c r="G343" s="38"/>
      <c r="H343" s="38"/>
      <c r="I343" s="39"/>
      <c r="J343" s="39">
        <v>1.4</v>
      </c>
      <c r="K343" s="39">
        <v>0</v>
      </c>
      <c r="L343" s="39"/>
      <c r="M343" s="39"/>
      <c r="N343" s="39"/>
      <c r="O343" s="39"/>
      <c r="P343" s="39"/>
      <c r="Q343" s="42">
        <f t="shared" si="391"/>
        <v>1.4</v>
      </c>
      <c r="R343" s="39"/>
      <c r="S343" s="42"/>
      <c r="T343" s="42"/>
      <c r="U343" s="42"/>
      <c r="V343" s="42"/>
      <c r="W343" s="42"/>
      <c r="X343" s="42">
        <f t="shared" si="392"/>
        <v>0</v>
      </c>
      <c r="Y343" s="42"/>
      <c r="Z343" s="75"/>
      <c r="AA343" s="75"/>
      <c r="AB343" s="42"/>
      <c r="AC343" s="42"/>
      <c r="AD343" s="43"/>
      <c r="AE343" s="42"/>
      <c r="AF343" s="42"/>
      <c r="AG343" s="42"/>
      <c r="AH343" s="42"/>
      <c r="AI343" s="42"/>
      <c r="AJ343" s="42"/>
      <c r="AK343" s="42"/>
      <c r="AL343" s="27">
        <f t="shared" si="393"/>
        <v>0</v>
      </c>
    </row>
    <row r="344" spans="1:38" outlineLevel="5" x14ac:dyDescent="0.2">
      <c r="A344" s="41" t="s">
        <v>553</v>
      </c>
      <c r="B344" s="37" t="s">
        <v>333</v>
      </c>
      <c r="C344" s="37" t="s">
        <v>27</v>
      </c>
      <c r="D344" s="38"/>
      <c r="E344" s="38"/>
      <c r="F344" s="38"/>
      <c r="G344" s="38"/>
      <c r="H344" s="38"/>
      <c r="I344" s="39"/>
      <c r="J344" s="39">
        <v>2</v>
      </c>
      <c r="K344" s="39">
        <v>0</v>
      </c>
      <c r="L344" s="39"/>
      <c r="M344" s="39"/>
      <c r="N344" s="39"/>
      <c r="O344" s="39"/>
      <c r="P344" s="39"/>
      <c r="Q344" s="42">
        <f t="shared" si="391"/>
        <v>2</v>
      </c>
      <c r="R344" s="39"/>
      <c r="S344" s="42"/>
      <c r="T344" s="42"/>
      <c r="U344" s="42"/>
      <c r="V344" s="42"/>
      <c r="W344" s="42"/>
      <c r="X344" s="42">
        <f t="shared" si="392"/>
        <v>0</v>
      </c>
      <c r="Y344" s="42"/>
      <c r="Z344" s="22"/>
      <c r="AA344" s="22"/>
      <c r="AB344" s="42"/>
      <c r="AC344" s="42"/>
      <c r="AD344" s="43"/>
      <c r="AE344" s="42"/>
      <c r="AF344" s="42"/>
      <c r="AG344" s="42"/>
      <c r="AH344" s="42"/>
      <c r="AI344" s="42"/>
      <c r="AJ344" s="42"/>
      <c r="AK344" s="42"/>
      <c r="AL344" s="27">
        <f t="shared" si="393"/>
        <v>0</v>
      </c>
    </row>
    <row r="345" spans="1:38" outlineLevel="5" x14ac:dyDescent="0.2">
      <c r="A345" s="41" t="s">
        <v>554</v>
      </c>
      <c r="B345" s="37" t="s">
        <v>333</v>
      </c>
      <c r="C345" s="37" t="s">
        <v>27</v>
      </c>
      <c r="D345" s="38"/>
      <c r="E345" s="38"/>
      <c r="F345" s="38"/>
      <c r="G345" s="38"/>
      <c r="H345" s="38"/>
      <c r="I345" s="39"/>
      <c r="J345" s="39">
        <v>40</v>
      </c>
      <c r="K345" s="39">
        <v>0</v>
      </c>
      <c r="L345" s="39"/>
      <c r="M345" s="39"/>
      <c r="N345" s="39"/>
      <c r="O345" s="39"/>
      <c r="P345" s="39"/>
      <c r="Q345" s="42">
        <f t="shared" si="391"/>
        <v>40</v>
      </c>
      <c r="R345" s="39"/>
      <c r="S345" s="42"/>
      <c r="T345" s="42"/>
      <c r="U345" s="42"/>
      <c r="V345" s="42"/>
      <c r="W345" s="42"/>
      <c r="X345" s="42">
        <f t="shared" si="392"/>
        <v>0</v>
      </c>
      <c r="Y345" s="42"/>
      <c r="Z345" s="22"/>
      <c r="AA345" s="22"/>
      <c r="AB345" s="42"/>
      <c r="AC345" s="42"/>
      <c r="AD345" s="43"/>
      <c r="AE345" s="42"/>
      <c r="AF345" s="42"/>
      <c r="AG345" s="42"/>
      <c r="AH345" s="42"/>
      <c r="AI345" s="42"/>
      <c r="AJ345" s="42"/>
      <c r="AK345" s="42"/>
      <c r="AL345" s="27">
        <f t="shared" si="393"/>
        <v>0</v>
      </c>
    </row>
    <row r="346" spans="1:38" outlineLevel="5" x14ac:dyDescent="0.2">
      <c r="A346" s="41" t="s">
        <v>555</v>
      </c>
      <c r="B346" s="37" t="s">
        <v>333</v>
      </c>
      <c r="C346" s="37" t="s">
        <v>27</v>
      </c>
      <c r="D346" s="38"/>
      <c r="E346" s="38"/>
      <c r="F346" s="38"/>
      <c r="G346" s="38"/>
      <c r="H346" s="38"/>
      <c r="I346" s="39"/>
      <c r="J346" s="39">
        <v>6</v>
      </c>
      <c r="K346" s="39">
        <v>0</v>
      </c>
      <c r="L346" s="39"/>
      <c r="M346" s="39"/>
      <c r="N346" s="39"/>
      <c r="O346" s="39"/>
      <c r="P346" s="39"/>
      <c r="Q346" s="42">
        <f t="shared" si="391"/>
        <v>6</v>
      </c>
      <c r="R346" s="39"/>
      <c r="S346" s="42"/>
      <c r="T346" s="42"/>
      <c r="U346" s="42"/>
      <c r="V346" s="42"/>
      <c r="W346" s="42"/>
      <c r="X346" s="42">
        <f t="shared" si="392"/>
        <v>0</v>
      </c>
      <c r="Y346" s="42"/>
      <c r="Z346" s="75"/>
      <c r="AA346" s="75"/>
      <c r="AB346" s="42"/>
      <c r="AC346" s="42"/>
      <c r="AD346" s="43"/>
      <c r="AE346" s="42"/>
      <c r="AF346" s="42"/>
      <c r="AG346" s="42"/>
      <c r="AH346" s="42"/>
      <c r="AI346" s="42"/>
      <c r="AJ346" s="42"/>
      <c r="AK346" s="42"/>
      <c r="AL346" s="27">
        <f t="shared" si="393"/>
        <v>0</v>
      </c>
    </row>
    <row r="347" spans="1:38" outlineLevel="5" x14ac:dyDescent="0.2">
      <c r="A347" s="41" t="s">
        <v>556</v>
      </c>
      <c r="B347" s="37" t="s">
        <v>333</v>
      </c>
      <c r="C347" s="37" t="s">
        <v>27</v>
      </c>
      <c r="D347" s="38"/>
      <c r="E347" s="38"/>
      <c r="F347" s="38"/>
      <c r="G347" s="38"/>
      <c r="H347" s="38"/>
      <c r="I347" s="39"/>
      <c r="J347" s="39">
        <v>5</v>
      </c>
      <c r="K347" s="39">
        <v>0</v>
      </c>
      <c r="L347" s="39"/>
      <c r="M347" s="39"/>
      <c r="N347" s="39"/>
      <c r="O347" s="39"/>
      <c r="P347" s="39"/>
      <c r="Q347" s="42">
        <f t="shared" si="391"/>
        <v>5</v>
      </c>
      <c r="R347" s="39"/>
      <c r="S347" s="42"/>
      <c r="T347" s="42"/>
      <c r="U347" s="42"/>
      <c r="V347" s="42"/>
      <c r="W347" s="42"/>
      <c r="X347" s="42">
        <f t="shared" si="392"/>
        <v>0</v>
      </c>
      <c r="Y347" s="42"/>
      <c r="Z347" s="22"/>
      <c r="AA347" s="22"/>
      <c r="AB347" s="42"/>
      <c r="AC347" s="42"/>
      <c r="AD347" s="43"/>
      <c r="AE347" s="42"/>
      <c r="AF347" s="42"/>
      <c r="AG347" s="42"/>
      <c r="AH347" s="42"/>
      <c r="AI347" s="42"/>
      <c r="AJ347" s="42"/>
      <c r="AK347" s="42"/>
      <c r="AL347" s="27">
        <f t="shared" si="393"/>
        <v>0</v>
      </c>
    </row>
    <row r="348" spans="1:38" outlineLevel="5" x14ac:dyDescent="0.2">
      <c r="A348" s="41" t="s">
        <v>557</v>
      </c>
      <c r="B348" s="37" t="s">
        <v>333</v>
      </c>
      <c r="C348" s="37" t="s">
        <v>27</v>
      </c>
      <c r="D348" s="38"/>
      <c r="E348" s="38"/>
      <c r="F348" s="38"/>
      <c r="G348" s="38"/>
      <c r="H348" s="38"/>
      <c r="I348" s="39"/>
      <c r="J348" s="39"/>
      <c r="K348" s="39">
        <v>0</v>
      </c>
      <c r="L348" s="39"/>
      <c r="M348" s="39">
        <v>240</v>
      </c>
      <c r="N348" s="39">
        <v>0</v>
      </c>
      <c r="O348" s="39"/>
      <c r="P348" s="39"/>
      <c r="Q348" s="42">
        <f t="shared" si="391"/>
        <v>0</v>
      </c>
      <c r="R348" s="39">
        <f>M348</f>
        <v>240</v>
      </c>
      <c r="S348" s="42"/>
      <c r="T348" s="42"/>
      <c r="U348" s="42"/>
      <c r="V348" s="42"/>
      <c r="W348" s="42"/>
      <c r="X348" s="42">
        <f t="shared" si="392"/>
        <v>0</v>
      </c>
      <c r="Y348" s="42"/>
      <c r="Z348" s="75"/>
      <c r="AA348" s="75"/>
      <c r="AB348" s="42"/>
      <c r="AC348" s="42"/>
      <c r="AD348" s="43"/>
      <c r="AE348" s="42"/>
      <c r="AF348" s="42"/>
      <c r="AG348" s="42"/>
      <c r="AH348" s="42"/>
      <c r="AI348" s="42"/>
      <c r="AJ348" s="42"/>
      <c r="AK348" s="42"/>
      <c r="AL348" s="27">
        <f t="shared" si="393"/>
        <v>0</v>
      </c>
    </row>
    <row r="349" spans="1:38" outlineLevel="5" x14ac:dyDescent="0.2">
      <c r="A349" s="41" t="s">
        <v>558</v>
      </c>
      <c r="B349" s="37" t="s">
        <v>333</v>
      </c>
      <c r="C349" s="37" t="s">
        <v>27</v>
      </c>
      <c r="D349" s="38"/>
      <c r="E349" s="38"/>
      <c r="F349" s="38"/>
      <c r="G349" s="38"/>
      <c r="H349" s="38"/>
      <c r="I349" s="39"/>
      <c r="J349" s="39">
        <v>7.5</v>
      </c>
      <c r="K349" s="39">
        <v>0</v>
      </c>
      <c r="L349" s="39"/>
      <c r="M349" s="39"/>
      <c r="N349" s="39"/>
      <c r="O349" s="39"/>
      <c r="P349" s="39"/>
      <c r="Q349" s="42">
        <f t="shared" si="391"/>
        <v>7.5</v>
      </c>
      <c r="R349" s="39"/>
      <c r="S349" s="42"/>
      <c r="T349" s="42"/>
      <c r="U349" s="42"/>
      <c r="V349" s="42"/>
      <c r="W349" s="42"/>
      <c r="X349" s="42">
        <f t="shared" si="392"/>
        <v>0</v>
      </c>
      <c r="Y349" s="42"/>
      <c r="Z349" s="22"/>
      <c r="AA349" s="22"/>
      <c r="AB349" s="42"/>
      <c r="AC349" s="42"/>
      <c r="AD349" s="43"/>
      <c r="AE349" s="42"/>
      <c r="AF349" s="42"/>
      <c r="AG349" s="42"/>
      <c r="AH349" s="42"/>
      <c r="AI349" s="42"/>
      <c r="AJ349" s="42"/>
      <c r="AK349" s="42"/>
      <c r="AL349" s="27">
        <f t="shared" si="393"/>
        <v>0</v>
      </c>
    </row>
    <row r="350" spans="1:38" ht="17" outlineLevel="5" x14ac:dyDescent="0.2">
      <c r="A350" s="41" t="s">
        <v>559</v>
      </c>
      <c r="B350" s="37" t="s">
        <v>333</v>
      </c>
      <c r="C350" s="37" t="s">
        <v>27</v>
      </c>
      <c r="D350" s="38"/>
      <c r="E350" s="38"/>
      <c r="F350" s="38"/>
      <c r="G350" s="38"/>
      <c r="H350" s="38"/>
      <c r="I350" s="39"/>
      <c r="J350" s="39">
        <v>21.8</v>
      </c>
      <c r="K350" s="39">
        <v>0</v>
      </c>
      <c r="L350" s="39"/>
      <c r="M350" s="39"/>
      <c r="N350" s="39"/>
      <c r="O350" s="39"/>
      <c r="P350" s="39"/>
      <c r="Q350" s="42">
        <f t="shared" si="391"/>
        <v>21.8</v>
      </c>
      <c r="R350" s="39"/>
      <c r="S350" s="42"/>
      <c r="T350" s="42"/>
      <c r="U350" s="42"/>
      <c r="V350" s="42"/>
      <c r="W350" s="42"/>
      <c r="X350" s="42">
        <f t="shared" si="392"/>
        <v>0</v>
      </c>
      <c r="Y350" s="42"/>
      <c r="Z350" s="74"/>
      <c r="AA350" s="74"/>
      <c r="AB350" s="42"/>
      <c r="AC350" s="42"/>
      <c r="AD350" s="43"/>
      <c r="AE350" s="42"/>
      <c r="AF350" s="42"/>
      <c r="AG350" s="42"/>
      <c r="AH350" s="42"/>
      <c r="AI350" s="42"/>
      <c r="AJ350" s="42"/>
      <c r="AK350" s="42"/>
      <c r="AL350" s="27">
        <f t="shared" si="393"/>
        <v>0</v>
      </c>
    </row>
    <row r="351" spans="1:38" ht="17" outlineLevel="4" x14ac:dyDescent="0.2">
      <c r="A351" s="40" t="s">
        <v>472</v>
      </c>
      <c r="B351" s="37" t="s">
        <v>333</v>
      </c>
      <c r="C351" s="37" t="s">
        <v>27</v>
      </c>
      <c r="D351" s="38"/>
      <c r="E351" s="38"/>
      <c r="F351" s="38"/>
      <c r="G351" s="38"/>
      <c r="H351" s="38"/>
      <c r="I351" s="39"/>
      <c r="J351" s="39">
        <v>82.5</v>
      </c>
      <c r="K351" s="39">
        <v>0</v>
      </c>
      <c r="L351" s="39"/>
      <c r="M351" s="39"/>
      <c r="N351" s="39"/>
      <c r="O351" s="39"/>
      <c r="P351" s="39"/>
      <c r="Q351" s="42">
        <f t="shared" si="391"/>
        <v>82.5</v>
      </c>
      <c r="R351" s="39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3"/>
      <c r="AE351" s="42"/>
      <c r="AF351" s="42"/>
      <c r="AG351" s="42"/>
      <c r="AH351" s="42"/>
      <c r="AI351" s="42"/>
      <c r="AJ351" s="42"/>
      <c r="AK351" s="42"/>
      <c r="AL351" s="27">
        <f t="shared" si="393"/>
        <v>0</v>
      </c>
    </row>
    <row r="352" spans="1:38" outlineLevel="3" x14ac:dyDescent="0.2">
      <c r="A352" s="36" t="s">
        <v>704</v>
      </c>
      <c r="B352" s="37" t="s">
        <v>327</v>
      </c>
      <c r="C352" s="37" t="s">
        <v>318</v>
      </c>
      <c r="D352" s="38"/>
      <c r="E352" s="38"/>
      <c r="F352" s="38"/>
      <c r="G352" s="38"/>
      <c r="H352" s="38"/>
      <c r="I352" s="39">
        <v>200</v>
      </c>
      <c r="J352" s="39"/>
      <c r="K352" s="39"/>
      <c r="L352" s="39"/>
      <c r="M352" s="39"/>
      <c r="N352" s="39"/>
      <c r="O352" s="39"/>
      <c r="P352" s="39"/>
      <c r="Q352" s="42"/>
      <c r="R352" s="39"/>
      <c r="S352" s="42"/>
      <c r="T352" s="42"/>
      <c r="U352" s="42"/>
      <c r="V352" s="42"/>
      <c r="W352" s="42"/>
      <c r="X352" s="42">
        <f>I352</f>
        <v>200</v>
      </c>
      <c r="Y352" s="42"/>
      <c r="Z352" s="22"/>
      <c r="AA352" s="22"/>
      <c r="AB352" s="42"/>
      <c r="AC352" s="42"/>
      <c r="AD352" s="43"/>
      <c r="AE352" s="42"/>
      <c r="AF352" s="42"/>
      <c r="AG352" s="42"/>
      <c r="AH352" s="42"/>
      <c r="AI352" s="42"/>
      <c r="AJ352" s="42"/>
      <c r="AK352" s="42"/>
      <c r="AL352" s="27">
        <f t="shared" si="393"/>
        <v>0</v>
      </c>
    </row>
    <row r="353" spans="1:38" s="6" customFormat="1" ht="17" outlineLevel="2" x14ac:dyDescent="0.2">
      <c r="A353" s="32" t="s">
        <v>219</v>
      </c>
      <c r="B353" s="33" t="s">
        <v>92</v>
      </c>
      <c r="C353" s="33" t="s">
        <v>93</v>
      </c>
      <c r="D353" s="34"/>
      <c r="E353" s="34"/>
      <c r="F353" s="34"/>
      <c r="G353" s="34"/>
      <c r="H353" s="34"/>
      <c r="I353" s="35">
        <f t="shared" ref="I353:AI353" si="394">SUBTOTAL(9,I354:I391)</f>
        <v>1113</v>
      </c>
      <c r="J353" s="35">
        <f>SUBTOTAL(9,J354:J391)</f>
        <v>200</v>
      </c>
      <c r="K353" s="35">
        <f t="shared" si="394"/>
        <v>0</v>
      </c>
      <c r="L353" s="35">
        <f t="shared" si="394"/>
        <v>0</v>
      </c>
      <c r="M353" s="35">
        <f t="shared" si="394"/>
        <v>0</v>
      </c>
      <c r="N353" s="35">
        <f t="shared" si="394"/>
        <v>0</v>
      </c>
      <c r="O353" s="35">
        <f t="shared" si="394"/>
        <v>0</v>
      </c>
      <c r="P353" s="35">
        <f t="shared" si="394"/>
        <v>0</v>
      </c>
      <c r="Q353" s="35">
        <f t="shared" si="394"/>
        <v>150</v>
      </c>
      <c r="R353" s="35">
        <f t="shared" si="394"/>
        <v>0</v>
      </c>
      <c r="S353" s="35">
        <f t="shared" si="394"/>
        <v>0</v>
      </c>
      <c r="T353" s="35">
        <f t="shared" si="394"/>
        <v>0</v>
      </c>
      <c r="U353" s="35">
        <f t="shared" si="394"/>
        <v>0</v>
      </c>
      <c r="V353" s="35">
        <f t="shared" si="394"/>
        <v>50</v>
      </c>
      <c r="W353" s="35">
        <f t="shared" ref="W353" si="395">SUBTOTAL(9,W354:W391)</f>
        <v>0</v>
      </c>
      <c r="X353" s="35">
        <f t="shared" si="394"/>
        <v>0</v>
      </c>
      <c r="Y353" s="35">
        <f t="shared" si="394"/>
        <v>0</v>
      </c>
      <c r="Z353" s="35">
        <f t="shared" si="394"/>
        <v>0</v>
      </c>
      <c r="AA353" s="35">
        <f t="shared" si="394"/>
        <v>0</v>
      </c>
      <c r="AB353" s="35">
        <f t="shared" si="394"/>
        <v>0</v>
      </c>
      <c r="AC353" s="35">
        <f t="shared" si="394"/>
        <v>0</v>
      </c>
      <c r="AD353" s="35">
        <f t="shared" si="394"/>
        <v>0</v>
      </c>
      <c r="AE353" s="35">
        <f t="shared" si="394"/>
        <v>613</v>
      </c>
      <c r="AF353" s="35">
        <f t="shared" si="394"/>
        <v>0</v>
      </c>
      <c r="AG353" s="35">
        <f t="shared" si="394"/>
        <v>0</v>
      </c>
      <c r="AH353" s="35">
        <f t="shared" si="394"/>
        <v>0</v>
      </c>
      <c r="AI353" s="35">
        <f t="shared" si="394"/>
        <v>500</v>
      </c>
      <c r="AJ353" s="35">
        <f t="shared" ref="AJ353:AK353" si="396">SUBTOTAL(9,AJ354:AJ391)</f>
        <v>0</v>
      </c>
      <c r="AK353" s="35">
        <f t="shared" si="396"/>
        <v>0</v>
      </c>
      <c r="AL353" s="27">
        <f t="shared" si="393"/>
        <v>0</v>
      </c>
    </row>
    <row r="354" spans="1:38" ht="17" outlineLevel="3" x14ac:dyDescent="0.2">
      <c r="A354" s="36" t="s">
        <v>115</v>
      </c>
      <c r="B354" s="37" t="s">
        <v>328</v>
      </c>
      <c r="C354" s="37" t="s">
        <v>93</v>
      </c>
      <c r="D354" s="38"/>
      <c r="E354" s="38"/>
      <c r="F354" s="38"/>
      <c r="G354" s="38"/>
      <c r="H354" s="38"/>
      <c r="I354" s="39"/>
      <c r="J354" s="39"/>
      <c r="K354" s="39"/>
      <c r="L354" s="39"/>
      <c r="M354" s="39"/>
      <c r="N354" s="39"/>
      <c r="O354" s="39"/>
      <c r="P354" s="39"/>
      <c r="Q354" s="42"/>
      <c r="R354" s="39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3"/>
      <c r="AE354" s="42"/>
      <c r="AF354" s="42"/>
      <c r="AG354" s="42"/>
      <c r="AH354" s="42"/>
      <c r="AI354" s="42"/>
      <c r="AJ354" s="42"/>
      <c r="AK354" s="42"/>
      <c r="AL354" s="27">
        <f t="shared" si="393"/>
        <v>0</v>
      </c>
    </row>
    <row r="355" spans="1:38" outlineLevel="5" x14ac:dyDescent="0.25">
      <c r="A355" s="41" t="s">
        <v>741</v>
      </c>
      <c r="B355" s="37" t="s">
        <v>328</v>
      </c>
      <c r="C355" s="37" t="s">
        <v>93</v>
      </c>
      <c r="D355" s="38"/>
      <c r="E355" s="38"/>
      <c r="F355" s="38"/>
      <c r="G355" s="38"/>
      <c r="H355" s="38"/>
      <c r="I355" s="39"/>
      <c r="K355" s="39"/>
      <c r="L355" s="39"/>
      <c r="M355" s="39"/>
      <c r="N355" s="39"/>
      <c r="O355" s="39"/>
      <c r="P355" s="39"/>
      <c r="Q355" s="42">
        <f>J354</f>
        <v>0</v>
      </c>
      <c r="R355" s="39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3"/>
      <c r="AE355" s="42"/>
      <c r="AF355" s="42"/>
      <c r="AG355" s="42"/>
      <c r="AH355" s="42"/>
      <c r="AI355" s="42"/>
      <c r="AJ355" s="42"/>
      <c r="AK355" s="42"/>
      <c r="AL355" s="27">
        <f t="shared" ref="AL355:AL358" si="397">SUM(I355:P355)-SUM(Q355:AK355)</f>
        <v>0</v>
      </c>
    </row>
    <row r="356" spans="1:38" ht="17" outlineLevel="5" x14ac:dyDescent="0.2">
      <c r="A356" s="41" t="s">
        <v>742</v>
      </c>
      <c r="B356" s="37" t="s">
        <v>328</v>
      </c>
      <c r="C356" s="37" t="s">
        <v>93</v>
      </c>
      <c r="D356" s="38"/>
      <c r="E356" s="38"/>
      <c r="F356" s="38"/>
      <c r="G356" s="38"/>
      <c r="H356" s="38"/>
      <c r="I356" s="39"/>
      <c r="J356" s="39"/>
      <c r="K356" s="39"/>
      <c r="L356" s="39"/>
      <c r="M356" s="39"/>
      <c r="N356" s="39"/>
      <c r="O356" s="39"/>
      <c r="P356" s="39"/>
      <c r="Q356" s="42"/>
      <c r="R356" s="39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3"/>
      <c r="AE356" s="42"/>
      <c r="AF356" s="42"/>
      <c r="AG356" s="42"/>
      <c r="AH356" s="42"/>
      <c r="AI356" s="42"/>
      <c r="AJ356" s="42"/>
      <c r="AK356" s="42"/>
      <c r="AL356" s="27">
        <f t="shared" si="397"/>
        <v>0</v>
      </c>
    </row>
    <row r="357" spans="1:38" ht="17" outlineLevel="5" x14ac:dyDescent="0.2">
      <c r="A357" s="41" t="s">
        <v>743</v>
      </c>
      <c r="B357" s="37" t="s">
        <v>328</v>
      </c>
      <c r="C357" s="37" t="s">
        <v>93</v>
      </c>
      <c r="D357" s="38"/>
      <c r="E357" s="38"/>
      <c r="F357" s="38"/>
      <c r="G357" s="38"/>
      <c r="H357" s="38"/>
      <c r="I357" s="39"/>
      <c r="J357" s="39"/>
      <c r="K357" s="39"/>
      <c r="L357" s="39"/>
      <c r="M357" s="39"/>
      <c r="N357" s="39"/>
      <c r="O357" s="39"/>
      <c r="P357" s="39"/>
      <c r="Q357" s="42"/>
      <c r="R357" s="39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3"/>
      <c r="AE357" s="42">
        <f>I357</f>
        <v>0</v>
      </c>
      <c r="AF357" s="42"/>
      <c r="AG357" s="42"/>
      <c r="AH357" s="42"/>
      <c r="AI357" s="42"/>
      <c r="AJ357" s="42"/>
      <c r="AK357" s="42"/>
      <c r="AL357" s="27">
        <f t="shared" si="397"/>
        <v>0</v>
      </c>
    </row>
    <row r="358" spans="1:38" ht="17" outlineLevel="5" x14ac:dyDescent="0.2">
      <c r="A358" s="41" t="s">
        <v>744</v>
      </c>
      <c r="B358" s="37" t="s">
        <v>328</v>
      </c>
      <c r="C358" s="37" t="s">
        <v>93</v>
      </c>
      <c r="D358" s="38"/>
      <c r="E358" s="38"/>
      <c r="F358" s="38"/>
      <c r="G358" s="38"/>
      <c r="H358" s="38"/>
      <c r="I358" s="39"/>
      <c r="J358" s="39"/>
      <c r="K358" s="39"/>
      <c r="L358" s="39"/>
      <c r="M358" s="39"/>
      <c r="N358" s="39"/>
      <c r="O358" s="39"/>
      <c r="P358" s="39"/>
      <c r="Q358" s="42">
        <f>J358</f>
        <v>0</v>
      </c>
      <c r="R358" s="39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3"/>
      <c r="AE358" s="42"/>
      <c r="AF358" s="42"/>
      <c r="AG358" s="42"/>
      <c r="AH358" s="42"/>
      <c r="AI358" s="42"/>
      <c r="AJ358" s="42"/>
      <c r="AK358" s="42"/>
      <c r="AL358" s="27">
        <f t="shared" si="397"/>
        <v>0</v>
      </c>
    </row>
    <row r="359" spans="1:38" ht="17" outlineLevel="3" x14ac:dyDescent="0.2">
      <c r="A359" s="36" t="s">
        <v>708</v>
      </c>
      <c r="B359" s="37" t="s">
        <v>116</v>
      </c>
      <c r="C359" s="37" t="s">
        <v>0</v>
      </c>
      <c r="D359" s="38"/>
      <c r="E359" s="38"/>
      <c r="F359" s="38"/>
      <c r="G359" s="38"/>
      <c r="H359" s="38"/>
      <c r="I359" s="39"/>
      <c r="J359" s="39"/>
      <c r="K359" s="39"/>
      <c r="L359" s="39"/>
      <c r="M359" s="39"/>
      <c r="N359" s="39"/>
      <c r="O359" s="39"/>
      <c r="P359" s="39"/>
      <c r="Q359" s="42"/>
      <c r="R359" s="39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3"/>
      <c r="AE359" s="42"/>
      <c r="AF359" s="42"/>
      <c r="AG359" s="42"/>
      <c r="AH359" s="42"/>
      <c r="AI359" s="42"/>
      <c r="AJ359" s="42"/>
      <c r="AK359" s="42"/>
      <c r="AL359" s="27">
        <f t="shared" si="393"/>
        <v>0</v>
      </c>
    </row>
    <row r="360" spans="1:38" ht="17" outlineLevel="4" x14ac:dyDescent="0.2">
      <c r="A360" s="40" t="s">
        <v>709</v>
      </c>
      <c r="B360" s="37"/>
      <c r="C360" s="37"/>
      <c r="D360" s="38"/>
      <c r="E360" s="38"/>
      <c r="F360" s="38"/>
      <c r="G360" s="38"/>
      <c r="H360" s="38"/>
      <c r="I360" s="39"/>
      <c r="J360" s="39"/>
      <c r="K360" s="39"/>
      <c r="L360" s="39"/>
      <c r="M360" s="39"/>
      <c r="N360" s="39"/>
      <c r="O360" s="39"/>
      <c r="P360" s="39"/>
      <c r="Q360" s="42"/>
      <c r="R360" s="39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3"/>
      <c r="AE360" s="42"/>
      <c r="AF360" s="42"/>
      <c r="AG360" s="42"/>
      <c r="AH360" s="42"/>
      <c r="AI360" s="42"/>
      <c r="AJ360" s="42"/>
      <c r="AK360" s="42"/>
      <c r="AL360" s="27">
        <f t="shared" si="393"/>
        <v>0</v>
      </c>
    </row>
    <row r="361" spans="1:38" ht="17" outlineLevel="4" x14ac:dyDescent="0.2">
      <c r="A361" s="40" t="s">
        <v>710</v>
      </c>
      <c r="B361" s="37"/>
      <c r="C361" s="37"/>
      <c r="D361" s="38"/>
      <c r="E361" s="38"/>
      <c r="F361" s="38"/>
      <c r="G361" s="38"/>
      <c r="H361" s="38"/>
      <c r="I361" s="39"/>
      <c r="J361" s="39"/>
      <c r="K361" s="39"/>
      <c r="L361" s="39"/>
      <c r="M361" s="39"/>
      <c r="N361" s="39"/>
      <c r="O361" s="39"/>
      <c r="P361" s="39"/>
      <c r="Q361" s="42"/>
      <c r="R361" s="39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3"/>
      <c r="AE361" s="42"/>
      <c r="AF361" s="42"/>
      <c r="AG361" s="42"/>
      <c r="AH361" s="42"/>
      <c r="AI361" s="42"/>
      <c r="AJ361" s="42"/>
      <c r="AK361" s="42"/>
      <c r="AL361" s="27">
        <f t="shared" ref="AL361" si="398">SUM(I361:P361)-SUM(Q361:AK361)</f>
        <v>0</v>
      </c>
    </row>
    <row r="362" spans="1:38" ht="17" outlineLevel="4" x14ac:dyDescent="0.2">
      <c r="A362" s="40" t="s">
        <v>711</v>
      </c>
      <c r="B362" s="37"/>
      <c r="C362" s="37"/>
      <c r="D362" s="38"/>
      <c r="E362" s="38"/>
      <c r="F362" s="38"/>
      <c r="G362" s="38"/>
      <c r="H362" s="38"/>
      <c r="I362" s="39"/>
      <c r="J362" s="39"/>
      <c r="K362" s="39"/>
      <c r="L362" s="39"/>
      <c r="M362" s="39"/>
      <c r="N362" s="39"/>
      <c r="O362" s="39"/>
      <c r="P362" s="39"/>
      <c r="Q362" s="42"/>
      <c r="R362" s="39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3"/>
      <c r="AE362" s="42"/>
      <c r="AF362" s="42"/>
      <c r="AG362" s="42"/>
      <c r="AH362" s="42"/>
      <c r="AI362" s="42"/>
      <c r="AJ362" s="42"/>
      <c r="AK362" s="42"/>
      <c r="AL362" s="27">
        <f t="shared" si="393"/>
        <v>0</v>
      </c>
    </row>
    <row r="363" spans="1:38" s="10" customFormat="1" ht="17" outlineLevel="3" x14ac:dyDescent="0.2">
      <c r="A363" s="36" t="s">
        <v>712</v>
      </c>
      <c r="B363" s="37" t="s">
        <v>92</v>
      </c>
      <c r="C363" s="37" t="s">
        <v>93</v>
      </c>
      <c r="D363" s="38"/>
      <c r="E363" s="38"/>
      <c r="F363" s="38"/>
      <c r="G363" s="38"/>
      <c r="H363" s="38"/>
      <c r="I363" s="39"/>
      <c r="J363" s="39"/>
      <c r="K363" s="39"/>
      <c r="L363" s="39"/>
      <c r="M363" s="39"/>
      <c r="N363" s="39"/>
      <c r="O363" s="39"/>
      <c r="P363" s="39"/>
      <c r="Q363" s="42"/>
      <c r="R363" s="39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3"/>
      <c r="AE363" s="42"/>
      <c r="AF363" s="42"/>
      <c r="AG363" s="42"/>
      <c r="AH363" s="42"/>
      <c r="AI363" s="42"/>
      <c r="AJ363" s="42"/>
      <c r="AK363" s="42"/>
      <c r="AL363" s="27">
        <f t="shared" si="393"/>
        <v>0</v>
      </c>
    </row>
    <row r="364" spans="1:38" ht="17" outlineLevel="4" x14ac:dyDescent="0.2">
      <c r="A364" s="40" t="s">
        <v>715</v>
      </c>
      <c r="B364" s="37"/>
      <c r="C364" s="37"/>
      <c r="D364" s="38"/>
      <c r="E364" s="38"/>
      <c r="F364" s="38"/>
      <c r="G364" s="38"/>
      <c r="H364" s="38"/>
      <c r="I364" s="39"/>
      <c r="J364" s="39"/>
      <c r="K364" s="39"/>
      <c r="L364" s="39"/>
      <c r="M364" s="39"/>
      <c r="N364" s="39"/>
      <c r="O364" s="39"/>
      <c r="P364" s="39"/>
      <c r="Q364" s="42"/>
      <c r="R364" s="39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3"/>
      <c r="AE364" s="42"/>
      <c r="AF364" s="42"/>
      <c r="AG364" s="42"/>
      <c r="AH364" s="42"/>
      <c r="AI364" s="42"/>
      <c r="AJ364" s="42"/>
      <c r="AK364" s="42"/>
      <c r="AL364" s="27">
        <f t="shared" ref="AL364" si="399">SUM(I364:P364)-SUM(Q364:AK364)</f>
        <v>0</v>
      </c>
    </row>
    <row r="365" spans="1:38" ht="17" outlineLevel="4" x14ac:dyDescent="0.2">
      <c r="A365" s="40" t="s">
        <v>716</v>
      </c>
      <c r="B365" s="37"/>
      <c r="C365" s="37"/>
      <c r="D365" s="38"/>
      <c r="E365" s="38"/>
      <c r="F365" s="38"/>
      <c r="G365" s="38"/>
      <c r="H365" s="38"/>
      <c r="I365" s="39"/>
      <c r="J365" s="39"/>
      <c r="K365" s="39"/>
      <c r="L365" s="39"/>
      <c r="M365" s="39"/>
      <c r="N365" s="39"/>
      <c r="O365" s="39"/>
      <c r="P365" s="39"/>
      <c r="Q365" s="42"/>
      <c r="R365" s="39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3"/>
      <c r="AE365" s="42"/>
      <c r="AF365" s="42"/>
      <c r="AG365" s="42"/>
      <c r="AH365" s="42"/>
      <c r="AI365" s="42"/>
      <c r="AJ365" s="42"/>
      <c r="AK365" s="42"/>
      <c r="AL365" s="27">
        <f t="shared" ref="AL365" si="400">SUM(I365:P365)-SUM(Q365:AK365)</f>
        <v>0</v>
      </c>
    </row>
    <row r="366" spans="1:38" ht="17" outlineLevel="4" x14ac:dyDescent="0.2">
      <c r="A366" s="40" t="s">
        <v>717</v>
      </c>
      <c r="B366" s="37"/>
      <c r="C366" s="37"/>
      <c r="D366" s="38"/>
      <c r="E366" s="38"/>
      <c r="F366" s="38"/>
      <c r="G366" s="38"/>
      <c r="H366" s="38"/>
      <c r="I366" s="39"/>
      <c r="J366" s="39"/>
      <c r="K366" s="39"/>
      <c r="L366" s="39"/>
      <c r="M366" s="39"/>
      <c r="N366" s="39"/>
      <c r="O366" s="39"/>
      <c r="P366" s="39"/>
      <c r="Q366" s="42"/>
      <c r="R366" s="39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3"/>
      <c r="AE366" s="42"/>
      <c r="AF366" s="42"/>
      <c r="AG366" s="42"/>
      <c r="AH366" s="42"/>
      <c r="AI366" s="42"/>
      <c r="AJ366" s="42"/>
      <c r="AK366" s="42"/>
      <c r="AL366" s="27">
        <f t="shared" ref="AL366" si="401">SUM(I366:P366)-SUM(Q366:AK366)</f>
        <v>0</v>
      </c>
    </row>
    <row r="367" spans="1:38" s="10" customFormat="1" ht="15" customHeight="1" outlineLevel="3" x14ac:dyDescent="0.2">
      <c r="A367" s="36" t="s">
        <v>713</v>
      </c>
      <c r="B367" s="37"/>
      <c r="C367" s="37"/>
      <c r="D367" s="38"/>
      <c r="E367" s="38"/>
      <c r="F367" s="38"/>
      <c r="G367" s="38"/>
      <c r="H367" s="38"/>
      <c r="I367" s="39"/>
      <c r="J367" s="39"/>
      <c r="K367" s="39"/>
      <c r="L367" s="39"/>
      <c r="M367" s="39"/>
      <c r="N367" s="39"/>
      <c r="O367" s="39"/>
      <c r="P367" s="39"/>
      <c r="Q367" s="42"/>
      <c r="R367" s="39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3"/>
      <c r="AE367" s="42"/>
      <c r="AF367" s="42"/>
      <c r="AG367" s="42"/>
      <c r="AH367" s="42"/>
      <c r="AI367" s="42"/>
      <c r="AJ367" s="42"/>
      <c r="AK367" s="42"/>
      <c r="AL367" s="27"/>
    </row>
    <row r="368" spans="1:38" ht="21" customHeight="1" outlineLevel="4" x14ac:dyDescent="0.2">
      <c r="A368" s="40" t="s">
        <v>718</v>
      </c>
      <c r="B368" s="37"/>
      <c r="C368" s="37"/>
      <c r="D368" s="38"/>
      <c r="E368" s="38"/>
      <c r="F368" s="38"/>
      <c r="G368" s="38"/>
      <c r="H368" s="38"/>
      <c r="I368" s="39"/>
      <c r="J368" s="39"/>
      <c r="K368" s="39"/>
      <c r="L368" s="39"/>
      <c r="M368" s="39"/>
      <c r="N368" s="39"/>
      <c r="O368" s="39"/>
      <c r="P368" s="39"/>
      <c r="Q368" s="42"/>
      <c r="R368" s="39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3"/>
      <c r="AE368" s="42"/>
      <c r="AF368" s="42"/>
      <c r="AG368" s="42"/>
      <c r="AH368" s="42"/>
      <c r="AI368" s="42"/>
      <c r="AJ368" s="42"/>
      <c r="AK368" s="42"/>
      <c r="AL368" s="27">
        <f t="shared" ref="AL368" si="402">SUM(I368:P368)-SUM(Q368:AK368)</f>
        <v>0</v>
      </c>
    </row>
    <row r="369" spans="1:38" ht="17" outlineLevel="4" x14ac:dyDescent="0.2">
      <c r="A369" s="40" t="s">
        <v>719</v>
      </c>
      <c r="B369" s="37"/>
      <c r="C369" s="37"/>
      <c r="D369" s="38"/>
      <c r="E369" s="38"/>
      <c r="F369" s="38"/>
      <c r="G369" s="38"/>
      <c r="H369" s="38"/>
      <c r="I369" s="39"/>
      <c r="J369" s="39"/>
      <c r="K369" s="39"/>
      <c r="L369" s="39"/>
      <c r="M369" s="39"/>
      <c r="N369" s="39"/>
      <c r="O369" s="39"/>
      <c r="P369" s="39"/>
      <c r="Q369" s="42"/>
      <c r="R369" s="39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3"/>
      <c r="AE369" s="42"/>
      <c r="AF369" s="42"/>
      <c r="AG369" s="42"/>
      <c r="AH369" s="42"/>
      <c r="AI369" s="42"/>
      <c r="AJ369" s="42"/>
      <c r="AK369" s="42"/>
      <c r="AL369" s="27">
        <f t="shared" ref="AL369" si="403">SUM(I369:P369)-SUM(Q369:AK369)</f>
        <v>0</v>
      </c>
    </row>
    <row r="370" spans="1:38" s="10" customFormat="1" ht="17" outlineLevel="3" x14ac:dyDescent="0.2">
      <c r="A370" s="36" t="s">
        <v>714</v>
      </c>
      <c r="B370" s="37"/>
      <c r="C370" s="37"/>
      <c r="D370" s="38"/>
      <c r="E370" s="38"/>
      <c r="F370" s="38"/>
      <c r="G370" s="38"/>
      <c r="H370" s="38"/>
      <c r="I370" s="39"/>
      <c r="J370" s="39"/>
      <c r="K370" s="39"/>
      <c r="L370" s="39"/>
      <c r="M370" s="39"/>
      <c r="N370" s="39"/>
      <c r="O370" s="39"/>
      <c r="P370" s="39"/>
      <c r="Q370" s="42"/>
      <c r="R370" s="39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3"/>
      <c r="AE370" s="42"/>
      <c r="AF370" s="42"/>
      <c r="AG370" s="42"/>
      <c r="AH370" s="42"/>
      <c r="AI370" s="42"/>
      <c r="AJ370" s="42"/>
      <c r="AK370" s="42"/>
      <c r="AL370" s="27"/>
    </row>
    <row r="371" spans="1:38" ht="17" outlineLevel="4" x14ac:dyDescent="0.2">
      <c r="A371" s="40" t="s">
        <v>720</v>
      </c>
      <c r="B371" s="37"/>
      <c r="C371" s="37"/>
      <c r="D371" s="38"/>
      <c r="E371" s="38"/>
      <c r="F371" s="38"/>
      <c r="G371" s="38"/>
      <c r="H371" s="38"/>
      <c r="I371" s="39"/>
      <c r="J371" s="39"/>
      <c r="K371" s="39"/>
      <c r="L371" s="39"/>
      <c r="M371" s="39"/>
      <c r="N371" s="39"/>
      <c r="O371" s="39"/>
      <c r="P371" s="39"/>
      <c r="Q371" s="42"/>
      <c r="R371" s="39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3"/>
      <c r="AE371" s="42"/>
      <c r="AF371" s="42"/>
      <c r="AG371" s="42"/>
      <c r="AH371" s="42"/>
      <c r="AI371" s="42"/>
      <c r="AJ371" s="42"/>
      <c r="AK371" s="42"/>
      <c r="AL371" s="27">
        <f t="shared" ref="AL371" si="404">SUM(I371:P371)-SUM(Q371:AK371)</f>
        <v>0</v>
      </c>
    </row>
    <row r="372" spans="1:38" ht="17" outlineLevel="4" x14ac:dyDescent="0.2">
      <c r="A372" s="40" t="s">
        <v>721</v>
      </c>
      <c r="B372" s="37"/>
      <c r="C372" s="37"/>
      <c r="D372" s="38"/>
      <c r="E372" s="38"/>
      <c r="F372" s="38"/>
      <c r="G372" s="38"/>
      <c r="H372" s="38"/>
      <c r="I372" s="39"/>
      <c r="J372" s="39"/>
      <c r="K372" s="39"/>
      <c r="L372" s="39"/>
      <c r="M372" s="39"/>
      <c r="N372" s="39"/>
      <c r="O372" s="39"/>
      <c r="P372" s="39"/>
      <c r="Q372" s="42"/>
      <c r="R372" s="39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3"/>
      <c r="AE372" s="42"/>
      <c r="AF372" s="42"/>
      <c r="AG372" s="42"/>
      <c r="AH372" s="42"/>
      <c r="AI372" s="42"/>
      <c r="AJ372" s="42"/>
      <c r="AK372" s="42"/>
      <c r="AL372" s="27">
        <f t="shared" ref="AL372" si="405">SUM(I372:P372)-SUM(Q372:AK372)</f>
        <v>0</v>
      </c>
    </row>
    <row r="373" spans="1:38" ht="17" outlineLevel="4" x14ac:dyDescent="0.2">
      <c r="A373" s="40" t="s">
        <v>722</v>
      </c>
      <c r="B373" s="37"/>
      <c r="C373" s="37"/>
      <c r="D373" s="38"/>
      <c r="E373" s="38"/>
      <c r="F373" s="38"/>
      <c r="G373" s="38"/>
      <c r="H373" s="38"/>
      <c r="I373" s="39"/>
      <c r="J373" s="39"/>
      <c r="K373" s="39"/>
      <c r="L373" s="39"/>
      <c r="M373" s="39"/>
      <c r="N373" s="39"/>
      <c r="O373" s="39"/>
      <c r="P373" s="39"/>
      <c r="Q373" s="42"/>
      <c r="R373" s="39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3"/>
      <c r="AE373" s="42"/>
      <c r="AF373" s="42"/>
      <c r="AG373" s="42"/>
      <c r="AH373" s="42"/>
      <c r="AI373" s="42"/>
      <c r="AJ373" s="42"/>
      <c r="AK373" s="42"/>
      <c r="AL373" s="27">
        <f t="shared" ref="AL373" si="406">SUM(I373:P373)-SUM(Q373:AK373)</f>
        <v>0</v>
      </c>
    </row>
    <row r="374" spans="1:38" ht="17" outlineLevel="3" x14ac:dyDescent="0.2">
      <c r="A374" s="36" t="s">
        <v>724</v>
      </c>
      <c r="B374" s="37" t="s">
        <v>28</v>
      </c>
      <c r="C374" s="37" t="s">
        <v>27</v>
      </c>
      <c r="D374" s="38"/>
      <c r="E374" s="38"/>
      <c r="F374" s="38"/>
      <c r="G374" s="38"/>
      <c r="H374" s="38"/>
      <c r="I374" s="39">
        <f t="shared" ref="I374:AI374" si="407">SUBTOTAL(9,I375:I391)</f>
        <v>1113</v>
      </c>
      <c r="J374" s="39">
        <f t="shared" si="407"/>
        <v>200</v>
      </c>
      <c r="K374" s="39">
        <f t="shared" si="407"/>
        <v>0</v>
      </c>
      <c r="L374" s="39">
        <f t="shared" si="407"/>
        <v>0</v>
      </c>
      <c r="M374" s="39">
        <f t="shared" si="407"/>
        <v>0</v>
      </c>
      <c r="N374" s="39">
        <f t="shared" si="407"/>
        <v>0</v>
      </c>
      <c r="O374" s="39">
        <f t="shared" si="407"/>
        <v>0</v>
      </c>
      <c r="P374" s="39">
        <f t="shared" si="407"/>
        <v>0</v>
      </c>
      <c r="Q374" s="39">
        <f t="shared" si="407"/>
        <v>150</v>
      </c>
      <c r="R374" s="39">
        <f t="shared" si="407"/>
        <v>0</v>
      </c>
      <c r="S374" s="39">
        <f t="shared" si="407"/>
        <v>0</v>
      </c>
      <c r="T374" s="39">
        <f t="shared" si="407"/>
        <v>0</v>
      </c>
      <c r="U374" s="39">
        <f t="shared" si="407"/>
        <v>0</v>
      </c>
      <c r="V374" s="39">
        <f t="shared" si="407"/>
        <v>50</v>
      </c>
      <c r="W374" s="39">
        <f t="shared" ref="W374" si="408">SUBTOTAL(9,W375:W391)</f>
        <v>0</v>
      </c>
      <c r="X374" s="39">
        <f t="shared" si="407"/>
        <v>0</v>
      </c>
      <c r="Y374" s="39">
        <f t="shared" si="407"/>
        <v>0</v>
      </c>
      <c r="Z374" s="39">
        <f t="shared" si="407"/>
        <v>0</v>
      </c>
      <c r="AA374" s="39">
        <f t="shared" si="407"/>
        <v>0</v>
      </c>
      <c r="AB374" s="39">
        <f t="shared" si="407"/>
        <v>0</v>
      </c>
      <c r="AC374" s="39">
        <f t="shared" si="407"/>
        <v>0</v>
      </c>
      <c r="AD374" s="39">
        <f t="shared" si="407"/>
        <v>0</v>
      </c>
      <c r="AE374" s="39">
        <f t="shared" si="407"/>
        <v>613</v>
      </c>
      <c r="AF374" s="39">
        <f t="shared" si="407"/>
        <v>0</v>
      </c>
      <c r="AG374" s="39">
        <f t="shared" si="407"/>
        <v>0</v>
      </c>
      <c r="AH374" s="39">
        <f t="shared" si="407"/>
        <v>0</v>
      </c>
      <c r="AI374" s="39">
        <f t="shared" si="407"/>
        <v>500</v>
      </c>
      <c r="AJ374" s="39"/>
      <c r="AK374" s="39">
        <f>SUBTOTAL(9,AK375:AK391)</f>
        <v>0</v>
      </c>
      <c r="AL374" s="27">
        <f t="shared" si="393"/>
        <v>0</v>
      </c>
    </row>
    <row r="375" spans="1:38" ht="17" outlineLevel="4" x14ac:dyDescent="0.2">
      <c r="A375" s="40" t="s">
        <v>723</v>
      </c>
      <c r="B375" s="37"/>
      <c r="C375" s="37"/>
      <c r="D375" s="38"/>
      <c r="E375" s="38"/>
      <c r="F375" s="38"/>
      <c r="G375" s="38"/>
      <c r="H375" s="38"/>
      <c r="I375" s="39"/>
      <c r="J375" s="39"/>
      <c r="K375" s="39">
        <v>0</v>
      </c>
      <c r="L375" s="39"/>
      <c r="M375" s="39"/>
      <c r="N375" s="39"/>
      <c r="O375" s="39"/>
      <c r="P375" s="39"/>
      <c r="Q375" s="42">
        <f>J375</f>
        <v>0</v>
      </c>
      <c r="R375" s="39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3"/>
      <c r="AE375" s="42"/>
      <c r="AF375" s="42"/>
      <c r="AG375" s="42"/>
      <c r="AH375" s="42"/>
      <c r="AI375" s="42"/>
      <c r="AJ375" s="42"/>
      <c r="AK375" s="42"/>
      <c r="AL375" s="27">
        <f t="shared" si="393"/>
        <v>0</v>
      </c>
    </row>
    <row r="376" spans="1:38" ht="17" outlineLevel="5" x14ac:dyDescent="0.2">
      <c r="A376" s="41" t="s">
        <v>725</v>
      </c>
      <c r="B376" s="37"/>
      <c r="C376" s="37"/>
      <c r="D376" s="38"/>
      <c r="E376" s="38"/>
      <c r="F376" s="38"/>
      <c r="G376" s="38"/>
      <c r="H376" s="38"/>
      <c r="I376" s="39"/>
      <c r="J376" s="39">
        <v>90</v>
      </c>
      <c r="K376" s="39"/>
      <c r="L376" s="39"/>
      <c r="M376" s="39"/>
      <c r="N376" s="39"/>
      <c r="O376" s="39"/>
      <c r="P376" s="39"/>
      <c r="Q376" s="42">
        <f>J376</f>
        <v>90</v>
      </c>
      <c r="R376" s="39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3"/>
      <c r="AE376" s="42"/>
      <c r="AF376" s="42"/>
      <c r="AG376" s="42"/>
      <c r="AH376" s="42"/>
      <c r="AI376" s="42"/>
      <c r="AJ376" s="42"/>
      <c r="AK376" s="42"/>
      <c r="AL376" s="27">
        <f t="shared" ref="AL376:AL379" si="409">SUM(I376:P376)-SUM(Q376:AK376)</f>
        <v>0</v>
      </c>
    </row>
    <row r="377" spans="1:38" ht="17" outlineLevel="5" x14ac:dyDescent="0.2">
      <c r="A377" s="41" t="s">
        <v>726</v>
      </c>
      <c r="B377" s="37"/>
      <c r="C377" s="37"/>
      <c r="D377" s="38"/>
      <c r="E377" s="38"/>
      <c r="F377" s="38"/>
      <c r="G377" s="38"/>
      <c r="H377" s="38"/>
      <c r="I377" s="39"/>
      <c r="J377" s="39"/>
      <c r="K377" s="39"/>
      <c r="L377" s="39"/>
      <c r="M377" s="39"/>
      <c r="N377" s="39"/>
      <c r="O377" s="39"/>
      <c r="P377" s="39"/>
      <c r="Q377" s="42"/>
      <c r="R377" s="39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3"/>
      <c r="AE377" s="42"/>
      <c r="AF377" s="42"/>
      <c r="AG377" s="42"/>
      <c r="AH377" s="42"/>
      <c r="AI377" s="42"/>
      <c r="AJ377" s="42"/>
      <c r="AK377" s="42"/>
      <c r="AL377" s="27">
        <f t="shared" si="409"/>
        <v>0</v>
      </c>
    </row>
    <row r="378" spans="1:38" ht="17" outlineLevel="5" x14ac:dyDescent="0.2">
      <c r="A378" s="41" t="s">
        <v>727</v>
      </c>
      <c r="B378" s="37"/>
      <c r="C378" s="37"/>
      <c r="D378" s="38"/>
      <c r="E378" s="38"/>
      <c r="F378" s="38"/>
      <c r="G378" s="38"/>
      <c r="H378" s="38"/>
      <c r="I378" s="39">
        <v>613</v>
      </c>
      <c r="J378" s="39"/>
      <c r="K378" s="39"/>
      <c r="L378" s="39"/>
      <c r="M378" s="39"/>
      <c r="N378" s="39"/>
      <c r="O378" s="39"/>
      <c r="P378" s="39"/>
      <c r="Q378" s="42"/>
      <c r="R378" s="39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3"/>
      <c r="AE378" s="42">
        <f>I378</f>
        <v>613</v>
      </c>
      <c r="AF378" s="42"/>
      <c r="AG378" s="42"/>
      <c r="AH378" s="42"/>
      <c r="AI378" s="42"/>
      <c r="AJ378" s="42"/>
      <c r="AK378" s="42"/>
      <c r="AL378" s="27">
        <f t="shared" si="409"/>
        <v>0</v>
      </c>
    </row>
    <row r="379" spans="1:38" ht="17" outlineLevel="5" x14ac:dyDescent="0.2">
      <c r="A379" s="41" t="s">
        <v>728</v>
      </c>
      <c r="B379" s="37"/>
      <c r="C379" s="37"/>
      <c r="D379" s="38"/>
      <c r="E379" s="38"/>
      <c r="F379" s="38"/>
      <c r="G379" s="38"/>
      <c r="H379" s="38"/>
      <c r="I379" s="39"/>
      <c r="J379" s="39">
        <v>60</v>
      </c>
      <c r="K379" s="39"/>
      <c r="L379" s="39"/>
      <c r="M379" s="39"/>
      <c r="N379" s="39"/>
      <c r="O379" s="39"/>
      <c r="P379" s="39"/>
      <c r="Q379" s="42">
        <f>J379</f>
        <v>60</v>
      </c>
      <c r="R379" s="39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3"/>
      <c r="AE379" s="42"/>
      <c r="AF379" s="42"/>
      <c r="AG379" s="42"/>
      <c r="AH379" s="42"/>
      <c r="AI379" s="42"/>
      <c r="AJ379" s="42"/>
      <c r="AK379" s="42"/>
      <c r="AL379" s="27">
        <f t="shared" si="409"/>
        <v>0</v>
      </c>
    </row>
    <row r="380" spans="1:38" ht="17" outlineLevel="5" x14ac:dyDescent="0.2">
      <c r="A380" s="41" t="s">
        <v>729</v>
      </c>
      <c r="B380" s="37"/>
      <c r="C380" s="37"/>
      <c r="D380" s="38"/>
      <c r="E380" s="38"/>
      <c r="F380" s="38"/>
      <c r="G380" s="38"/>
      <c r="H380" s="38"/>
      <c r="I380" s="39"/>
      <c r="J380" s="39"/>
      <c r="K380" s="39"/>
      <c r="L380" s="39"/>
      <c r="M380" s="39"/>
      <c r="N380" s="39"/>
      <c r="O380" s="39"/>
      <c r="P380" s="39"/>
      <c r="Q380" s="42"/>
      <c r="R380" s="39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3"/>
      <c r="AE380" s="42"/>
      <c r="AF380" s="42"/>
      <c r="AG380" s="42"/>
      <c r="AH380" s="42"/>
      <c r="AI380" s="42"/>
      <c r="AJ380" s="42"/>
      <c r="AK380" s="42"/>
      <c r="AL380" s="27">
        <f t="shared" ref="AL380" si="410">SUM(I380:P380)-SUM(Q380:AK380)</f>
        <v>0</v>
      </c>
    </row>
    <row r="381" spans="1:38" ht="17" outlineLevel="4" x14ac:dyDescent="0.2">
      <c r="A381" s="40" t="s">
        <v>730</v>
      </c>
      <c r="B381" s="37"/>
      <c r="C381" s="37"/>
      <c r="D381" s="38"/>
      <c r="E381" s="38"/>
      <c r="F381" s="38"/>
      <c r="G381" s="38"/>
      <c r="H381" s="38"/>
      <c r="I381" s="39"/>
      <c r="J381" s="39"/>
      <c r="K381" s="39"/>
      <c r="L381" s="39"/>
      <c r="M381" s="39"/>
      <c r="N381" s="39"/>
      <c r="O381" s="39"/>
      <c r="P381" s="39"/>
      <c r="Q381" s="42"/>
      <c r="R381" s="39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3"/>
      <c r="AE381" s="42"/>
      <c r="AF381" s="42"/>
      <c r="AG381" s="42"/>
      <c r="AH381" s="42"/>
      <c r="AI381" s="42"/>
      <c r="AJ381" s="42"/>
      <c r="AK381" s="42"/>
      <c r="AL381" s="27">
        <f t="shared" si="393"/>
        <v>0</v>
      </c>
    </row>
    <row r="382" spans="1:38" ht="17" outlineLevel="5" x14ac:dyDescent="0.2">
      <c r="A382" s="41" t="s">
        <v>731</v>
      </c>
      <c r="B382" s="37"/>
      <c r="C382" s="37"/>
      <c r="D382" s="38"/>
      <c r="E382" s="38"/>
      <c r="F382" s="38"/>
      <c r="G382" s="38"/>
      <c r="H382" s="38"/>
      <c r="I382" s="39"/>
      <c r="J382" s="39"/>
      <c r="K382" s="39"/>
      <c r="L382" s="39"/>
      <c r="M382" s="39"/>
      <c r="N382" s="39"/>
      <c r="O382" s="39"/>
      <c r="P382" s="39"/>
      <c r="Q382" s="42"/>
      <c r="R382" s="39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3"/>
      <c r="AE382" s="42"/>
      <c r="AF382" s="42"/>
      <c r="AG382" s="42"/>
      <c r="AH382" s="42"/>
      <c r="AI382" s="42"/>
      <c r="AJ382" s="42"/>
      <c r="AK382" s="42"/>
      <c r="AL382" s="27">
        <f t="shared" si="393"/>
        <v>0</v>
      </c>
    </row>
    <row r="383" spans="1:38" ht="17" outlineLevel="5" x14ac:dyDescent="0.2">
      <c r="A383" s="41" t="s">
        <v>732</v>
      </c>
      <c r="B383" s="37"/>
      <c r="C383" s="37"/>
      <c r="D383" s="38"/>
      <c r="E383" s="38"/>
      <c r="F383" s="38"/>
      <c r="G383" s="38"/>
      <c r="H383" s="38"/>
      <c r="I383" s="39"/>
      <c r="J383" s="39"/>
      <c r="K383" s="39"/>
      <c r="L383" s="39"/>
      <c r="M383" s="39"/>
      <c r="N383" s="39"/>
      <c r="O383" s="39"/>
      <c r="P383" s="39"/>
      <c r="Q383" s="42"/>
      <c r="R383" s="39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3"/>
      <c r="AE383" s="42"/>
      <c r="AF383" s="42"/>
      <c r="AG383" s="42"/>
      <c r="AH383" s="42"/>
      <c r="AI383" s="42"/>
      <c r="AJ383" s="42"/>
      <c r="AK383" s="42"/>
      <c r="AL383" s="27">
        <f t="shared" si="393"/>
        <v>0</v>
      </c>
    </row>
    <row r="384" spans="1:38" ht="17" outlineLevel="5" x14ac:dyDescent="0.2">
      <c r="A384" s="41" t="s">
        <v>733</v>
      </c>
      <c r="B384" s="37"/>
      <c r="C384" s="37"/>
      <c r="D384" s="38"/>
      <c r="E384" s="38"/>
      <c r="F384" s="38"/>
      <c r="G384" s="38"/>
      <c r="H384" s="38"/>
      <c r="I384" s="39"/>
      <c r="J384" s="39"/>
      <c r="K384" s="39"/>
      <c r="L384" s="39"/>
      <c r="M384" s="39"/>
      <c r="N384" s="39"/>
      <c r="O384" s="39"/>
      <c r="P384" s="39"/>
      <c r="Q384" s="42"/>
      <c r="R384" s="39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3"/>
      <c r="AE384" s="42"/>
      <c r="AF384" s="42"/>
      <c r="AG384" s="42"/>
      <c r="AH384" s="42"/>
      <c r="AI384" s="42"/>
      <c r="AJ384" s="42"/>
      <c r="AK384" s="42"/>
      <c r="AL384" s="27">
        <f t="shared" si="393"/>
        <v>0</v>
      </c>
    </row>
    <row r="385" spans="1:38" ht="17" outlineLevel="5" x14ac:dyDescent="0.2">
      <c r="A385" s="41" t="s">
        <v>734</v>
      </c>
      <c r="B385" s="37"/>
      <c r="C385" s="37"/>
      <c r="D385" s="38"/>
      <c r="E385" s="38"/>
      <c r="F385" s="38"/>
      <c r="G385" s="38"/>
      <c r="H385" s="38"/>
      <c r="I385" s="39"/>
      <c r="J385" s="39">
        <v>50</v>
      </c>
      <c r="K385" s="39"/>
      <c r="L385" s="39"/>
      <c r="M385" s="39"/>
      <c r="N385" s="39"/>
      <c r="O385" s="39"/>
      <c r="P385" s="39"/>
      <c r="Q385" s="42"/>
      <c r="R385" s="39"/>
      <c r="S385" s="42"/>
      <c r="T385" s="42"/>
      <c r="U385" s="42"/>
      <c r="V385" s="42">
        <f>J385</f>
        <v>50</v>
      </c>
      <c r="W385" s="42">
        <f>K385</f>
        <v>0</v>
      </c>
      <c r="X385" s="42"/>
      <c r="Y385" s="42"/>
      <c r="Z385" s="42"/>
      <c r="AA385" s="42"/>
      <c r="AB385" s="42"/>
      <c r="AC385" s="42"/>
      <c r="AD385" s="43"/>
      <c r="AE385" s="42"/>
      <c r="AF385" s="42"/>
      <c r="AG385" s="42"/>
      <c r="AH385" s="42"/>
      <c r="AI385" s="42"/>
      <c r="AJ385" s="42"/>
      <c r="AK385" s="42"/>
      <c r="AL385" s="27">
        <f t="shared" si="393"/>
        <v>0</v>
      </c>
    </row>
    <row r="386" spans="1:38" ht="17" outlineLevel="4" x14ac:dyDescent="0.2">
      <c r="A386" s="40" t="s">
        <v>735</v>
      </c>
      <c r="B386" s="37"/>
      <c r="C386" s="37"/>
      <c r="D386" s="38"/>
      <c r="E386" s="38"/>
      <c r="F386" s="38"/>
      <c r="G386" s="38"/>
      <c r="H386" s="38"/>
      <c r="I386" s="39"/>
      <c r="J386" s="39"/>
      <c r="K386" s="39"/>
      <c r="L386" s="39"/>
      <c r="M386" s="39"/>
      <c r="N386" s="39"/>
      <c r="O386" s="39"/>
      <c r="P386" s="39"/>
      <c r="Q386" s="42"/>
      <c r="R386" s="39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3"/>
      <c r="AE386" s="42">
        <f>I386</f>
        <v>0</v>
      </c>
      <c r="AF386" s="42"/>
      <c r="AG386" s="42"/>
      <c r="AH386" s="42"/>
      <c r="AI386" s="42"/>
      <c r="AJ386" s="42"/>
      <c r="AK386" s="42"/>
      <c r="AL386" s="27">
        <f t="shared" si="393"/>
        <v>0</v>
      </c>
    </row>
    <row r="387" spans="1:38" ht="17" outlineLevel="5" x14ac:dyDescent="0.2">
      <c r="A387" s="41" t="s">
        <v>736</v>
      </c>
      <c r="B387" s="37"/>
      <c r="C387" s="37"/>
      <c r="D387" s="38"/>
      <c r="E387" s="38"/>
      <c r="F387" s="38"/>
      <c r="G387" s="38"/>
      <c r="H387" s="38"/>
      <c r="I387" s="39">
        <v>500</v>
      </c>
      <c r="J387" s="39"/>
      <c r="K387" s="39"/>
      <c r="L387" s="39"/>
      <c r="M387" s="39"/>
      <c r="N387" s="39"/>
      <c r="O387" s="39"/>
      <c r="P387" s="39"/>
      <c r="Q387" s="42"/>
      <c r="R387" s="39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3"/>
      <c r="AE387" s="42"/>
      <c r="AF387" s="42"/>
      <c r="AG387" s="42"/>
      <c r="AH387" s="42"/>
      <c r="AI387" s="42">
        <f>I387</f>
        <v>500</v>
      </c>
      <c r="AJ387" s="42"/>
      <c r="AK387" s="42"/>
      <c r="AL387" s="27">
        <f t="shared" ref="AL387:AL388" si="411">SUM(I387:P387)-SUM(Q387:AK387)</f>
        <v>0</v>
      </c>
    </row>
    <row r="388" spans="1:38" ht="17" outlineLevel="5" x14ac:dyDescent="0.2">
      <c r="A388" s="41" t="s">
        <v>737</v>
      </c>
      <c r="B388" s="37"/>
      <c r="C388" s="37"/>
      <c r="D388" s="38"/>
      <c r="E388" s="38"/>
      <c r="F388" s="38"/>
      <c r="G388" s="38"/>
      <c r="H388" s="38"/>
      <c r="I388" s="39"/>
      <c r="J388" s="39"/>
      <c r="K388" s="39"/>
      <c r="L388" s="39"/>
      <c r="M388" s="39"/>
      <c r="N388" s="39"/>
      <c r="O388" s="39"/>
      <c r="P388" s="39"/>
      <c r="Q388" s="42"/>
      <c r="R388" s="39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3"/>
      <c r="AE388" s="42"/>
      <c r="AF388" s="42"/>
      <c r="AG388" s="42"/>
      <c r="AH388" s="42"/>
      <c r="AI388" s="42"/>
      <c r="AJ388" s="42"/>
      <c r="AK388" s="42"/>
      <c r="AL388" s="27">
        <f t="shared" si="411"/>
        <v>0</v>
      </c>
    </row>
    <row r="389" spans="1:38" ht="17" outlineLevel="4" x14ac:dyDescent="0.2">
      <c r="A389" s="40" t="s">
        <v>738</v>
      </c>
      <c r="B389" s="37"/>
      <c r="C389" s="37"/>
      <c r="D389" s="38"/>
      <c r="E389" s="38"/>
      <c r="F389" s="38"/>
      <c r="G389" s="38"/>
      <c r="H389" s="38"/>
      <c r="I389" s="39"/>
      <c r="J389" s="39"/>
      <c r="K389" s="39">
        <v>0</v>
      </c>
      <c r="L389" s="39"/>
      <c r="M389" s="39"/>
      <c r="N389" s="39"/>
      <c r="O389" s="39"/>
      <c r="P389" s="39"/>
      <c r="Q389" s="42">
        <f>J389</f>
        <v>0</v>
      </c>
      <c r="R389" s="39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3"/>
      <c r="AE389" s="42"/>
      <c r="AF389" s="42"/>
      <c r="AG389" s="42"/>
      <c r="AH389" s="42"/>
      <c r="AI389" s="42"/>
      <c r="AJ389" s="42"/>
      <c r="AK389" s="42"/>
      <c r="AL389" s="27">
        <f t="shared" si="393"/>
        <v>0</v>
      </c>
    </row>
    <row r="390" spans="1:38" ht="17" outlineLevel="5" x14ac:dyDescent="0.2">
      <c r="A390" s="41" t="s">
        <v>739</v>
      </c>
      <c r="B390" s="37"/>
      <c r="C390" s="37"/>
      <c r="D390" s="38"/>
      <c r="E390" s="38"/>
      <c r="F390" s="38"/>
      <c r="G390" s="38"/>
      <c r="H390" s="38"/>
      <c r="I390" s="39"/>
      <c r="J390" s="39"/>
      <c r="K390" s="39"/>
      <c r="L390" s="39"/>
      <c r="M390" s="39"/>
      <c r="N390" s="39"/>
      <c r="O390" s="39"/>
      <c r="P390" s="39"/>
      <c r="Q390" s="42"/>
      <c r="R390" s="39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3"/>
      <c r="AE390" s="42"/>
      <c r="AF390" s="42"/>
      <c r="AG390" s="42"/>
      <c r="AH390" s="42"/>
      <c r="AI390" s="42"/>
      <c r="AJ390" s="42"/>
      <c r="AK390" s="42"/>
      <c r="AL390" s="27">
        <f t="shared" si="393"/>
        <v>0</v>
      </c>
    </row>
    <row r="391" spans="1:38" ht="17" outlineLevel="5" x14ac:dyDescent="0.2">
      <c r="A391" s="41" t="s">
        <v>740</v>
      </c>
      <c r="B391" s="37"/>
      <c r="C391" s="37"/>
      <c r="D391" s="38"/>
      <c r="E391" s="38"/>
      <c r="F391" s="38"/>
      <c r="G391" s="38"/>
      <c r="H391" s="38"/>
      <c r="I391" s="39"/>
      <c r="J391" s="39"/>
      <c r="K391" s="39"/>
      <c r="L391" s="39"/>
      <c r="M391" s="39"/>
      <c r="N391" s="39"/>
      <c r="O391" s="39"/>
      <c r="P391" s="39"/>
      <c r="Q391" s="42"/>
      <c r="R391" s="39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3"/>
      <c r="AE391" s="42"/>
      <c r="AF391" s="42"/>
      <c r="AG391" s="42"/>
      <c r="AH391" s="42"/>
      <c r="AI391" s="42"/>
      <c r="AJ391" s="42"/>
      <c r="AK391" s="42"/>
      <c r="AL391" s="27">
        <f t="shared" si="393"/>
        <v>0</v>
      </c>
    </row>
    <row r="392" spans="1:38" s="6" customFormat="1" ht="17" outlineLevel="2" x14ac:dyDescent="0.2">
      <c r="A392" s="32" t="s">
        <v>220</v>
      </c>
      <c r="B392" s="33" t="s">
        <v>329</v>
      </c>
      <c r="C392" s="33" t="s">
        <v>330</v>
      </c>
      <c r="D392" s="34"/>
      <c r="E392" s="34"/>
      <c r="F392" s="34"/>
      <c r="G392" s="34"/>
      <c r="H392" s="34"/>
      <c r="I392" s="35">
        <f>SUBTOTAL(9,I393:I425)</f>
        <v>195</v>
      </c>
      <c r="J392" s="35">
        <f t="shared" ref="J392:AK392" si="412">SUBTOTAL(9,J393:J425)</f>
        <v>460</v>
      </c>
      <c r="K392" s="35">
        <f t="shared" ref="K392" si="413">SUBTOTAL(9,K393:K425)</f>
        <v>0</v>
      </c>
      <c r="L392" s="35">
        <f t="shared" si="412"/>
        <v>115</v>
      </c>
      <c r="M392" s="35">
        <f t="shared" si="412"/>
        <v>412</v>
      </c>
      <c r="N392" s="35">
        <f t="shared" ref="N392" si="414">SUBTOTAL(9,N393:N425)</f>
        <v>0</v>
      </c>
      <c r="O392" s="35">
        <f t="shared" si="412"/>
        <v>0</v>
      </c>
      <c r="P392" s="35">
        <f t="shared" si="412"/>
        <v>0</v>
      </c>
      <c r="Q392" s="35">
        <f t="shared" si="412"/>
        <v>460</v>
      </c>
      <c r="R392" s="35">
        <f t="shared" si="412"/>
        <v>412</v>
      </c>
      <c r="S392" s="35">
        <f t="shared" si="412"/>
        <v>0</v>
      </c>
      <c r="T392" s="35">
        <f t="shared" si="412"/>
        <v>0</v>
      </c>
      <c r="U392" s="35">
        <f t="shared" si="412"/>
        <v>0</v>
      </c>
      <c r="V392" s="35">
        <f t="shared" si="412"/>
        <v>0</v>
      </c>
      <c r="W392" s="35">
        <f t="shared" ref="W392" si="415">SUBTOTAL(9,W393:W425)</f>
        <v>0</v>
      </c>
      <c r="X392" s="35">
        <f t="shared" si="412"/>
        <v>0</v>
      </c>
      <c r="Y392" s="35">
        <f t="shared" si="412"/>
        <v>0</v>
      </c>
      <c r="Z392" s="35">
        <f t="shared" si="412"/>
        <v>0</v>
      </c>
      <c r="AA392" s="35">
        <f t="shared" si="412"/>
        <v>0</v>
      </c>
      <c r="AB392" s="35">
        <f t="shared" si="412"/>
        <v>0</v>
      </c>
      <c r="AC392" s="35">
        <f t="shared" si="412"/>
        <v>0</v>
      </c>
      <c r="AD392" s="35">
        <f t="shared" si="412"/>
        <v>0</v>
      </c>
      <c r="AE392" s="35">
        <f t="shared" si="412"/>
        <v>0</v>
      </c>
      <c r="AF392" s="35">
        <f t="shared" si="412"/>
        <v>0</v>
      </c>
      <c r="AG392" s="35">
        <f t="shared" si="412"/>
        <v>0</v>
      </c>
      <c r="AH392" s="35">
        <f t="shared" si="412"/>
        <v>0</v>
      </c>
      <c r="AI392" s="35">
        <f t="shared" si="412"/>
        <v>10</v>
      </c>
      <c r="AJ392" s="35">
        <f t="shared" si="412"/>
        <v>300</v>
      </c>
      <c r="AK392" s="35">
        <f t="shared" si="412"/>
        <v>0</v>
      </c>
      <c r="AL392" s="27">
        <f t="shared" si="393"/>
        <v>0</v>
      </c>
    </row>
    <row r="393" spans="1:38" ht="17" outlineLevel="3" x14ac:dyDescent="0.2">
      <c r="A393" s="36" t="s">
        <v>473</v>
      </c>
      <c r="B393" s="37" t="s">
        <v>329</v>
      </c>
      <c r="C393" s="37" t="s">
        <v>330</v>
      </c>
      <c r="D393" s="38"/>
      <c r="E393" s="38"/>
      <c r="F393" s="38"/>
      <c r="G393" s="38"/>
      <c r="H393" s="38"/>
      <c r="I393" s="39">
        <f>SUBTOTAL(9,I394:I411)</f>
        <v>195</v>
      </c>
      <c r="J393" s="39">
        <f t="shared" ref="J393:AK393" si="416">SUBTOTAL(9,J394:J411)</f>
        <v>80</v>
      </c>
      <c r="K393" s="39">
        <f t="shared" ref="K393" si="417">SUBTOTAL(9,K394:K411)</f>
        <v>0</v>
      </c>
      <c r="L393" s="39">
        <f t="shared" si="416"/>
        <v>115</v>
      </c>
      <c r="M393" s="39">
        <f t="shared" si="416"/>
        <v>11</v>
      </c>
      <c r="N393" s="39">
        <f t="shared" ref="N393" si="418">SUBTOTAL(9,N394:N411)</f>
        <v>0</v>
      </c>
      <c r="O393" s="39">
        <f t="shared" si="416"/>
        <v>0</v>
      </c>
      <c r="P393" s="39">
        <f t="shared" si="416"/>
        <v>0</v>
      </c>
      <c r="Q393" s="39">
        <f t="shared" si="416"/>
        <v>80</v>
      </c>
      <c r="R393" s="39">
        <f t="shared" si="416"/>
        <v>11</v>
      </c>
      <c r="S393" s="39">
        <f t="shared" si="416"/>
        <v>0</v>
      </c>
      <c r="T393" s="39">
        <f t="shared" si="416"/>
        <v>0</v>
      </c>
      <c r="U393" s="39">
        <f t="shared" si="416"/>
        <v>0</v>
      </c>
      <c r="V393" s="39">
        <f t="shared" si="416"/>
        <v>0</v>
      </c>
      <c r="W393" s="39">
        <f t="shared" ref="W393" si="419">SUBTOTAL(9,W394:W411)</f>
        <v>0</v>
      </c>
      <c r="X393" s="39">
        <f t="shared" si="416"/>
        <v>0</v>
      </c>
      <c r="Y393" s="39">
        <f t="shared" si="416"/>
        <v>0</v>
      </c>
      <c r="Z393" s="39">
        <f t="shared" si="416"/>
        <v>0</v>
      </c>
      <c r="AA393" s="39">
        <f t="shared" si="416"/>
        <v>0</v>
      </c>
      <c r="AB393" s="39">
        <f t="shared" si="416"/>
        <v>0</v>
      </c>
      <c r="AC393" s="39">
        <f t="shared" si="416"/>
        <v>0</v>
      </c>
      <c r="AD393" s="39">
        <f t="shared" si="416"/>
        <v>0</v>
      </c>
      <c r="AE393" s="39">
        <f t="shared" si="416"/>
        <v>0</v>
      </c>
      <c r="AF393" s="39">
        <f t="shared" si="416"/>
        <v>0</v>
      </c>
      <c r="AG393" s="39">
        <f t="shared" si="416"/>
        <v>0</v>
      </c>
      <c r="AH393" s="39">
        <f t="shared" si="416"/>
        <v>0</v>
      </c>
      <c r="AI393" s="39">
        <f t="shared" si="416"/>
        <v>10</v>
      </c>
      <c r="AJ393" s="39">
        <f t="shared" si="416"/>
        <v>300</v>
      </c>
      <c r="AK393" s="39">
        <f t="shared" si="416"/>
        <v>0</v>
      </c>
      <c r="AL393" s="27">
        <f t="shared" si="393"/>
        <v>0</v>
      </c>
    </row>
    <row r="394" spans="1:38" ht="17" outlineLevel="4" x14ac:dyDescent="0.2">
      <c r="A394" s="40" t="s">
        <v>474</v>
      </c>
      <c r="B394" s="37" t="s">
        <v>333</v>
      </c>
      <c r="C394" s="37" t="s">
        <v>27</v>
      </c>
      <c r="D394" s="38"/>
      <c r="E394" s="38"/>
      <c r="F394" s="38"/>
      <c r="G394" s="38"/>
      <c r="H394" s="38"/>
      <c r="I394" s="39">
        <f>SUBTOTAL(9,I395:I400)</f>
        <v>5</v>
      </c>
      <c r="J394" s="39">
        <f>SUBTOTAL(9,J395:J400)</f>
        <v>10</v>
      </c>
      <c r="K394" s="39">
        <f t="shared" ref="K394" si="420">SUBTOTAL(9,K395:K400)</f>
        <v>0</v>
      </c>
      <c r="L394" s="39">
        <f>SUBTOTAL(9,L395:L400)</f>
        <v>5</v>
      </c>
      <c r="M394" s="39">
        <f>SUBTOTAL(9,M395:M400)</f>
        <v>1</v>
      </c>
      <c r="N394" s="39">
        <f t="shared" ref="N394" si="421">SUBTOTAL(9,N395:N400)</f>
        <v>0</v>
      </c>
      <c r="O394" s="39">
        <f t="shared" ref="O394:AK394" si="422">SUBTOTAL(9,O395:O400)</f>
        <v>0</v>
      </c>
      <c r="P394" s="39">
        <f t="shared" si="422"/>
        <v>0</v>
      </c>
      <c r="Q394" s="39">
        <f t="shared" si="422"/>
        <v>10</v>
      </c>
      <c r="R394" s="39">
        <f t="shared" si="422"/>
        <v>1</v>
      </c>
      <c r="S394" s="39">
        <f t="shared" si="422"/>
        <v>0</v>
      </c>
      <c r="T394" s="39">
        <f t="shared" si="422"/>
        <v>0</v>
      </c>
      <c r="U394" s="39">
        <f t="shared" si="422"/>
        <v>0</v>
      </c>
      <c r="V394" s="39">
        <f t="shared" si="422"/>
        <v>0</v>
      </c>
      <c r="W394" s="39">
        <f t="shared" ref="W394" si="423">SUBTOTAL(9,W395:W400)</f>
        <v>0</v>
      </c>
      <c r="X394" s="39">
        <f t="shared" si="422"/>
        <v>0</v>
      </c>
      <c r="Y394" s="39">
        <f t="shared" si="422"/>
        <v>0</v>
      </c>
      <c r="Z394" s="39">
        <f t="shared" si="422"/>
        <v>0</v>
      </c>
      <c r="AA394" s="39">
        <f t="shared" si="422"/>
        <v>0</v>
      </c>
      <c r="AB394" s="39">
        <f t="shared" si="422"/>
        <v>0</v>
      </c>
      <c r="AC394" s="39">
        <f t="shared" si="422"/>
        <v>0</v>
      </c>
      <c r="AD394" s="39">
        <f t="shared" si="422"/>
        <v>0</v>
      </c>
      <c r="AE394" s="39">
        <f t="shared" si="422"/>
        <v>0</v>
      </c>
      <c r="AF394" s="39">
        <f t="shared" si="422"/>
        <v>0</v>
      </c>
      <c r="AG394" s="39">
        <f t="shared" si="422"/>
        <v>0</v>
      </c>
      <c r="AH394" s="39">
        <f t="shared" si="422"/>
        <v>0</v>
      </c>
      <c r="AI394" s="39">
        <f t="shared" si="422"/>
        <v>10</v>
      </c>
      <c r="AJ394" s="39">
        <f t="shared" si="422"/>
        <v>0</v>
      </c>
      <c r="AK394" s="39">
        <f t="shared" si="422"/>
        <v>0</v>
      </c>
      <c r="AL394" s="27">
        <f t="shared" si="393"/>
        <v>0</v>
      </c>
    </row>
    <row r="395" spans="1:38" ht="17" outlineLevel="5" x14ac:dyDescent="0.2">
      <c r="A395" s="41" t="s">
        <v>560</v>
      </c>
      <c r="B395" s="37" t="s">
        <v>333</v>
      </c>
      <c r="C395" s="37" t="s">
        <v>27</v>
      </c>
      <c r="D395" s="38"/>
      <c r="E395" s="38"/>
      <c r="F395" s="38"/>
      <c r="G395" s="38"/>
      <c r="H395" s="38"/>
      <c r="I395" s="39"/>
      <c r="J395" s="39">
        <v>3</v>
      </c>
      <c r="K395" s="39">
        <v>0</v>
      </c>
      <c r="L395" s="39"/>
      <c r="M395" s="39"/>
      <c r="N395" s="39"/>
      <c r="O395" s="39"/>
      <c r="P395" s="39"/>
      <c r="Q395" s="42">
        <f>J395</f>
        <v>3</v>
      </c>
      <c r="R395" s="39">
        <f t="shared" ref="R395:R402" si="424">M395</f>
        <v>0</v>
      </c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3"/>
      <c r="AE395" s="42"/>
      <c r="AF395" s="42"/>
      <c r="AG395" s="42"/>
      <c r="AH395" s="42"/>
      <c r="AI395" s="42"/>
      <c r="AJ395" s="42"/>
      <c r="AK395" s="42"/>
      <c r="AL395" s="27">
        <f t="shared" si="393"/>
        <v>0</v>
      </c>
    </row>
    <row r="396" spans="1:38" ht="17" outlineLevel="5" x14ac:dyDescent="0.2">
      <c r="A396" s="41" t="s">
        <v>561</v>
      </c>
      <c r="B396" s="37" t="s">
        <v>333</v>
      </c>
      <c r="C396" s="37" t="s">
        <v>27</v>
      </c>
      <c r="D396" s="38"/>
      <c r="E396" s="38"/>
      <c r="F396" s="38"/>
      <c r="G396" s="38"/>
      <c r="H396" s="38"/>
      <c r="I396" s="39"/>
      <c r="J396" s="39">
        <v>4</v>
      </c>
      <c r="K396" s="39">
        <v>0</v>
      </c>
      <c r="L396" s="39"/>
      <c r="M396" s="39"/>
      <c r="N396" s="39"/>
      <c r="O396" s="39"/>
      <c r="P396" s="39"/>
      <c r="Q396" s="42">
        <f>J396</f>
        <v>4</v>
      </c>
      <c r="R396" s="39">
        <f t="shared" si="424"/>
        <v>0</v>
      </c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3"/>
      <c r="AE396" s="42"/>
      <c r="AF396" s="42"/>
      <c r="AG396" s="42"/>
      <c r="AH396" s="42"/>
      <c r="AI396" s="42">
        <f>I396</f>
        <v>0</v>
      </c>
      <c r="AJ396" s="42"/>
      <c r="AK396" s="42"/>
      <c r="AL396" s="27">
        <f t="shared" si="393"/>
        <v>0</v>
      </c>
    </row>
    <row r="397" spans="1:38" ht="17" outlineLevel="5" x14ac:dyDescent="0.2">
      <c r="A397" s="41" t="s">
        <v>562</v>
      </c>
      <c r="B397" s="37" t="s">
        <v>333</v>
      </c>
      <c r="C397" s="37" t="s">
        <v>27</v>
      </c>
      <c r="D397" s="38"/>
      <c r="E397" s="38"/>
      <c r="F397" s="38"/>
      <c r="G397" s="38"/>
      <c r="H397" s="38"/>
      <c r="I397" s="39"/>
      <c r="J397" s="39">
        <v>3</v>
      </c>
      <c r="K397" s="39">
        <v>0</v>
      </c>
      <c r="L397" s="39"/>
      <c r="M397" s="39"/>
      <c r="N397" s="39"/>
      <c r="O397" s="39"/>
      <c r="P397" s="39"/>
      <c r="Q397" s="42">
        <f>J397</f>
        <v>3</v>
      </c>
      <c r="R397" s="39">
        <f t="shared" si="424"/>
        <v>0</v>
      </c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3"/>
      <c r="AE397" s="42"/>
      <c r="AF397" s="42"/>
      <c r="AG397" s="42"/>
      <c r="AH397" s="42"/>
      <c r="AI397" s="42"/>
      <c r="AJ397" s="42"/>
      <c r="AK397" s="42"/>
      <c r="AL397" s="27">
        <f t="shared" si="393"/>
        <v>0</v>
      </c>
    </row>
    <row r="398" spans="1:38" ht="17" outlineLevel="5" x14ac:dyDescent="0.2">
      <c r="A398" s="41" t="s">
        <v>563</v>
      </c>
      <c r="B398" s="37" t="s">
        <v>333</v>
      </c>
      <c r="C398" s="37" t="s">
        <v>27</v>
      </c>
      <c r="D398" s="38"/>
      <c r="E398" s="38"/>
      <c r="F398" s="38"/>
      <c r="G398" s="38"/>
      <c r="H398" s="38"/>
      <c r="I398" s="39"/>
      <c r="J398" s="39"/>
      <c r="K398" s="39"/>
      <c r="L398" s="39"/>
      <c r="M398" s="39">
        <v>1</v>
      </c>
      <c r="N398" s="39">
        <v>0</v>
      </c>
      <c r="O398" s="39"/>
      <c r="P398" s="39"/>
      <c r="Q398" s="42"/>
      <c r="R398" s="39">
        <f t="shared" si="424"/>
        <v>1</v>
      </c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3"/>
      <c r="AE398" s="42"/>
      <c r="AF398" s="42"/>
      <c r="AG398" s="42"/>
      <c r="AH398" s="42"/>
      <c r="AI398" s="42">
        <f>I398</f>
        <v>0</v>
      </c>
      <c r="AJ398" s="42"/>
      <c r="AK398" s="42"/>
      <c r="AL398" s="27">
        <f t="shared" si="393"/>
        <v>0</v>
      </c>
    </row>
    <row r="399" spans="1:38" ht="17" outlineLevel="5" x14ac:dyDescent="0.2">
      <c r="A399" s="41" t="s">
        <v>564</v>
      </c>
      <c r="B399" s="37" t="s">
        <v>116</v>
      </c>
      <c r="C399" s="37" t="s">
        <v>0</v>
      </c>
      <c r="D399" s="38"/>
      <c r="E399" s="38"/>
      <c r="F399" s="38"/>
      <c r="G399" s="38"/>
      <c r="H399" s="38"/>
      <c r="I399" s="39">
        <v>5</v>
      </c>
      <c r="J399" s="39"/>
      <c r="K399" s="39"/>
      <c r="L399" s="39"/>
      <c r="M399" s="39"/>
      <c r="N399" s="39"/>
      <c r="O399" s="39"/>
      <c r="P399" s="39"/>
      <c r="Q399" s="42"/>
      <c r="R399" s="39">
        <f t="shared" si="424"/>
        <v>0</v>
      </c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3"/>
      <c r="AE399" s="42"/>
      <c r="AF399" s="42"/>
      <c r="AG399" s="42"/>
      <c r="AH399" s="42"/>
      <c r="AI399" s="42">
        <f>I399</f>
        <v>5</v>
      </c>
      <c r="AJ399" s="42"/>
      <c r="AK399" s="42"/>
      <c r="AL399" s="27">
        <f t="shared" si="393"/>
        <v>0</v>
      </c>
    </row>
    <row r="400" spans="1:38" ht="17" outlineLevel="5" x14ac:dyDescent="0.2">
      <c r="A400" s="41" t="s">
        <v>703</v>
      </c>
      <c r="B400" s="37" t="s">
        <v>116</v>
      </c>
      <c r="C400" s="37" t="s">
        <v>0</v>
      </c>
      <c r="D400" s="38"/>
      <c r="E400" s="38"/>
      <c r="F400" s="38"/>
      <c r="G400" s="38"/>
      <c r="H400" s="38"/>
      <c r="I400" s="39">
        <v>0</v>
      </c>
      <c r="J400" s="39"/>
      <c r="K400" s="39"/>
      <c r="L400" s="39">
        <v>5</v>
      </c>
      <c r="M400" s="39"/>
      <c r="N400" s="39"/>
      <c r="O400" s="39"/>
      <c r="P400" s="39"/>
      <c r="Q400" s="42"/>
      <c r="R400" s="39">
        <f t="shared" si="424"/>
        <v>0</v>
      </c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3"/>
      <c r="AE400" s="42"/>
      <c r="AF400" s="42"/>
      <c r="AG400" s="42"/>
      <c r="AH400" s="42"/>
      <c r="AI400" s="42">
        <f>L400</f>
        <v>5</v>
      </c>
      <c r="AJ400" s="42"/>
      <c r="AK400" s="42"/>
      <c r="AL400" s="27">
        <f t="shared" si="393"/>
        <v>0</v>
      </c>
    </row>
    <row r="401" spans="1:38" ht="17" outlineLevel="4" x14ac:dyDescent="0.2">
      <c r="A401" s="40" t="s">
        <v>475</v>
      </c>
      <c r="B401" s="37" t="s">
        <v>331</v>
      </c>
      <c r="C401" s="37" t="s">
        <v>334</v>
      </c>
      <c r="D401" s="38"/>
      <c r="E401" s="38"/>
      <c r="F401" s="38"/>
      <c r="G401" s="38"/>
      <c r="H401" s="38"/>
      <c r="I401" s="39"/>
      <c r="J401" s="39">
        <v>30</v>
      </c>
      <c r="K401" s="39">
        <v>0</v>
      </c>
      <c r="L401" s="39"/>
      <c r="M401" s="39">
        <v>5</v>
      </c>
      <c r="N401" s="39">
        <v>0</v>
      </c>
      <c r="O401" s="39"/>
      <c r="P401" s="39"/>
      <c r="Q401" s="42">
        <f>J401</f>
        <v>30</v>
      </c>
      <c r="R401" s="39">
        <f t="shared" si="424"/>
        <v>5</v>
      </c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3"/>
      <c r="AE401" s="42"/>
      <c r="AF401" s="42"/>
      <c r="AG401" s="42"/>
      <c r="AH401" s="42"/>
      <c r="AI401" s="42"/>
      <c r="AJ401" s="42"/>
      <c r="AK401" s="42"/>
      <c r="AL401" s="27">
        <f t="shared" si="393"/>
        <v>0</v>
      </c>
    </row>
    <row r="402" spans="1:38" ht="17" outlineLevel="4" x14ac:dyDescent="0.2">
      <c r="A402" s="40" t="s">
        <v>565</v>
      </c>
      <c r="B402" s="37" t="s">
        <v>335</v>
      </c>
      <c r="C402" s="37" t="s">
        <v>336</v>
      </c>
      <c r="D402" s="38"/>
      <c r="E402" s="38"/>
      <c r="F402" s="38"/>
      <c r="G402" s="38"/>
      <c r="H402" s="38"/>
      <c r="I402" s="39"/>
      <c r="J402" s="39">
        <v>40</v>
      </c>
      <c r="K402" s="39">
        <v>0</v>
      </c>
      <c r="L402" s="39"/>
      <c r="M402" s="39">
        <v>5</v>
      </c>
      <c r="N402" s="39">
        <v>0</v>
      </c>
      <c r="O402" s="39"/>
      <c r="P402" s="39"/>
      <c r="Q402" s="42">
        <f>J402</f>
        <v>40</v>
      </c>
      <c r="R402" s="39">
        <f t="shared" si="424"/>
        <v>5</v>
      </c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3"/>
      <c r="AE402" s="42"/>
      <c r="AF402" s="42"/>
      <c r="AG402" s="42"/>
      <c r="AH402" s="42"/>
      <c r="AI402" s="42"/>
      <c r="AJ402" s="42"/>
      <c r="AK402" s="42"/>
      <c r="AL402" s="27">
        <f t="shared" si="393"/>
        <v>0</v>
      </c>
    </row>
    <row r="403" spans="1:38" ht="17" outlineLevel="4" x14ac:dyDescent="0.2">
      <c r="A403" s="40" t="s">
        <v>476</v>
      </c>
      <c r="B403" s="37" t="s">
        <v>150</v>
      </c>
      <c r="C403" s="37" t="s">
        <v>151</v>
      </c>
      <c r="D403" s="38"/>
      <c r="E403" s="38"/>
      <c r="F403" s="38"/>
      <c r="G403" s="38"/>
      <c r="H403" s="38"/>
      <c r="I403" s="39">
        <v>20</v>
      </c>
      <c r="J403" s="39"/>
      <c r="K403" s="39"/>
      <c r="L403" s="39">
        <v>10</v>
      </c>
      <c r="M403" s="39"/>
      <c r="N403" s="39"/>
      <c r="O403" s="39"/>
      <c r="P403" s="39"/>
      <c r="Q403" s="42"/>
      <c r="R403" s="39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3"/>
      <c r="AE403" s="42"/>
      <c r="AF403" s="42"/>
      <c r="AG403" s="42"/>
      <c r="AH403" s="42"/>
      <c r="AI403" s="42"/>
      <c r="AJ403" s="42">
        <f>I403+L403</f>
        <v>30</v>
      </c>
      <c r="AK403" s="42"/>
      <c r="AL403" s="27">
        <f t="shared" si="393"/>
        <v>0</v>
      </c>
    </row>
    <row r="404" spans="1:38" ht="17" outlineLevel="4" x14ac:dyDescent="0.2">
      <c r="A404" s="40" t="s">
        <v>566</v>
      </c>
      <c r="B404" s="37" t="s">
        <v>150</v>
      </c>
      <c r="C404" s="37" t="s">
        <v>151</v>
      </c>
      <c r="D404" s="38"/>
      <c r="E404" s="38"/>
      <c r="F404" s="38"/>
      <c r="G404" s="38"/>
      <c r="H404" s="38"/>
      <c r="I404" s="39">
        <f>SUBTOTAL(9,I405:I408)</f>
        <v>20</v>
      </c>
      <c r="J404" s="39">
        <f t="shared" ref="J404:AK404" si="425">SUBTOTAL(9,J405:J408)</f>
        <v>0</v>
      </c>
      <c r="K404" s="39">
        <f t="shared" ref="K404" si="426">SUBTOTAL(9,K405:K408)</f>
        <v>0</v>
      </c>
      <c r="L404" s="39">
        <f t="shared" si="425"/>
        <v>0</v>
      </c>
      <c r="M404" s="39">
        <f t="shared" si="425"/>
        <v>0</v>
      </c>
      <c r="N404" s="39">
        <f t="shared" ref="N404" si="427">SUBTOTAL(9,N405:N408)</f>
        <v>0</v>
      </c>
      <c r="O404" s="39">
        <f t="shared" si="425"/>
        <v>0</v>
      </c>
      <c r="P404" s="39">
        <f t="shared" si="425"/>
        <v>0</v>
      </c>
      <c r="Q404" s="39">
        <f t="shared" si="425"/>
        <v>0</v>
      </c>
      <c r="R404" s="39">
        <f t="shared" si="425"/>
        <v>0</v>
      </c>
      <c r="S404" s="39">
        <f t="shared" si="425"/>
        <v>0</v>
      </c>
      <c r="T404" s="39">
        <f t="shared" si="425"/>
        <v>0</v>
      </c>
      <c r="U404" s="39">
        <f t="shared" si="425"/>
        <v>0</v>
      </c>
      <c r="V404" s="39">
        <f t="shared" si="425"/>
        <v>0</v>
      </c>
      <c r="W404" s="39">
        <f t="shared" ref="W404" si="428">SUBTOTAL(9,W405:W408)</f>
        <v>0</v>
      </c>
      <c r="X404" s="39">
        <f t="shared" si="425"/>
        <v>0</v>
      </c>
      <c r="Y404" s="39">
        <f t="shared" si="425"/>
        <v>0</v>
      </c>
      <c r="Z404" s="39">
        <f t="shared" si="425"/>
        <v>0</v>
      </c>
      <c r="AA404" s="39">
        <f t="shared" si="425"/>
        <v>0</v>
      </c>
      <c r="AB404" s="39">
        <f t="shared" si="425"/>
        <v>0</v>
      </c>
      <c r="AC404" s="39">
        <f t="shared" si="425"/>
        <v>0</v>
      </c>
      <c r="AD404" s="39">
        <f t="shared" si="425"/>
        <v>0</v>
      </c>
      <c r="AE404" s="39">
        <f t="shared" si="425"/>
        <v>0</v>
      </c>
      <c r="AF404" s="39">
        <f t="shared" si="425"/>
        <v>0</v>
      </c>
      <c r="AG404" s="39">
        <f t="shared" si="425"/>
        <v>0</v>
      </c>
      <c r="AH404" s="39">
        <f t="shared" si="425"/>
        <v>0</v>
      </c>
      <c r="AI404" s="39">
        <f t="shared" si="425"/>
        <v>0</v>
      </c>
      <c r="AJ404" s="39">
        <f t="shared" si="425"/>
        <v>20</v>
      </c>
      <c r="AK404" s="39">
        <f t="shared" si="425"/>
        <v>0</v>
      </c>
      <c r="AL404" s="27">
        <f t="shared" si="393"/>
        <v>0</v>
      </c>
    </row>
    <row r="405" spans="1:38" ht="17" outlineLevel="5" x14ac:dyDescent="0.2">
      <c r="A405" s="41" t="s">
        <v>567</v>
      </c>
      <c r="B405" s="37" t="s">
        <v>150</v>
      </c>
      <c r="C405" s="37" t="s">
        <v>151</v>
      </c>
      <c r="D405" s="38"/>
      <c r="E405" s="38"/>
      <c r="F405" s="38"/>
      <c r="G405" s="38"/>
      <c r="H405" s="38"/>
      <c r="I405" s="39">
        <v>5</v>
      </c>
      <c r="J405" s="39"/>
      <c r="K405" s="39"/>
      <c r="L405" s="39"/>
      <c r="M405" s="39"/>
      <c r="N405" s="39"/>
      <c r="O405" s="39"/>
      <c r="P405" s="39"/>
      <c r="Q405" s="42"/>
      <c r="R405" s="39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3"/>
      <c r="AE405" s="42"/>
      <c r="AF405" s="42"/>
      <c r="AG405" s="42"/>
      <c r="AH405" s="42"/>
      <c r="AI405" s="42"/>
      <c r="AJ405" s="42">
        <f>I405</f>
        <v>5</v>
      </c>
      <c r="AK405" s="42"/>
      <c r="AL405" s="27">
        <f t="shared" si="393"/>
        <v>0</v>
      </c>
    </row>
    <row r="406" spans="1:38" ht="17" outlineLevel="5" x14ac:dyDescent="0.2">
      <c r="A406" s="41" t="s">
        <v>568</v>
      </c>
      <c r="B406" s="37" t="s">
        <v>150</v>
      </c>
      <c r="C406" s="37" t="s">
        <v>151</v>
      </c>
      <c r="D406" s="38"/>
      <c r="E406" s="38"/>
      <c r="F406" s="38"/>
      <c r="G406" s="38"/>
      <c r="H406" s="38"/>
      <c r="I406" s="39">
        <v>5</v>
      </c>
      <c r="J406" s="39"/>
      <c r="K406" s="39"/>
      <c r="L406" s="39"/>
      <c r="M406" s="39"/>
      <c r="N406" s="39"/>
      <c r="O406" s="39"/>
      <c r="P406" s="39"/>
      <c r="Q406" s="42"/>
      <c r="R406" s="39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3"/>
      <c r="AE406" s="42"/>
      <c r="AF406" s="42"/>
      <c r="AG406" s="42"/>
      <c r="AH406" s="42"/>
      <c r="AI406" s="42"/>
      <c r="AJ406" s="42">
        <f>I406</f>
        <v>5</v>
      </c>
      <c r="AK406" s="42"/>
      <c r="AL406" s="27">
        <f t="shared" si="393"/>
        <v>0</v>
      </c>
    </row>
    <row r="407" spans="1:38" ht="17" outlineLevel="5" x14ac:dyDescent="0.2">
      <c r="A407" s="41" t="s">
        <v>569</v>
      </c>
      <c r="B407" s="37" t="s">
        <v>150</v>
      </c>
      <c r="C407" s="37" t="s">
        <v>151</v>
      </c>
      <c r="D407" s="38"/>
      <c r="E407" s="38"/>
      <c r="F407" s="38"/>
      <c r="G407" s="38"/>
      <c r="H407" s="38"/>
      <c r="I407" s="39">
        <v>5</v>
      </c>
      <c r="J407" s="39"/>
      <c r="K407" s="39"/>
      <c r="L407" s="39"/>
      <c r="M407" s="39"/>
      <c r="N407" s="39"/>
      <c r="O407" s="39"/>
      <c r="P407" s="39"/>
      <c r="Q407" s="42"/>
      <c r="R407" s="39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3"/>
      <c r="AE407" s="42"/>
      <c r="AF407" s="42"/>
      <c r="AG407" s="42"/>
      <c r="AH407" s="42"/>
      <c r="AI407" s="42"/>
      <c r="AJ407" s="42">
        <f>I407</f>
        <v>5</v>
      </c>
      <c r="AK407" s="42"/>
      <c r="AL407" s="27">
        <f t="shared" si="393"/>
        <v>0</v>
      </c>
    </row>
    <row r="408" spans="1:38" ht="17" outlineLevel="5" x14ac:dyDescent="0.2">
      <c r="A408" s="41" t="s">
        <v>570</v>
      </c>
      <c r="B408" s="37" t="s">
        <v>150</v>
      </c>
      <c r="C408" s="37" t="s">
        <v>151</v>
      </c>
      <c r="D408" s="38"/>
      <c r="E408" s="38"/>
      <c r="F408" s="38"/>
      <c r="G408" s="38"/>
      <c r="H408" s="38"/>
      <c r="I408" s="39">
        <v>5</v>
      </c>
      <c r="J408" s="39"/>
      <c r="K408" s="39"/>
      <c r="L408" s="39"/>
      <c r="M408" s="39"/>
      <c r="N408" s="39"/>
      <c r="O408" s="39"/>
      <c r="P408" s="39"/>
      <c r="Q408" s="42"/>
      <c r="R408" s="39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3"/>
      <c r="AE408" s="42"/>
      <c r="AF408" s="42"/>
      <c r="AG408" s="42"/>
      <c r="AH408" s="42"/>
      <c r="AI408" s="42"/>
      <c r="AJ408" s="42">
        <f>I408</f>
        <v>5</v>
      </c>
      <c r="AK408" s="42"/>
      <c r="AL408" s="27">
        <f t="shared" si="393"/>
        <v>0</v>
      </c>
    </row>
    <row r="409" spans="1:38" ht="17" outlineLevel="4" x14ac:dyDescent="0.2">
      <c r="A409" s="40" t="s">
        <v>571</v>
      </c>
      <c r="B409" s="37" t="s">
        <v>325</v>
      </c>
      <c r="C409" s="37" t="s">
        <v>151</v>
      </c>
      <c r="D409" s="38"/>
      <c r="E409" s="38"/>
      <c r="F409" s="38"/>
      <c r="G409" s="38"/>
      <c r="H409" s="38"/>
      <c r="I409" s="39">
        <f>SUBTOTAL(9,I410:I411)</f>
        <v>150</v>
      </c>
      <c r="J409" s="39">
        <f t="shared" ref="J409:AK409" si="429">SUBTOTAL(9,J410:J411)</f>
        <v>0</v>
      </c>
      <c r="K409" s="39">
        <f t="shared" ref="K409" si="430">SUBTOTAL(9,K410:K411)</f>
        <v>0</v>
      </c>
      <c r="L409" s="39">
        <f t="shared" si="429"/>
        <v>100</v>
      </c>
      <c r="M409" s="39">
        <f t="shared" si="429"/>
        <v>0</v>
      </c>
      <c r="N409" s="39">
        <f t="shared" ref="N409" si="431">SUBTOTAL(9,N410:N411)</f>
        <v>0</v>
      </c>
      <c r="O409" s="39">
        <f t="shared" si="429"/>
        <v>0</v>
      </c>
      <c r="P409" s="39">
        <f t="shared" si="429"/>
        <v>0</v>
      </c>
      <c r="Q409" s="39">
        <f t="shared" si="429"/>
        <v>0</v>
      </c>
      <c r="R409" s="39">
        <f t="shared" si="429"/>
        <v>0</v>
      </c>
      <c r="S409" s="39">
        <f t="shared" si="429"/>
        <v>0</v>
      </c>
      <c r="T409" s="39">
        <f t="shared" si="429"/>
        <v>0</v>
      </c>
      <c r="U409" s="39">
        <f t="shared" si="429"/>
        <v>0</v>
      </c>
      <c r="V409" s="39">
        <f t="shared" si="429"/>
        <v>0</v>
      </c>
      <c r="W409" s="39">
        <f t="shared" ref="W409" si="432">SUBTOTAL(9,W410:W411)</f>
        <v>0</v>
      </c>
      <c r="X409" s="39">
        <f t="shared" si="429"/>
        <v>0</v>
      </c>
      <c r="Y409" s="39">
        <f t="shared" si="429"/>
        <v>0</v>
      </c>
      <c r="Z409" s="39">
        <f t="shared" si="429"/>
        <v>0</v>
      </c>
      <c r="AA409" s="39">
        <f t="shared" si="429"/>
        <v>0</v>
      </c>
      <c r="AB409" s="39">
        <f t="shared" si="429"/>
        <v>0</v>
      </c>
      <c r="AC409" s="39">
        <f t="shared" si="429"/>
        <v>0</v>
      </c>
      <c r="AD409" s="39">
        <f t="shared" si="429"/>
        <v>0</v>
      </c>
      <c r="AE409" s="39">
        <f t="shared" si="429"/>
        <v>0</v>
      </c>
      <c r="AF409" s="39">
        <f t="shared" si="429"/>
        <v>0</v>
      </c>
      <c r="AG409" s="39">
        <f t="shared" si="429"/>
        <v>0</v>
      </c>
      <c r="AH409" s="39">
        <f t="shared" si="429"/>
        <v>0</v>
      </c>
      <c r="AI409" s="39">
        <f t="shared" si="429"/>
        <v>0</v>
      </c>
      <c r="AJ409" s="39">
        <f t="shared" si="429"/>
        <v>250</v>
      </c>
      <c r="AK409" s="39">
        <f t="shared" si="429"/>
        <v>0</v>
      </c>
      <c r="AL409" s="27">
        <f t="shared" si="393"/>
        <v>0</v>
      </c>
    </row>
    <row r="410" spans="1:38" ht="17" outlineLevel="5" x14ac:dyDescent="0.2">
      <c r="A410" s="41" t="s">
        <v>572</v>
      </c>
      <c r="B410" s="37" t="s">
        <v>325</v>
      </c>
      <c r="C410" s="37" t="s">
        <v>151</v>
      </c>
      <c r="D410" s="38"/>
      <c r="E410" s="38"/>
      <c r="F410" s="38"/>
      <c r="G410" s="38"/>
      <c r="H410" s="38"/>
      <c r="I410" s="39">
        <v>150</v>
      </c>
      <c r="J410" s="39"/>
      <c r="K410" s="39"/>
      <c r="L410" s="39"/>
      <c r="M410" s="39"/>
      <c r="N410" s="39"/>
      <c r="O410" s="39"/>
      <c r="P410" s="39"/>
      <c r="Q410" s="42"/>
      <c r="R410" s="39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3"/>
      <c r="AE410" s="42"/>
      <c r="AF410" s="42"/>
      <c r="AG410" s="42"/>
      <c r="AH410" s="42"/>
      <c r="AI410" s="42"/>
      <c r="AJ410" s="42">
        <f>I410</f>
        <v>150</v>
      </c>
      <c r="AK410" s="42"/>
      <c r="AL410" s="27">
        <f t="shared" si="393"/>
        <v>0</v>
      </c>
    </row>
    <row r="411" spans="1:38" ht="17" outlineLevel="5" x14ac:dyDescent="0.2">
      <c r="A411" s="41" t="s">
        <v>573</v>
      </c>
      <c r="B411" s="37" t="s">
        <v>325</v>
      </c>
      <c r="C411" s="37" t="s">
        <v>151</v>
      </c>
      <c r="D411" s="38"/>
      <c r="E411" s="38"/>
      <c r="F411" s="38"/>
      <c r="G411" s="38"/>
      <c r="H411" s="38"/>
      <c r="I411" s="39"/>
      <c r="J411" s="39">
        <v>0</v>
      </c>
      <c r="K411" s="39">
        <v>0</v>
      </c>
      <c r="L411" s="39">
        <v>100</v>
      </c>
      <c r="M411" s="39"/>
      <c r="N411" s="39"/>
      <c r="O411" s="39"/>
      <c r="P411" s="39"/>
      <c r="Q411" s="42"/>
      <c r="R411" s="39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3"/>
      <c r="AE411" s="42"/>
      <c r="AF411" s="42"/>
      <c r="AG411" s="42"/>
      <c r="AH411" s="42"/>
      <c r="AI411" s="42"/>
      <c r="AJ411" s="42">
        <f>L411</f>
        <v>100</v>
      </c>
      <c r="AK411" s="42"/>
      <c r="AL411" s="27">
        <f t="shared" si="393"/>
        <v>0</v>
      </c>
    </row>
    <row r="412" spans="1:38" ht="17" outlineLevel="3" x14ac:dyDescent="0.2">
      <c r="A412" s="36" t="s">
        <v>574</v>
      </c>
      <c r="B412" s="37" t="s">
        <v>329</v>
      </c>
      <c r="C412" s="37" t="s">
        <v>330</v>
      </c>
      <c r="D412" s="38"/>
      <c r="E412" s="38"/>
      <c r="F412" s="38"/>
      <c r="G412" s="38"/>
      <c r="H412" s="38"/>
      <c r="I412" s="39">
        <v>0</v>
      </c>
      <c r="J412" s="39">
        <v>40</v>
      </c>
      <c r="K412" s="39">
        <v>0</v>
      </c>
      <c r="L412" s="39">
        <v>0</v>
      </c>
      <c r="M412" s="39">
        <v>5</v>
      </c>
      <c r="N412" s="39">
        <v>0</v>
      </c>
      <c r="O412" s="39">
        <v>0</v>
      </c>
      <c r="P412" s="39">
        <v>0</v>
      </c>
      <c r="Q412" s="39">
        <f>J412</f>
        <v>40</v>
      </c>
      <c r="R412" s="39">
        <f>M412</f>
        <v>5</v>
      </c>
      <c r="S412" s="39">
        <v>0</v>
      </c>
      <c r="T412" s="39">
        <v>0</v>
      </c>
      <c r="U412" s="39">
        <v>0</v>
      </c>
      <c r="V412" s="39">
        <v>0</v>
      </c>
      <c r="W412" s="39">
        <v>0</v>
      </c>
      <c r="X412" s="39">
        <v>0</v>
      </c>
      <c r="Y412" s="39">
        <v>0</v>
      </c>
      <c r="Z412" s="39">
        <v>0</v>
      </c>
      <c r="AA412" s="39">
        <v>0</v>
      </c>
      <c r="AB412" s="39">
        <v>0</v>
      </c>
      <c r="AC412" s="39">
        <v>0</v>
      </c>
      <c r="AD412" s="39">
        <v>0</v>
      </c>
      <c r="AE412" s="39">
        <v>0</v>
      </c>
      <c r="AF412" s="39">
        <v>0</v>
      </c>
      <c r="AG412" s="39">
        <v>0</v>
      </c>
      <c r="AH412" s="39">
        <v>0</v>
      </c>
      <c r="AI412" s="39">
        <v>0</v>
      </c>
      <c r="AJ412" s="39">
        <v>0</v>
      </c>
      <c r="AK412" s="39">
        <v>0</v>
      </c>
      <c r="AL412" s="27">
        <f t="shared" si="393"/>
        <v>0</v>
      </c>
    </row>
    <row r="413" spans="1:38" ht="17" outlineLevel="3" x14ac:dyDescent="0.2">
      <c r="A413" s="36" t="s">
        <v>575</v>
      </c>
      <c r="B413" s="37" t="s">
        <v>329</v>
      </c>
      <c r="C413" s="37" t="s">
        <v>576</v>
      </c>
      <c r="D413" s="38"/>
      <c r="E413" s="38"/>
      <c r="F413" s="38"/>
      <c r="G413" s="38"/>
      <c r="H413" s="38"/>
      <c r="I413" s="39">
        <f>SUBTOTAL(9,I414:I418)</f>
        <v>0</v>
      </c>
      <c r="J413" s="39">
        <f>SUBTOTAL(9,J414:J418)</f>
        <v>100</v>
      </c>
      <c r="K413" s="39">
        <f>SUBTOTAL(9,K414:K418)</f>
        <v>0</v>
      </c>
      <c r="L413" s="39">
        <f t="shared" ref="L413:AK413" si="433">SUBTOTAL(9,L414:L418)</f>
        <v>0</v>
      </c>
      <c r="M413" s="39">
        <f t="shared" si="433"/>
        <v>48</v>
      </c>
      <c r="N413" s="39">
        <f t="shared" ref="N413" si="434">SUBTOTAL(9,N414:N418)</f>
        <v>0</v>
      </c>
      <c r="O413" s="39">
        <f t="shared" si="433"/>
        <v>0</v>
      </c>
      <c r="P413" s="39">
        <f t="shared" si="433"/>
        <v>0</v>
      </c>
      <c r="Q413" s="39">
        <f t="shared" si="433"/>
        <v>100</v>
      </c>
      <c r="R413" s="39">
        <f t="shared" si="433"/>
        <v>48</v>
      </c>
      <c r="S413" s="39">
        <f t="shared" si="433"/>
        <v>0</v>
      </c>
      <c r="T413" s="39">
        <f t="shared" si="433"/>
        <v>0</v>
      </c>
      <c r="U413" s="39">
        <f t="shared" si="433"/>
        <v>0</v>
      </c>
      <c r="V413" s="39">
        <f t="shared" si="433"/>
        <v>0</v>
      </c>
      <c r="W413" s="39">
        <f t="shared" ref="W413" si="435">SUBTOTAL(9,W414:W418)</f>
        <v>0</v>
      </c>
      <c r="X413" s="39">
        <f t="shared" si="433"/>
        <v>0</v>
      </c>
      <c r="Y413" s="39">
        <f t="shared" si="433"/>
        <v>0</v>
      </c>
      <c r="Z413" s="39">
        <f t="shared" si="433"/>
        <v>0</v>
      </c>
      <c r="AA413" s="39">
        <f t="shared" si="433"/>
        <v>0</v>
      </c>
      <c r="AB413" s="39">
        <f t="shared" si="433"/>
        <v>0</v>
      </c>
      <c r="AC413" s="39">
        <f t="shared" si="433"/>
        <v>0</v>
      </c>
      <c r="AD413" s="39">
        <f t="shared" si="433"/>
        <v>0</v>
      </c>
      <c r="AE413" s="39">
        <f t="shared" si="433"/>
        <v>0</v>
      </c>
      <c r="AF413" s="39">
        <f t="shared" si="433"/>
        <v>0</v>
      </c>
      <c r="AG413" s="39">
        <f t="shared" si="433"/>
        <v>0</v>
      </c>
      <c r="AH413" s="39">
        <f t="shared" si="433"/>
        <v>0</v>
      </c>
      <c r="AI413" s="39">
        <f t="shared" si="433"/>
        <v>0</v>
      </c>
      <c r="AJ413" s="39">
        <f t="shared" si="433"/>
        <v>0</v>
      </c>
      <c r="AK413" s="39">
        <f t="shared" si="433"/>
        <v>0</v>
      </c>
      <c r="AL413" s="27">
        <f t="shared" si="393"/>
        <v>0</v>
      </c>
    </row>
    <row r="414" spans="1:38" ht="17" outlineLevel="4" x14ac:dyDescent="0.2">
      <c r="A414" s="40" t="s">
        <v>577</v>
      </c>
      <c r="B414" s="37" t="s">
        <v>329</v>
      </c>
      <c r="C414" s="37" t="s">
        <v>330</v>
      </c>
      <c r="D414" s="38"/>
      <c r="E414" s="38"/>
      <c r="F414" s="38"/>
      <c r="G414" s="38"/>
      <c r="H414" s="38"/>
      <c r="I414" s="39"/>
      <c r="J414" s="39">
        <v>30</v>
      </c>
      <c r="K414" s="39">
        <v>0</v>
      </c>
      <c r="L414" s="39"/>
      <c r="M414" s="39">
        <v>5</v>
      </c>
      <c r="N414" s="39">
        <v>0</v>
      </c>
      <c r="O414" s="39"/>
      <c r="P414" s="39"/>
      <c r="Q414" s="42">
        <f>J414</f>
        <v>30</v>
      </c>
      <c r="R414" s="39">
        <f>M414</f>
        <v>5</v>
      </c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3"/>
      <c r="AE414" s="42"/>
      <c r="AF414" s="42"/>
      <c r="AG414" s="42"/>
      <c r="AH414" s="42"/>
      <c r="AI414" s="42"/>
      <c r="AJ414" s="42"/>
      <c r="AK414" s="42"/>
      <c r="AL414" s="27">
        <f t="shared" si="393"/>
        <v>0</v>
      </c>
    </row>
    <row r="415" spans="1:38" ht="34" outlineLevel="4" x14ac:dyDescent="0.2">
      <c r="A415" s="40" t="s">
        <v>578</v>
      </c>
      <c r="B415" s="37" t="s">
        <v>329</v>
      </c>
      <c r="C415" s="37" t="s">
        <v>330</v>
      </c>
      <c r="D415" s="38"/>
      <c r="E415" s="38"/>
      <c r="F415" s="38"/>
      <c r="G415" s="38"/>
      <c r="H415" s="38"/>
      <c r="I415" s="39"/>
      <c r="J415" s="39">
        <v>50</v>
      </c>
      <c r="K415" s="39">
        <v>0</v>
      </c>
      <c r="L415" s="39"/>
      <c r="M415" s="39">
        <v>10</v>
      </c>
      <c r="N415" s="39">
        <v>0</v>
      </c>
      <c r="O415" s="39"/>
      <c r="P415" s="39"/>
      <c r="Q415" s="42">
        <f>J415</f>
        <v>50</v>
      </c>
      <c r="R415" s="39">
        <f t="shared" ref="R415:R416" si="436">M415</f>
        <v>10</v>
      </c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27">
        <f t="shared" si="393"/>
        <v>0</v>
      </c>
    </row>
    <row r="416" spans="1:38" ht="17" outlineLevel="4" x14ac:dyDescent="0.2">
      <c r="A416" s="40" t="s">
        <v>579</v>
      </c>
      <c r="B416" s="37" t="s">
        <v>329</v>
      </c>
      <c r="C416" s="37" t="s">
        <v>330</v>
      </c>
      <c r="D416" s="38"/>
      <c r="E416" s="38"/>
      <c r="F416" s="38"/>
      <c r="G416" s="38"/>
      <c r="H416" s="38"/>
      <c r="I416" s="39"/>
      <c r="J416" s="39">
        <v>20</v>
      </c>
      <c r="K416" s="39">
        <v>0</v>
      </c>
      <c r="L416" s="39"/>
      <c r="M416" s="39">
        <v>5</v>
      </c>
      <c r="N416" s="39">
        <v>0</v>
      </c>
      <c r="O416" s="39"/>
      <c r="P416" s="39"/>
      <c r="Q416" s="42">
        <f>J416</f>
        <v>20</v>
      </c>
      <c r="R416" s="39">
        <f t="shared" si="436"/>
        <v>5</v>
      </c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3"/>
      <c r="AE416" s="42"/>
      <c r="AF416" s="42"/>
      <c r="AG416" s="42"/>
      <c r="AH416" s="42"/>
      <c r="AI416" s="42"/>
      <c r="AJ416" s="42"/>
      <c r="AK416" s="42"/>
      <c r="AL416" s="27">
        <f t="shared" si="393"/>
        <v>0</v>
      </c>
    </row>
    <row r="417" spans="1:38" ht="17" outlineLevel="4" x14ac:dyDescent="0.2">
      <c r="A417" s="40" t="s">
        <v>580</v>
      </c>
      <c r="B417" s="37" t="s">
        <v>329</v>
      </c>
      <c r="C417" s="37" t="s">
        <v>576</v>
      </c>
      <c r="D417" s="38"/>
      <c r="E417" s="38"/>
      <c r="F417" s="38"/>
      <c r="G417" s="38"/>
      <c r="H417" s="38"/>
      <c r="I417" s="39"/>
      <c r="J417" s="39"/>
      <c r="K417" s="39"/>
      <c r="L417" s="39"/>
      <c r="M417" s="39">
        <v>28</v>
      </c>
      <c r="N417" s="39">
        <v>0</v>
      </c>
      <c r="O417" s="39"/>
      <c r="P417" s="39"/>
      <c r="Q417" s="39"/>
      <c r="R417" s="39">
        <f>M417</f>
        <v>28</v>
      </c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27">
        <f t="shared" si="393"/>
        <v>0</v>
      </c>
    </row>
    <row r="418" spans="1:38" ht="17" outlineLevel="4" x14ac:dyDescent="0.2">
      <c r="A418" s="40" t="s">
        <v>581</v>
      </c>
      <c r="B418" s="37" t="s">
        <v>329</v>
      </c>
      <c r="C418" s="37" t="s">
        <v>576</v>
      </c>
      <c r="D418" s="38"/>
      <c r="E418" s="38"/>
      <c r="F418" s="38"/>
      <c r="G418" s="38"/>
      <c r="H418" s="38"/>
      <c r="I418" s="39"/>
      <c r="J418" s="39">
        <v>0</v>
      </c>
      <c r="K418" s="39">
        <v>0</v>
      </c>
      <c r="L418" s="39">
        <v>0</v>
      </c>
      <c r="M418" s="39">
        <v>0</v>
      </c>
      <c r="N418" s="39">
        <v>0</v>
      </c>
      <c r="O418" s="39">
        <v>0</v>
      </c>
      <c r="P418" s="39">
        <v>0</v>
      </c>
      <c r="Q418" s="39">
        <v>0</v>
      </c>
      <c r="R418" s="39">
        <v>0</v>
      </c>
      <c r="S418" s="39">
        <v>0</v>
      </c>
      <c r="T418" s="39">
        <v>0</v>
      </c>
      <c r="U418" s="39">
        <v>0</v>
      </c>
      <c r="V418" s="39">
        <v>0</v>
      </c>
      <c r="W418" s="39">
        <v>0</v>
      </c>
      <c r="X418" s="39">
        <v>0</v>
      </c>
      <c r="Y418" s="39">
        <v>0</v>
      </c>
      <c r="Z418" s="39">
        <v>0</v>
      </c>
      <c r="AA418" s="39">
        <v>0</v>
      </c>
      <c r="AB418" s="39">
        <v>0</v>
      </c>
      <c r="AC418" s="39">
        <v>0</v>
      </c>
      <c r="AD418" s="39">
        <v>0</v>
      </c>
      <c r="AE418" s="39">
        <v>0</v>
      </c>
      <c r="AF418" s="39">
        <v>0</v>
      </c>
      <c r="AG418" s="39">
        <v>0</v>
      </c>
      <c r="AH418" s="39">
        <v>0</v>
      </c>
      <c r="AI418" s="39">
        <v>0</v>
      </c>
      <c r="AJ418" s="39">
        <v>0</v>
      </c>
      <c r="AK418" s="39">
        <v>0</v>
      </c>
      <c r="AL418" s="27">
        <f t="shared" si="393"/>
        <v>0</v>
      </c>
    </row>
    <row r="419" spans="1:38" ht="34" outlineLevel="3" x14ac:dyDescent="0.2">
      <c r="A419" s="36" t="s">
        <v>582</v>
      </c>
      <c r="B419" s="37" t="s">
        <v>152</v>
      </c>
      <c r="C419" s="37" t="s">
        <v>153</v>
      </c>
      <c r="D419" s="38"/>
      <c r="E419" s="38"/>
      <c r="F419" s="38"/>
      <c r="G419" s="38"/>
      <c r="H419" s="38"/>
      <c r="I419" s="39">
        <f>SUBTOTAL(9,I420:I425)</f>
        <v>0</v>
      </c>
      <c r="J419" s="39">
        <f t="shared" ref="J419:AK419" si="437">SUBTOTAL(9,J420:J425)</f>
        <v>240</v>
      </c>
      <c r="K419" s="39">
        <f t="shared" ref="K419" si="438">SUBTOTAL(9,K420:K425)</f>
        <v>0</v>
      </c>
      <c r="L419" s="39">
        <f t="shared" si="437"/>
        <v>0</v>
      </c>
      <c r="M419" s="39">
        <f t="shared" si="437"/>
        <v>348</v>
      </c>
      <c r="N419" s="39">
        <f t="shared" ref="N419" si="439">SUBTOTAL(9,N420:N425)</f>
        <v>0</v>
      </c>
      <c r="O419" s="39">
        <f t="shared" si="437"/>
        <v>0</v>
      </c>
      <c r="P419" s="39">
        <f t="shared" si="437"/>
        <v>0</v>
      </c>
      <c r="Q419" s="39">
        <f t="shared" si="437"/>
        <v>240</v>
      </c>
      <c r="R419" s="39">
        <f t="shared" si="437"/>
        <v>348</v>
      </c>
      <c r="S419" s="39">
        <f t="shared" si="437"/>
        <v>0</v>
      </c>
      <c r="T419" s="39">
        <f t="shared" si="437"/>
        <v>0</v>
      </c>
      <c r="U419" s="39">
        <f t="shared" si="437"/>
        <v>0</v>
      </c>
      <c r="V419" s="39">
        <f t="shared" si="437"/>
        <v>0</v>
      </c>
      <c r="W419" s="39">
        <f t="shared" ref="W419" si="440">SUBTOTAL(9,W420:W425)</f>
        <v>0</v>
      </c>
      <c r="X419" s="39">
        <f t="shared" si="437"/>
        <v>0</v>
      </c>
      <c r="Y419" s="39">
        <f t="shared" si="437"/>
        <v>0</v>
      </c>
      <c r="Z419" s="39">
        <f t="shared" si="437"/>
        <v>0</v>
      </c>
      <c r="AA419" s="39">
        <f t="shared" si="437"/>
        <v>0</v>
      </c>
      <c r="AB419" s="39">
        <f t="shared" si="437"/>
        <v>0</v>
      </c>
      <c r="AC419" s="39">
        <f t="shared" si="437"/>
        <v>0</v>
      </c>
      <c r="AD419" s="39">
        <f t="shared" si="437"/>
        <v>0</v>
      </c>
      <c r="AE419" s="39">
        <f t="shared" si="437"/>
        <v>0</v>
      </c>
      <c r="AF419" s="39">
        <f t="shared" si="437"/>
        <v>0</v>
      </c>
      <c r="AG419" s="39">
        <f t="shared" si="437"/>
        <v>0</v>
      </c>
      <c r="AH419" s="39">
        <f t="shared" si="437"/>
        <v>0</v>
      </c>
      <c r="AI419" s="39">
        <f t="shared" si="437"/>
        <v>0</v>
      </c>
      <c r="AJ419" s="39">
        <f t="shared" si="437"/>
        <v>0</v>
      </c>
      <c r="AK419" s="39">
        <f t="shared" si="437"/>
        <v>0</v>
      </c>
      <c r="AL419" s="27">
        <f t="shared" si="393"/>
        <v>0</v>
      </c>
    </row>
    <row r="420" spans="1:38" ht="17" outlineLevel="4" x14ac:dyDescent="0.2">
      <c r="A420" s="40" t="s">
        <v>583</v>
      </c>
      <c r="B420" s="37" t="s">
        <v>335</v>
      </c>
      <c r="C420" s="37" t="s">
        <v>336</v>
      </c>
      <c r="D420" s="38"/>
      <c r="E420" s="38"/>
      <c r="F420" s="38"/>
      <c r="G420" s="38"/>
      <c r="H420" s="38"/>
      <c r="I420" s="39"/>
      <c r="J420" s="39">
        <v>120</v>
      </c>
      <c r="K420" s="39">
        <v>0</v>
      </c>
      <c r="L420" s="39"/>
      <c r="M420" s="39">
        <v>30</v>
      </c>
      <c r="N420" s="39">
        <v>0</v>
      </c>
      <c r="O420" s="39"/>
      <c r="P420" s="39"/>
      <c r="Q420" s="42">
        <f>J420</f>
        <v>120</v>
      </c>
      <c r="R420" s="39">
        <f>M420</f>
        <v>30</v>
      </c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3"/>
      <c r="AE420" s="42"/>
      <c r="AF420" s="42"/>
      <c r="AG420" s="42"/>
      <c r="AH420" s="42"/>
      <c r="AI420" s="42"/>
      <c r="AJ420" s="42"/>
      <c r="AK420" s="42"/>
      <c r="AL420" s="27">
        <f t="shared" si="393"/>
        <v>0</v>
      </c>
    </row>
    <row r="421" spans="1:38" ht="17" outlineLevel="4" x14ac:dyDescent="0.2">
      <c r="A421" s="40" t="s">
        <v>584</v>
      </c>
      <c r="B421" s="37" t="s">
        <v>335</v>
      </c>
      <c r="C421" s="37" t="s">
        <v>336</v>
      </c>
      <c r="D421" s="38"/>
      <c r="E421" s="38"/>
      <c r="F421" s="38"/>
      <c r="G421" s="38"/>
      <c r="H421" s="38"/>
      <c r="I421" s="39">
        <v>0</v>
      </c>
      <c r="J421" s="39">
        <v>0</v>
      </c>
      <c r="K421" s="39">
        <v>0</v>
      </c>
      <c r="L421" s="39"/>
      <c r="M421" s="39">
        <v>308</v>
      </c>
      <c r="N421" s="39">
        <v>0</v>
      </c>
      <c r="O421" s="39">
        <v>0</v>
      </c>
      <c r="P421" s="39">
        <v>0</v>
      </c>
      <c r="Q421" s="39">
        <v>0</v>
      </c>
      <c r="R421" s="39">
        <f>M421</f>
        <v>308</v>
      </c>
      <c r="S421" s="39">
        <v>0</v>
      </c>
      <c r="T421" s="39">
        <v>0</v>
      </c>
      <c r="U421" s="39">
        <v>0</v>
      </c>
      <c r="V421" s="39">
        <v>0</v>
      </c>
      <c r="W421" s="39">
        <v>0</v>
      </c>
      <c r="X421" s="39">
        <v>0</v>
      </c>
      <c r="Y421" s="39">
        <v>0</v>
      </c>
      <c r="Z421" s="39">
        <v>0</v>
      </c>
      <c r="AA421" s="39">
        <v>0</v>
      </c>
      <c r="AB421" s="39">
        <v>0</v>
      </c>
      <c r="AC421" s="39">
        <v>0</v>
      </c>
      <c r="AD421" s="39">
        <v>0</v>
      </c>
      <c r="AE421" s="39">
        <v>0</v>
      </c>
      <c r="AF421" s="39">
        <v>0</v>
      </c>
      <c r="AG421" s="39">
        <v>0</v>
      </c>
      <c r="AH421" s="39">
        <v>0</v>
      </c>
      <c r="AI421" s="39">
        <v>0</v>
      </c>
      <c r="AJ421" s="39">
        <v>0</v>
      </c>
      <c r="AK421" s="39">
        <v>0</v>
      </c>
      <c r="AL421" s="27">
        <f t="shared" si="393"/>
        <v>0</v>
      </c>
    </row>
    <row r="422" spans="1:38" ht="17" outlineLevel="4" x14ac:dyDescent="0.2">
      <c r="A422" s="40" t="s">
        <v>585</v>
      </c>
      <c r="B422" s="37" t="s">
        <v>329</v>
      </c>
      <c r="C422" s="37" t="s">
        <v>330</v>
      </c>
      <c r="D422" s="38"/>
      <c r="E422" s="38"/>
      <c r="F422" s="38"/>
      <c r="G422" s="38"/>
      <c r="H422" s="38"/>
      <c r="I422" s="39"/>
      <c r="J422" s="39">
        <v>80</v>
      </c>
      <c r="K422" s="39">
        <v>0</v>
      </c>
      <c r="L422" s="39"/>
      <c r="M422" s="39"/>
      <c r="N422" s="39"/>
      <c r="O422" s="39"/>
      <c r="P422" s="39"/>
      <c r="Q422" s="39">
        <f>J422</f>
        <v>80</v>
      </c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27">
        <f t="shared" si="393"/>
        <v>0</v>
      </c>
    </row>
    <row r="423" spans="1:38" ht="17" outlineLevel="4" x14ac:dyDescent="0.2">
      <c r="A423" s="40" t="s">
        <v>586</v>
      </c>
      <c r="B423" s="37" t="s">
        <v>331</v>
      </c>
      <c r="C423" s="37" t="s">
        <v>334</v>
      </c>
      <c r="D423" s="38"/>
      <c r="E423" s="38"/>
      <c r="F423" s="38"/>
      <c r="G423" s="38"/>
      <c r="H423" s="38"/>
      <c r="I423" s="39">
        <f>SUBTOTAL(9,I424:I425)</f>
        <v>0</v>
      </c>
      <c r="J423" s="39">
        <f t="shared" ref="J423:AK423" si="441">SUBTOTAL(9,J424:J425)</f>
        <v>40</v>
      </c>
      <c r="K423" s="39">
        <f t="shared" ref="K423" si="442">SUBTOTAL(9,K424:K425)</f>
        <v>0</v>
      </c>
      <c r="L423" s="39">
        <f t="shared" si="441"/>
        <v>0</v>
      </c>
      <c r="M423" s="39">
        <f t="shared" si="441"/>
        <v>10</v>
      </c>
      <c r="N423" s="39">
        <f t="shared" ref="N423" si="443">SUBTOTAL(9,N424:N425)</f>
        <v>0</v>
      </c>
      <c r="O423" s="39">
        <f t="shared" si="441"/>
        <v>0</v>
      </c>
      <c r="P423" s="39">
        <f t="shared" si="441"/>
        <v>0</v>
      </c>
      <c r="Q423" s="39">
        <f t="shared" si="441"/>
        <v>40</v>
      </c>
      <c r="R423" s="39">
        <f t="shared" si="441"/>
        <v>10</v>
      </c>
      <c r="S423" s="39">
        <f t="shared" si="441"/>
        <v>0</v>
      </c>
      <c r="T423" s="39">
        <f t="shared" si="441"/>
        <v>0</v>
      </c>
      <c r="U423" s="39">
        <f t="shared" si="441"/>
        <v>0</v>
      </c>
      <c r="V423" s="39">
        <f t="shared" si="441"/>
        <v>0</v>
      </c>
      <c r="W423" s="39">
        <f t="shared" ref="W423" si="444">SUBTOTAL(9,W424:W425)</f>
        <v>0</v>
      </c>
      <c r="X423" s="39">
        <f t="shared" si="441"/>
        <v>0</v>
      </c>
      <c r="Y423" s="39">
        <f t="shared" si="441"/>
        <v>0</v>
      </c>
      <c r="Z423" s="39">
        <f t="shared" si="441"/>
        <v>0</v>
      </c>
      <c r="AA423" s="39">
        <f t="shared" si="441"/>
        <v>0</v>
      </c>
      <c r="AB423" s="39">
        <f t="shared" si="441"/>
        <v>0</v>
      </c>
      <c r="AC423" s="39">
        <f t="shared" si="441"/>
        <v>0</v>
      </c>
      <c r="AD423" s="39">
        <f t="shared" si="441"/>
        <v>0</v>
      </c>
      <c r="AE423" s="39">
        <f t="shared" si="441"/>
        <v>0</v>
      </c>
      <c r="AF423" s="39">
        <f t="shared" si="441"/>
        <v>0</v>
      </c>
      <c r="AG423" s="39">
        <f t="shared" si="441"/>
        <v>0</v>
      </c>
      <c r="AH423" s="39">
        <f t="shared" si="441"/>
        <v>0</v>
      </c>
      <c r="AI423" s="39">
        <f t="shared" si="441"/>
        <v>0</v>
      </c>
      <c r="AJ423" s="39">
        <f t="shared" si="441"/>
        <v>0</v>
      </c>
      <c r="AK423" s="39">
        <f t="shared" si="441"/>
        <v>0</v>
      </c>
      <c r="AL423" s="27">
        <f t="shared" si="393"/>
        <v>0</v>
      </c>
    </row>
    <row r="424" spans="1:38" ht="17" outlineLevel="5" x14ac:dyDescent="0.2">
      <c r="A424" s="41" t="s">
        <v>587</v>
      </c>
      <c r="B424" s="37" t="s">
        <v>331</v>
      </c>
      <c r="C424" s="37" t="s">
        <v>334</v>
      </c>
      <c r="D424" s="38"/>
      <c r="E424" s="38"/>
      <c r="F424" s="38"/>
      <c r="G424" s="38"/>
      <c r="H424" s="38"/>
      <c r="I424" s="39"/>
      <c r="J424" s="39">
        <v>40</v>
      </c>
      <c r="K424" s="39">
        <v>0</v>
      </c>
      <c r="L424" s="39"/>
      <c r="M424" s="39"/>
      <c r="N424" s="39"/>
      <c r="O424" s="39"/>
      <c r="P424" s="39"/>
      <c r="Q424" s="42">
        <f>J424</f>
        <v>40</v>
      </c>
      <c r="R424" s="39">
        <f>M424</f>
        <v>0</v>
      </c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3"/>
      <c r="AE424" s="42"/>
      <c r="AF424" s="42"/>
      <c r="AG424" s="42"/>
      <c r="AH424" s="42"/>
      <c r="AI424" s="42"/>
      <c r="AJ424" s="42"/>
      <c r="AK424" s="42"/>
      <c r="AL424" s="27">
        <f t="shared" si="393"/>
        <v>0</v>
      </c>
    </row>
    <row r="425" spans="1:38" ht="17" outlineLevel="5" x14ac:dyDescent="0.2">
      <c r="A425" s="41" t="s">
        <v>588</v>
      </c>
      <c r="B425" s="37" t="s">
        <v>331</v>
      </c>
      <c r="C425" s="37" t="s">
        <v>334</v>
      </c>
      <c r="D425" s="38"/>
      <c r="E425" s="38"/>
      <c r="F425" s="38"/>
      <c r="G425" s="38"/>
      <c r="H425" s="38"/>
      <c r="I425" s="39"/>
      <c r="J425" s="39"/>
      <c r="K425" s="39"/>
      <c r="L425" s="39"/>
      <c r="M425" s="39">
        <v>10</v>
      </c>
      <c r="N425" s="39">
        <v>0</v>
      </c>
      <c r="O425" s="39"/>
      <c r="P425" s="39"/>
      <c r="Q425" s="42"/>
      <c r="R425" s="39">
        <f>M425</f>
        <v>10</v>
      </c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3"/>
      <c r="AE425" s="42"/>
      <c r="AF425" s="42"/>
      <c r="AG425" s="42"/>
      <c r="AH425" s="42"/>
      <c r="AI425" s="42"/>
      <c r="AJ425" s="42"/>
      <c r="AK425" s="42"/>
      <c r="AL425" s="27">
        <f t="shared" si="393"/>
        <v>0</v>
      </c>
    </row>
    <row r="426" spans="1:38" s="151" customFormat="1" ht="17" outlineLevel="2" x14ac:dyDescent="0.2">
      <c r="A426" s="146" t="s">
        <v>113</v>
      </c>
      <c r="B426" s="147" t="s">
        <v>114</v>
      </c>
      <c r="C426" s="147" t="s">
        <v>108</v>
      </c>
      <c r="D426" s="148"/>
      <c r="E426" s="148"/>
      <c r="F426" s="148"/>
      <c r="G426" s="148"/>
      <c r="H426" s="148"/>
      <c r="I426" s="149">
        <f>SUBTOTAL(9,I427:I447)</f>
        <v>1843</v>
      </c>
      <c r="J426" s="149">
        <f t="shared" ref="J426:AK426" si="445">SUBTOTAL(9,J427:J447)</f>
        <v>0</v>
      </c>
      <c r="K426" s="149">
        <f t="shared" si="445"/>
        <v>500</v>
      </c>
      <c r="L426" s="149">
        <f t="shared" si="445"/>
        <v>0</v>
      </c>
      <c r="M426" s="149">
        <f t="shared" si="445"/>
        <v>0</v>
      </c>
      <c r="N426" s="149">
        <f t="shared" si="445"/>
        <v>0</v>
      </c>
      <c r="O426" s="149">
        <f t="shared" si="445"/>
        <v>0</v>
      </c>
      <c r="P426" s="149">
        <f t="shared" si="445"/>
        <v>0</v>
      </c>
      <c r="Q426" s="149">
        <f t="shared" si="445"/>
        <v>0</v>
      </c>
      <c r="R426" s="149">
        <f t="shared" si="445"/>
        <v>0</v>
      </c>
      <c r="S426" s="149">
        <f t="shared" si="445"/>
        <v>0</v>
      </c>
      <c r="T426" s="149">
        <f t="shared" si="445"/>
        <v>500</v>
      </c>
      <c r="U426" s="149">
        <f t="shared" si="445"/>
        <v>0</v>
      </c>
      <c r="V426" s="149">
        <f t="shared" si="445"/>
        <v>0</v>
      </c>
      <c r="W426" s="149">
        <f t="shared" ref="W426" si="446">SUBTOTAL(9,W427:W447)</f>
        <v>0</v>
      </c>
      <c r="X426" s="149">
        <f t="shared" si="445"/>
        <v>905</v>
      </c>
      <c r="Y426" s="149">
        <f t="shared" si="445"/>
        <v>0</v>
      </c>
      <c r="Z426" s="149">
        <f t="shared" si="445"/>
        <v>0</v>
      </c>
      <c r="AA426" s="149">
        <f t="shared" si="445"/>
        <v>0</v>
      </c>
      <c r="AB426" s="149">
        <f t="shared" si="445"/>
        <v>0</v>
      </c>
      <c r="AC426" s="149">
        <f t="shared" si="445"/>
        <v>0</v>
      </c>
      <c r="AD426" s="149">
        <f t="shared" si="445"/>
        <v>0</v>
      </c>
      <c r="AE426" s="149">
        <f t="shared" si="445"/>
        <v>0</v>
      </c>
      <c r="AF426" s="149">
        <f t="shared" si="445"/>
        <v>0</v>
      </c>
      <c r="AG426" s="149">
        <f t="shared" si="445"/>
        <v>938</v>
      </c>
      <c r="AH426" s="149">
        <f t="shared" si="445"/>
        <v>0</v>
      </c>
      <c r="AI426" s="149">
        <f t="shared" si="445"/>
        <v>0</v>
      </c>
      <c r="AJ426" s="149">
        <f t="shared" si="445"/>
        <v>0</v>
      </c>
      <c r="AK426" s="149">
        <f t="shared" si="445"/>
        <v>0</v>
      </c>
      <c r="AL426" s="150">
        <f t="shared" si="393"/>
        <v>0</v>
      </c>
    </row>
    <row r="427" spans="1:38" s="156" customFormat="1" ht="17" outlineLevel="3" x14ac:dyDescent="0.2">
      <c r="A427" s="152" t="s">
        <v>798</v>
      </c>
      <c r="B427" s="153" t="s">
        <v>114</v>
      </c>
      <c r="C427" s="153" t="s">
        <v>108</v>
      </c>
      <c r="D427" s="154"/>
      <c r="E427" s="154"/>
      <c r="F427" s="154"/>
      <c r="G427" s="154"/>
      <c r="H427" s="154"/>
      <c r="I427" s="155">
        <f>SUBTOTAL(9,I428:I431)</f>
        <v>40</v>
      </c>
      <c r="J427" s="155">
        <f t="shared" ref="J427:AK427" si="447">SUBTOTAL(9,J428:J431)</f>
        <v>0</v>
      </c>
      <c r="K427" s="155">
        <f t="shared" si="447"/>
        <v>0</v>
      </c>
      <c r="L427" s="155">
        <f t="shared" si="447"/>
        <v>0</v>
      </c>
      <c r="M427" s="155">
        <f t="shared" si="447"/>
        <v>0</v>
      </c>
      <c r="N427" s="155">
        <f t="shared" si="447"/>
        <v>0</v>
      </c>
      <c r="O427" s="155">
        <f t="shared" si="447"/>
        <v>0</v>
      </c>
      <c r="P427" s="155">
        <f t="shared" si="447"/>
        <v>0</v>
      </c>
      <c r="Q427" s="155">
        <f t="shared" si="447"/>
        <v>0</v>
      </c>
      <c r="R427" s="155">
        <f t="shared" si="447"/>
        <v>0</v>
      </c>
      <c r="S427" s="155">
        <f t="shared" si="447"/>
        <v>0</v>
      </c>
      <c r="T427" s="155">
        <f t="shared" si="447"/>
        <v>0</v>
      </c>
      <c r="U427" s="155">
        <f t="shared" si="447"/>
        <v>0</v>
      </c>
      <c r="V427" s="155">
        <f t="shared" si="447"/>
        <v>0</v>
      </c>
      <c r="W427" s="155">
        <f t="shared" ref="W427" si="448">SUBTOTAL(9,W428:W431)</f>
        <v>0</v>
      </c>
      <c r="X427" s="155">
        <f t="shared" si="447"/>
        <v>40</v>
      </c>
      <c r="Y427" s="155">
        <f t="shared" si="447"/>
        <v>0</v>
      </c>
      <c r="Z427" s="155">
        <f t="shared" si="447"/>
        <v>0</v>
      </c>
      <c r="AA427" s="155">
        <f t="shared" si="447"/>
        <v>0</v>
      </c>
      <c r="AB427" s="155">
        <f t="shared" si="447"/>
        <v>0</v>
      </c>
      <c r="AC427" s="155">
        <f t="shared" si="447"/>
        <v>0</v>
      </c>
      <c r="AD427" s="155">
        <f t="shared" si="447"/>
        <v>0</v>
      </c>
      <c r="AE427" s="155">
        <f t="shared" si="447"/>
        <v>0</v>
      </c>
      <c r="AF427" s="155">
        <f t="shared" si="447"/>
        <v>0</v>
      </c>
      <c r="AG427" s="155">
        <f t="shared" si="447"/>
        <v>0</v>
      </c>
      <c r="AH427" s="155">
        <f t="shared" si="447"/>
        <v>0</v>
      </c>
      <c r="AI427" s="155">
        <f t="shared" si="447"/>
        <v>0</v>
      </c>
      <c r="AJ427" s="155">
        <f t="shared" si="447"/>
        <v>0</v>
      </c>
      <c r="AK427" s="155">
        <f t="shared" si="447"/>
        <v>0</v>
      </c>
      <c r="AL427" s="150">
        <f t="shared" si="393"/>
        <v>0</v>
      </c>
    </row>
    <row r="428" spans="1:38" s="156" customFormat="1" ht="17" outlineLevel="4" x14ac:dyDescent="0.2">
      <c r="A428" s="157" t="s">
        <v>800</v>
      </c>
      <c r="B428" s="153" t="s">
        <v>114</v>
      </c>
      <c r="C428" s="153" t="s">
        <v>108</v>
      </c>
      <c r="D428" s="154"/>
      <c r="E428" s="154"/>
      <c r="F428" s="154"/>
      <c r="G428" s="154"/>
      <c r="H428" s="154"/>
      <c r="I428" s="155">
        <v>5</v>
      </c>
      <c r="J428" s="155"/>
      <c r="K428" s="155"/>
      <c r="L428" s="155"/>
      <c r="M428" s="155"/>
      <c r="N428" s="155"/>
      <c r="O428" s="155"/>
      <c r="P428" s="155"/>
      <c r="Q428" s="158"/>
      <c r="R428" s="155"/>
      <c r="S428" s="158"/>
      <c r="T428" s="158"/>
      <c r="U428" s="158"/>
      <c r="V428" s="158"/>
      <c r="W428" s="158"/>
      <c r="X428" s="158">
        <f>I428</f>
        <v>5</v>
      </c>
      <c r="Y428" s="158"/>
      <c r="Z428" s="158"/>
      <c r="AA428" s="158"/>
      <c r="AB428" s="158"/>
      <c r="AC428" s="158"/>
      <c r="AD428" s="159"/>
      <c r="AE428" s="158"/>
      <c r="AF428" s="158"/>
      <c r="AG428" s="158"/>
      <c r="AH428" s="158"/>
      <c r="AI428" s="158"/>
      <c r="AJ428" s="158"/>
      <c r="AK428" s="158"/>
      <c r="AL428" s="150">
        <f t="shared" si="393"/>
        <v>0</v>
      </c>
    </row>
    <row r="429" spans="1:38" s="156" customFormat="1" ht="17" outlineLevel="4" x14ac:dyDescent="0.2">
      <c r="A429" s="157" t="s">
        <v>799</v>
      </c>
      <c r="B429" s="153" t="s">
        <v>114</v>
      </c>
      <c r="C429" s="153" t="s">
        <v>108</v>
      </c>
      <c r="D429" s="154"/>
      <c r="E429" s="154"/>
      <c r="F429" s="154"/>
      <c r="G429" s="154"/>
      <c r="H429" s="154"/>
      <c r="I429" s="155">
        <v>5</v>
      </c>
      <c r="J429" s="155"/>
      <c r="K429" s="155"/>
      <c r="L429" s="155"/>
      <c r="M429" s="155"/>
      <c r="N429" s="155"/>
      <c r="O429" s="155"/>
      <c r="P429" s="155"/>
      <c r="Q429" s="158"/>
      <c r="R429" s="155"/>
      <c r="S429" s="158"/>
      <c r="T429" s="158"/>
      <c r="U429" s="158"/>
      <c r="V429" s="158"/>
      <c r="W429" s="158"/>
      <c r="X429" s="158">
        <f>I429</f>
        <v>5</v>
      </c>
      <c r="Y429" s="158"/>
      <c r="Z429" s="158"/>
      <c r="AA429" s="158"/>
      <c r="AB429" s="158"/>
      <c r="AC429" s="158"/>
      <c r="AD429" s="159"/>
      <c r="AE429" s="158"/>
      <c r="AF429" s="158"/>
      <c r="AG429" s="158"/>
      <c r="AH429" s="158"/>
      <c r="AI429" s="158"/>
      <c r="AJ429" s="158"/>
      <c r="AK429" s="158"/>
      <c r="AL429" s="150">
        <f t="shared" si="393"/>
        <v>0</v>
      </c>
    </row>
    <row r="430" spans="1:38" s="156" customFormat="1" ht="17" outlineLevel="4" x14ac:dyDescent="0.2">
      <c r="A430" s="157" t="s">
        <v>801</v>
      </c>
      <c r="B430" s="153" t="s">
        <v>372</v>
      </c>
      <c r="C430" s="153" t="s">
        <v>108</v>
      </c>
      <c r="D430" s="154"/>
      <c r="E430" s="154"/>
      <c r="F430" s="154"/>
      <c r="G430" s="154"/>
      <c r="H430" s="154"/>
      <c r="I430" s="155">
        <v>30</v>
      </c>
      <c r="J430" s="155"/>
      <c r="K430" s="155"/>
      <c r="L430" s="155"/>
      <c r="M430" s="155"/>
      <c r="N430" s="155"/>
      <c r="O430" s="155"/>
      <c r="P430" s="155"/>
      <c r="Q430" s="158"/>
      <c r="R430" s="155"/>
      <c r="S430" s="158"/>
      <c r="T430" s="158"/>
      <c r="U430" s="158"/>
      <c r="V430" s="158"/>
      <c r="W430" s="158"/>
      <c r="X430" s="158">
        <f>I430</f>
        <v>30</v>
      </c>
      <c r="Y430" s="158"/>
      <c r="Z430" s="158"/>
      <c r="AA430" s="158"/>
      <c r="AB430" s="158"/>
      <c r="AC430" s="158"/>
      <c r="AD430" s="159"/>
      <c r="AE430" s="158"/>
      <c r="AF430" s="158"/>
      <c r="AG430" s="158"/>
      <c r="AH430" s="158"/>
      <c r="AI430" s="158"/>
      <c r="AJ430" s="158"/>
      <c r="AK430" s="158"/>
      <c r="AL430" s="150">
        <f t="shared" si="393"/>
        <v>0</v>
      </c>
    </row>
    <row r="431" spans="1:38" s="156" customFormat="1" ht="17" outlineLevel="4" x14ac:dyDescent="0.2">
      <c r="A431" s="157" t="s">
        <v>802</v>
      </c>
      <c r="B431" s="153" t="s">
        <v>605</v>
      </c>
      <c r="C431" s="153" t="s">
        <v>108</v>
      </c>
      <c r="D431" s="154"/>
      <c r="E431" s="154"/>
      <c r="F431" s="154"/>
      <c r="G431" s="154"/>
      <c r="H431" s="154"/>
      <c r="I431" s="155">
        <v>0</v>
      </c>
      <c r="J431" s="155"/>
      <c r="K431" s="155"/>
      <c r="L431" s="155"/>
      <c r="M431" s="155"/>
      <c r="N431" s="155"/>
      <c r="O431" s="155"/>
      <c r="P431" s="155"/>
      <c r="Q431" s="158"/>
      <c r="R431" s="155"/>
      <c r="S431" s="158"/>
      <c r="T431" s="158"/>
      <c r="U431" s="158"/>
      <c r="V431" s="158"/>
      <c r="W431" s="158"/>
      <c r="X431" s="158">
        <f>I431</f>
        <v>0</v>
      </c>
      <c r="Y431" s="158"/>
      <c r="Z431" s="158"/>
      <c r="AA431" s="158"/>
      <c r="AB431" s="158"/>
      <c r="AC431" s="158"/>
      <c r="AD431" s="159"/>
      <c r="AE431" s="158"/>
      <c r="AF431" s="158"/>
      <c r="AG431" s="158"/>
      <c r="AH431" s="158"/>
      <c r="AI431" s="158"/>
      <c r="AJ431" s="158"/>
      <c r="AK431" s="158"/>
      <c r="AL431" s="150">
        <f t="shared" ref="AL431:AL494" si="449">SUM(I431:P431)-SUM(Q431:AK431)</f>
        <v>0</v>
      </c>
    </row>
    <row r="432" spans="1:38" s="160" customFormat="1" ht="17" outlineLevel="3" x14ac:dyDescent="0.2">
      <c r="A432" s="152" t="s">
        <v>803</v>
      </c>
      <c r="B432" s="153" t="s">
        <v>114</v>
      </c>
      <c r="C432" s="153" t="s">
        <v>108</v>
      </c>
      <c r="D432" s="154"/>
      <c r="E432" s="154"/>
      <c r="F432" s="154"/>
      <c r="G432" s="154"/>
      <c r="H432" s="154"/>
      <c r="I432" s="155">
        <f t="shared" ref="I432:AK432" si="450">SUBTOTAL(9,I433:I435)</f>
        <v>25</v>
      </c>
      <c r="J432" s="155">
        <f t="shared" si="450"/>
        <v>0</v>
      </c>
      <c r="K432" s="155">
        <f t="shared" si="450"/>
        <v>0</v>
      </c>
      <c r="L432" s="155">
        <f t="shared" si="450"/>
        <v>0</v>
      </c>
      <c r="M432" s="155">
        <f t="shared" si="450"/>
        <v>0</v>
      </c>
      <c r="N432" s="155">
        <f t="shared" si="450"/>
        <v>0</v>
      </c>
      <c r="O432" s="155">
        <f t="shared" si="450"/>
        <v>0</v>
      </c>
      <c r="P432" s="155">
        <f t="shared" si="450"/>
        <v>0</v>
      </c>
      <c r="Q432" s="155">
        <f t="shared" si="450"/>
        <v>0</v>
      </c>
      <c r="R432" s="155">
        <f t="shared" si="450"/>
        <v>0</v>
      </c>
      <c r="S432" s="155">
        <f t="shared" si="450"/>
        <v>0</v>
      </c>
      <c r="T432" s="155">
        <f t="shared" si="450"/>
        <v>0</v>
      </c>
      <c r="U432" s="155">
        <f t="shared" si="450"/>
        <v>0</v>
      </c>
      <c r="V432" s="155">
        <f t="shared" si="450"/>
        <v>0</v>
      </c>
      <c r="W432" s="155">
        <f t="shared" ref="W432" si="451">SUBTOTAL(9,W433:W435)</f>
        <v>0</v>
      </c>
      <c r="X432" s="155">
        <f t="shared" si="450"/>
        <v>25</v>
      </c>
      <c r="Y432" s="155">
        <f t="shared" si="450"/>
        <v>0</v>
      </c>
      <c r="Z432" s="155">
        <f t="shared" si="450"/>
        <v>0</v>
      </c>
      <c r="AA432" s="155">
        <f t="shared" si="450"/>
        <v>0</v>
      </c>
      <c r="AB432" s="155">
        <f t="shared" si="450"/>
        <v>0</v>
      </c>
      <c r="AC432" s="155">
        <f t="shared" si="450"/>
        <v>0</v>
      </c>
      <c r="AD432" s="155">
        <f t="shared" si="450"/>
        <v>0</v>
      </c>
      <c r="AE432" s="155">
        <f t="shared" si="450"/>
        <v>0</v>
      </c>
      <c r="AF432" s="155">
        <f t="shared" si="450"/>
        <v>0</v>
      </c>
      <c r="AG432" s="155">
        <f t="shared" si="450"/>
        <v>0</v>
      </c>
      <c r="AH432" s="155">
        <f t="shared" si="450"/>
        <v>0</v>
      </c>
      <c r="AI432" s="155">
        <f t="shared" si="450"/>
        <v>0</v>
      </c>
      <c r="AJ432" s="155">
        <f t="shared" si="450"/>
        <v>0</v>
      </c>
      <c r="AK432" s="155">
        <f t="shared" si="450"/>
        <v>0</v>
      </c>
      <c r="AL432" s="150">
        <f t="shared" si="449"/>
        <v>0</v>
      </c>
    </row>
    <row r="433" spans="1:38" s="156" customFormat="1" ht="17" outlineLevel="4" x14ac:dyDescent="0.2">
      <c r="A433" s="157" t="s">
        <v>804</v>
      </c>
      <c r="B433" s="153" t="s">
        <v>371</v>
      </c>
      <c r="C433" s="153" t="s">
        <v>108</v>
      </c>
      <c r="D433" s="154"/>
      <c r="E433" s="154"/>
      <c r="F433" s="154"/>
      <c r="G433" s="154"/>
      <c r="H433" s="154"/>
      <c r="I433" s="155">
        <v>25</v>
      </c>
      <c r="J433" s="155"/>
      <c r="K433" s="155"/>
      <c r="L433" s="155"/>
      <c r="M433" s="155"/>
      <c r="N433" s="155"/>
      <c r="O433" s="155"/>
      <c r="P433" s="155"/>
      <c r="Q433" s="158"/>
      <c r="R433" s="155"/>
      <c r="S433" s="158"/>
      <c r="T433" s="158"/>
      <c r="U433" s="158"/>
      <c r="V433" s="158"/>
      <c r="W433" s="158"/>
      <c r="X433" s="155">
        <f>I433</f>
        <v>25</v>
      </c>
      <c r="Y433" s="158"/>
      <c r="Z433" s="158"/>
      <c r="AA433" s="158"/>
      <c r="AB433" s="158"/>
      <c r="AC433" s="158"/>
      <c r="AD433" s="159"/>
      <c r="AE433" s="158"/>
      <c r="AF433" s="158"/>
      <c r="AG433" s="158"/>
      <c r="AH433" s="158"/>
      <c r="AI433" s="158"/>
      <c r="AJ433" s="158"/>
      <c r="AK433" s="158"/>
      <c r="AL433" s="150">
        <f t="shared" si="449"/>
        <v>0</v>
      </c>
    </row>
    <row r="434" spans="1:38" s="156" customFormat="1" ht="17" outlineLevel="4" x14ac:dyDescent="0.2">
      <c r="A434" s="157" t="s">
        <v>805</v>
      </c>
      <c r="B434" s="153" t="s">
        <v>36</v>
      </c>
      <c r="C434" s="153" t="s">
        <v>37</v>
      </c>
      <c r="D434" s="154"/>
      <c r="E434" s="154"/>
      <c r="F434" s="154"/>
      <c r="G434" s="154"/>
      <c r="H434" s="154"/>
      <c r="I434" s="155">
        <v>0</v>
      </c>
      <c r="J434" s="155"/>
      <c r="K434" s="155"/>
      <c r="L434" s="155"/>
      <c r="M434" s="155"/>
      <c r="N434" s="155"/>
      <c r="O434" s="155"/>
      <c r="P434" s="155"/>
      <c r="Q434" s="158"/>
      <c r="R434" s="155"/>
      <c r="S434" s="158"/>
      <c r="T434" s="158"/>
      <c r="U434" s="158"/>
      <c r="V434" s="158"/>
      <c r="W434" s="158"/>
      <c r="X434" s="155">
        <f>I434</f>
        <v>0</v>
      </c>
      <c r="Y434" s="158"/>
      <c r="Z434" s="158"/>
      <c r="AA434" s="158"/>
      <c r="AB434" s="158"/>
      <c r="AC434" s="158"/>
      <c r="AD434" s="159"/>
      <c r="AE434" s="158"/>
      <c r="AF434" s="158"/>
      <c r="AG434" s="158"/>
      <c r="AH434" s="158"/>
      <c r="AI434" s="158"/>
      <c r="AJ434" s="158"/>
      <c r="AK434" s="158"/>
      <c r="AL434" s="150">
        <f t="shared" si="449"/>
        <v>0</v>
      </c>
    </row>
    <row r="435" spans="1:38" s="156" customFormat="1" ht="17" outlineLevel="4" x14ac:dyDescent="0.2">
      <c r="A435" s="157" t="s">
        <v>806</v>
      </c>
      <c r="B435" s="153" t="s">
        <v>107</v>
      </c>
      <c r="C435" s="153" t="s">
        <v>108</v>
      </c>
      <c r="D435" s="154"/>
      <c r="E435" s="154"/>
      <c r="F435" s="154"/>
      <c r="G435" s="154"/>
      <c r="H435" s="154"/>
      <c r="I435" s="155">
        <v>0</v>
      </c>
      <c r="J435" s="155"/>
      <c r="K435" s="155"/>
      <c r="L435" s="155"/>
      <c r="M435" s="155"/>
      <c r="N435" s="155"/>
      <c r="O435" s="155"/>
      <c r="P435" s="155"/>
      <c r="Q435" s="158"/>
      <c r="R435" s="155"/>
      <c r="S435" s="158"/>
      <c r="T435" s="158"/>
      <c r="U435" s="158"/>
      <c r="V435" s="158"/>
      <c r="W435" s="158"/>
      <c r="X435" s="155">
        <f>I435</f>
        <v>0</v>
      </c>
      <c r="Y435" s="158"/>
      <c r="Z435" s="158"/>
      <c r="AA435" s="158"/>
      <c r="AB435" s="158"/>
      <c r="AC435" s="158"/>
      <c r="AD435" s="159"/>
      <c r="AE435" s="158"/>
      <c r="AF435" s="158"/>
      <c r="AG435" s="158"/>
      <c r="AH435" s="158"/>
      <c r="AI435" s="158"/>
      <c r="AJ435" s="158"/>
      <c r="AK435" s="158"/>
      <c r="AL435" s="150">
        <f t="shared" si="449"/>
        <v>0</v>
      </c>
    </row>
    <row r="436" spans="1:38" s="160" customFormat="1" ht="34" outlineLevel="3" x14ac:dyDescent="0.2">
      <c r="A436" s="152" t="s">
        <v>811</v>
      </c>
      <c r="B436" s="153" t="s">
        <v>605</v>
      </c>
      <c r="C436" s="153" t="s">
        <v>108</v>
      </c>
      <c r="D436" s="154"/>
      <c r="E436" s="154"/>
      <c r="F436" s="154"/>
      <c r="G436" s="154"/>
      <c r="H436" s="154"/>
      <c r="I436" s="155">
        <f>SUBTOTAL(9,I437:I444)</f>
        <v>1278</v>
      </c>
      <c r="J436" s="155">
        <f t="shared" ref="J436:AK436" si="452">SUBTOTAL(9,J437:J444)</f>
        <v>0</v>
      </c>
      <c r="K436" s="155">
        <f t="shared" si="452"/>
        <v>500</v>
      </c>
      <c r="L436" s="155">
        <f t="shared" si="452"/>
        <v>0</v>
      </c>
      <c r="M436" s="155">
        <f t="shared" si="452"/>
        <v>0</v>
      </c>
      <c r="N436" s="155">
        <f t="shared" si="452"/>
        <v>0</v>
      </c>
      <c r="O436" s="155">
        <f t="shared" si="452"/>
        <v>0</v>
      </c>
      <c r="P436" s="155">
        <f t="shared" si="452"/>
        <v>0</v>
      </c>
      <c r="Q436" s="155">
        <f t="shared" si="452"/>
        <v>0</v>
      </c>
      <c r="R436" s="155">
        <f t="shared" si="452"/>
        <v>0</v>
      </c>
      <c r="S436" s="155">
        <f t="shared" si="452"/>
        <v>0</v>
      </c>
      <c r="T436" s="155">
        <f t="shared" si="452"/>
        <v>500</v>
      </c>
      <c r="U436" s="155">
        <f t="shared" si="452"/>
        <v>0</v>
      </c>
      <c r="V436" s="155">
        <f t="shared" si="452"/>
        <v>0</v>
      </c>
      <c r="W436" s="155">
        <f t="shared" ref="W436" si="453">SUBTOTAL(9,W437:W444)</f>
        <v>0</v>
      </c>
      <c r="X436" s="155">
        <f t="shared" si="452"/>
        <v>340</v>
      </c>
      <c r="Y436" s="155">
        <f t="shared" si="452"/>
        <v>0</v>
      </c>
      <c r="Z436" s="155">
        <f t="shared" si="452"/>
        <v>0</v>
      </c>
      <c r="AA436" s="155">
        <f t="shared" si="452"/>
        <v>0</v>
      </c>
      <c r="AB436" s="155">
        <f t="shared" si="452"/>
        <v>0</v>
      </c>
      <c r="AC436" s="155">
        <f t="shared" si="452"/>
        <v>0</v>
      </c>
      <c r="AD436" s="155">
        <f t="shared" si="452"/>
        <v>0</v>
      </c>
      <c r="AE436" s="155">
        <f t="shared" si="452"/>
        <v>0</v>
      </c>
      <c r="AF436" s="155">
        <f>SUBTOTAL(9,AF437:AF444)</f>
        <v>0</v>
      </c>
      <c r="AG436" s="155">
        <f t="shared" si="452"/>
        <v>938</v>
      </c>
      <c r="AH436" s="155">
        <f t="shared" si="452"/>
        <v>0</v>
      </c>
      <c r="AI436" s="155">
        <f t="shared" si="452"/>
        <v>0</v>
      </c>
      <c r="AJ436" s="155">
        <f t="shared" si="452"/>
        <v>0</v>
      </c>
      <c r="AK436" s="155">
        <f t="shared" si="452"/>
        <v>0</v>
      </c>
      <c r="AL436" s="150">
        <f t="shared" si="449"/>
        <v>0</v>
      </c>
    </row>
    <row r="437" spans="1:38" s="160" customFormat="1" ht="17" outlineLevel="4" x14ac:dyDescent="0.2">
      <c r="A437" s="157" t="s">
        <v>807</v>
      </c>
      <c r="B437" s="153" t="s">
        <v>605</v>
      </c>
      <c r="C437" s="153" t="s">
        <v>605</v>
      </c>
      <c r="D437" s="154"/>
      <c r="E437" s="154"/>
      <c r="F437" s="154"/>
      <c r="G437" s="154"/>
      <c r="H437" s="154"/>
      <c r="I437" s="155">
        <v>0</v>
      </c>
      <c r="J437" s="155">
        <v>0</v>
      </c>
      <c r="K437" s="155"/>
      <c r="L437" s="155"/>
      <c r="M437" s="155"/>
      <c r="N437" s="155"/>
      <c r="O437" s="155"/>
      <c r="P437" s="155"/>
      <c r="Q437" s="158"/>
      <c r="R437" s="155"/>
      <c r="S437" s="158"/>
      <c r="T437" s="158">
        <f>K437</f>
        <v>0</v>
      </c>
      <c r="U437" s="158"/>
      <c r="V437" s="158"/>
      <c r="W437" s="158"/>
      <c r="X437" s="158"/>
      <c r="Y437" s="158"/>
      <c r="Z437" s="158"/>
      <c r="AA437" s="158"/>
      <c r="AB437" s="158"/>
      <c r="AC437" s="158"/>
      <c r="AD437" s="159"/>
      <c r="AE437" s="158"/>
      <c r="AF437" s="158"/>
      <c r="AG437" s="158"/>
      <c r="AH437" s="158"/>
      <c r="AI437" s="158"/>
      <c r="AJ437" s="158"/>
      <c r="AK437" s="158"/>
      <c r="AL437" s="150">
        <f t="shared" si="449"/>
        <v>0</v>
      </c>
    </row>
    <row r="438" spans="1:38" s="156" customFormat="1" ht="17" outlineLevel="4" x14ac:dyDescent="0.2">
      <c r="A438" s="157" t="s">
        <v>808</v>
      </c>
      <c r="B438" s="153" t="s">
        <v>373</v>
      </c>
      <c r="C438" s="153" t="s">
        <v>108</v>
      </c>
      <c r="D438" s="154"/>
      <c r="E438" s="154"/>
      <c r="F438" s="154"/>
      <c r="G438" s="154"/>
      <c r="H438" s="154"/>
      <c r="I438" s="155">
        <v>0</v>
      </c>
      <c r="J438" s="155">
        <v>0</v>
      </c>
      <c r="K438" s="155">
        <v>0</v>
      </c>
      <c r="L438" s="155"/>
      <c r="M438" s="155"/>
      <c r="N438" s="155"/>
      <c r="O438" s="155"/>
      <c r="P438" s="155"/>
      <c r="Q438" s="158"/>
      <c r="R438" s="155"/>
      <c r="S438" s="158"/>
      <c r="T438" s="158">
        <f>K438</f>
        <v>0</v>
      </c>
      <c r="U438" s="158"/>
      <c r="V438" s="158"/>
      <c r="W438" s="158"/>
      <c r="X438" s="158"/>
      <c r="Y438" s="158"/>
      <c r="Z438" s="158"/>
      <c r="AA438" s="158"/>
      <c r="AB438" s="158"/>
      <c r="AC438" s="158"/>
      <c r="AD438" s="159"/>
      <c r="AE438" s="158"/>
      <c r="AF438" s="158"/>
      <c r="AG438" s="158"/>
      <c r="AH438" s="158"/>
      <c r="AI438" s="158"/>
      <c r="AJ438" s="158"/>
      <c r="AK438" s="158"/>
      <c r="AL438" s="150">
        <f t="shared" si="449"/>
        <v>0</v>
      </c>
    </row>
    <row r="439" spans="1:38" s="156" customFormat="1" ht="17" outlineLevel="4" x14ac:dyDescent="0.2">
      <c r="A439" s="157" t="s">
        <v>809</v>
      </c>
      <c r="B439" s="153" t="s">
        <v>36</v>
      </c>
      <c r="C439" s="153" t="s">
        <v>37</v>
      </c>
      <c r="D439" s="154"/>
      <c r="E439" s="154"/>
      <c r="F439" s="154"/>
      <c r="G439" s="154"/>
      <c r="H439" s="154"/>
      <c r="I439" s="155">
        <v>0</v>
      </c>
      <c r="J439" s="161"/>
      <c r="K439" s="155"/>
      <c r="L439" s="155"/>
      <c r="M439" s="155"/>
      <c r="N439" s="155"/>
      <c r="O439" s="155"/>
      <c r="P439" s="155"/>
      <c r="Q439" s="158"/>
      <c r="R439" s="155"/>
      <c r="S439" s="158"/>
      <c r="T439" s="158"/>
      <c r="U439" s="158"/>
      <c r="V439" s="158"/>
      <c r="W439" s="158"/>
      <c r="X439" s="158"/>
      <c r="Y439" s="158"/>
      <c r="Z439" s="158"/>
      <c r="AA439" s="158"/>
      <c r="AB439" s="158"/>
      <c r="AC439" s="158"/>
      <c r="AD439" s="155">
        <f>I439</f>
        <v>0</v>
      </c>
      <c r="AE439" s="158"/>
      <c r="AF439" s="158"/>
      <c r="AG439" s="158"/>
      <c r="AH439" s="158"/>
      <c r="AI439" s="158"/>
      <c r="AJ439" s="158"/>
      <c r="AK439" s="158"/>
      <c r="AL439" s="150">
        <f t="shared" si="449"/>
        <v>0</v>
      </c>
    </row>
    <row r="440" spans="1:38" s="156" customFormat="1" ht="17" outlineLevel="4" x14ac:dyDescent="0.2">
      <c r="A440" s="157" t="s">
        <v>810</v>
      </c>
      <c r="B440" s="153" t="s">
        <v>372</v>
      </c>
      <c r="C440" s="153" t="s">
        <v>108</v>
      </c>
      <c r="D440" s="154"/>
      <c r="E440" s="154"/>
      <c r="F440" s="154"/>
      <c r="G440" s="154"/>
      <c r="H440" s="154"/>
      <c r="I440" s="155">
        <v>90</v>
      </c>
      <c r="J440" s="155">
        <v>0</v>
      </c>
      <c r="K440" s="155">
        <v>0</v>
      </c>
      <c r="L440" s="155"/>
      <c r="M440" s="155"/>
      <c r="N440" s="155"/>
      <c r="O440" s="155"/>
      <c r="P440" s="155"/>
      <c r="Q440" s="158"/>
      <c r="R440" s="155"/>
      <c r="S440" s="158"/>
      <c r="T440" s="158">
        <f>K440</f>
        <v>0</v>
      </c>
      <c r="U440" s="158"/>
      <c r="V440" s="158"/>
      <c r="W440" s="158"/>
      <c r="X440" s="158">
        <f>I440</f>
        <v>90</v>
      </c>
      <c r="Y440" s="158"/>
      <c r="Z440" s="158"/>
      <c r="AA440" s="158"/>
      <c r="AB440" s="158"/>
      <c r="AC440" s="158"/>
      <c r="AD440" s="159"/>
      <c r="AE440" s="158"/>
      <c r="AF440" s="158"/>
      <c r="AG440" s="158"/>
      <c r="AH440" s="158"/>
      <c r="AI440" s="158"/>
      <c r="AJ440" s="158"/>
      <c r="AK440" s="158"/>
      <c r="AL440" s="150">
        <f t="shared" si="449"/>
        <v>0</v>
      </c>
    </row>
    <row r="441" spans="1:38" s="160" customFormat="1" ht="34" outlineLevel="4" x14ac:dyDescent="0.2">
      <c r="A441" s="157" t="s">
        <v>812</v>
      </c>
      <c r="B441" s="153" t="s">
        <v>813</v>
      </c>
      <c r="C441" s="153" t="s">
        <v>108</v>
      </c>
      <c r="D441" s="154"/>
      <c r="E441" s="154"/>
      <c r="F441" s="154"/>
      <c r="G441" s="154"/>
      <c r="H441" s="154"/>
      <c r="I441" s="155">
        <v>250</v>
      </c>
      <c r="J441" s="155">
        <v>0</v>
      </c>
      <c r="K441" s="155"/>
      <c r="L441" s="155"/>
      <c r="M441" s="155"/>
      <c r="N441" s="155"/>
      <c r="O441" s="155"/>
      <c r="P441" s="155"/>
      <c r="Q441" s="158"/>
      <c r="R441" s="155"/>
      <c r="S441" s="158"/>
      <c r="T441" s="158">
        <f>K441</f>
        <v>0</v>
      </c>
      <c r="U441" s="158"/>
      <c r="V441" s="158"/>
      <c r="W441" s="158"/>
      <c r="X441" s="158">
        <f>I441</f>
        <v>250</v>
      </c>
      <c r="Y441" s="158"/>
      <c r="Z441" s="158"/>
      <c r="AA441" s="158"/>
      <c r="AB441" s="158"/>
      <c r="AC441" s="158"/>
      <c r="AD441" s="159"/>
      <c r="AE441" s="158"/>
      <c r="AF441" s="158"/>
      <c r="AG441" s="158"/>
      <c r="AH441" s="158"/>
      <c r="AI441" s="158"/>
      <c r="AJ441" s="158"/>
      <c r="AK441" s="158"/>
      <c r="AL441" s="150">
        <f t="shared" ref="AL441:AL444" si="454">SUM(I441:P441)-SUM(Q441:AK441)</f>
        <v>0</v>
      </c>
    </row>
    <row r="442" spans="1:38" s="156" customFormat="1" ht="17" outlineLevel="4" x14ac:dyDescent="0.2">
      <c r="A442" s="157" t="s">
        <v>814</v>
      </c>
      <c r="B442" s="153" t="s">
        <v>815</v>
      </c>
      <c r="C442" s="153" t="s">
        <v>816</v>
      </c>
      <c r="D442" s="154"/>
      <c r="E442" s="154"/>
      <c r="F442" s="154"/>
      <c r="G442" s="154"/>
      <c r="H442" s="154"/>
      <c r="I442" s="155">
        <v>938</v>
      </c>
      <c r="J442" s="155">
        <v>0</v>
      </c>
      <c r="K442" s="155">
        <v>0</v>
      </c>
      <c r="L442" s="155"/>
      <c r="M442" s="155"/>
      <c r="N442" s="155"/>
      <c r="O442" s="155"/>
      <c r="P442" s="155"/>
      <c r="Q442" s="158"/>
      <c r="R442" s="155"/>
      <c r="S442" s="158"/>
      <c r="T442" s="158">
        <f>K442</f>
        <v>0</v>
      </c>
      <c r="U442" s="158"/>
      <c r="V442" s="158"/>
      <c r="W442" s="158"/>
      <c r="X442" s="158"/>
      <c r="Y442" s="158"/>
      <c r="Z442" s="158"/>
      <c r="AA442" s="158"/>
      <c r="AB442" s="158"/>
      <c r="AC442" s="158"/>
      <c r="AD442" s="159"/>
      <c r="AE442" s="158"/>
      <c r="AF442" s="158"/>
      <c r="AG442" s="158">
        <f>I442</f>
        <v>938</v>
      </c>
      <c r="AH442" s="158"/>
      <c r="AI442" s="158"/>
      <c r="AJ442" s="158"/>
      <c r="AK442" s="158"/>
      <c r="AL442" s="150">
        <f t="shared" si="454"/>
        <v>0</v>
      </c>
    </row>
    <row r="443" spans="1:38" s="156" customFormat="1" ht="17" outlineLevel="4" x14ac:dyDescent="0.2">
      <c r="A443" s="157" t="s">
        <v>817</v>
      </c>
      <c r="B443" s="153" t="s">
        <v>815</v>
      </c>
      <c r="C443" s="153" t="s">
        <v>816</v>
      </c>
      <c r="D443" s="154"/>
      <c r="E443" s="154"/>
      <c r="F443" s="154"/>
      <c r="G443" s="154"/>
      <c r="H443" s="154"/>
      <c r="I443" s="155">
        <v>0</v>
      </c>
      <c r="J443" s="161"/>
      <c r="K443" s="155"/>
      <c r="L443" s="155"/>
      <c r="M443" s="155"/>
      <c r="N443" s="155"/>
      <c r="O443" s="155"/>
      <c r="P443" s="155"/>
      <c r="Q443" s="158"/>
      <c r="R443" s="155"/>
      <c r="S443" s="158"/>
      <c r="T443" s="158"/>
      <c r="U443" s="158"/>
      <c r="V443" s="158"/>
      <c r="W443" s="158"/>
      <c r="X443" s="158"/>
      <c r="Y443" s="158"/>
      <c r="Z443" s="158"/>
      <c r="AA443" s="158"/>
      <c r="AB443" s="158"/>
      <c r="AC443" s="158"/>
      <c r="AD443" s="155">
        <f>I443</f>
        <v>0</v>
      </c>
      <c r="AE443" s="158"/>
      <c r="AF443" s="158">
        <f>I443</f>
        <v>0</v>
      </c>
      <c r="AG443" s="158"/>
      <c r="AH443" s="158"/>
      <c r="AI443" s="158"/>
      <c r="AJ443" s="158"/>
      <c r="AK443" s="158"/>
      <c r="AL443" s="150">
        <f t="shared" si="454"/>
        <v>0</v>
      </c>
    </row>
    <row r="444" spans="1:38" s="156" customFormat="1" ht="34" outlineLevel="4" x14ac:dyDescent="0.2">
      <c r="A444" s="157" t="s">
        <v>818</v>
      </c>
      <c r="B444" s="153" t="s">
        <v>111</v>
      </c>
      <c r="C444" s="153" t="s">
        <v>819</v>
      </c>
      <c r="D444" s="154"/>
      <c r="E444" s="154"/>
      <c r="F444" s="154"/>
      <c r="G444" s="154"/>
      <c r="H444" s="154"/>
      <c r="I444" s="155">
        <v>0</v>
      </c>
      <c r="J444" s="155">
        <v>0</v>
      </c>
      <c r="K444" s="155">
        <v>500</v>
      </c>
      <c r="L444" s="155"/>
      <c r="M444" s="155"/>
      <c r="N444" s="155"/>
      <c r="O444" s="155"/>
      <c r="P444" s="155"/>
      <c r="Q444" s="158"/>
      <c r="R444" s="155"/>
      <c r="S444" s="158"/>
      <c r="T444" s="158">
        <f>K444</f>
        <v>500</v>
      </c>
      <c r="U444" s="158"/>
      <c r="V444" s="158"/>
      <c r="W444" s="158"/>
      <c r="X444" s="158">
        <f>I444</f>
        <v>0</v>
      </c>
      <c r="Y444" s="158"/>
      <c r="Z444" s="158"/>
      <c r="AA444" s="158"/>
      <c r="AB444" s="158"/>
      <c r="AC444" s="158"/>
      <c r="AD444" s="159"/>
      <c r="AE444" s="158"/>
      <c r="AF444" s="158"/>
      <c r="AG444" s="158"/>
      <c r="AH444" s="158"/>
      <c r="AI444" s="158"/>
      <c r="AJ444" s="158"/>
      <c r="AK444" s="158"/>
      <c r="AL444" s="150">
        <f t="shared" si="454"/>
        <v>0</v>
      </c>
    </row>
    <row r="445" spans="1:38" s="160" customFormat="1" ht="17" outlineLevel="3" x14ac:dyDescent="0.2">
      <c r="A445" s="152" t="s">
        <v>437</v>
      </c>
      <c r="B445" s="153" t="s">
        <v>107</v>
      </c>
      <c r="C445" s="153" t="s">
        <v>108</v>
      </c>
      <c r="D445" s="154"/>
      <c r="E445" s="154"/>
      <c r="F445" s="154"/>
      <c r="G445" s="154"/>
      <c r="H445" s="154"/>
      <c r="I445" s="155">
        <f t="shared" ref="I445:AK445" si="455">SUBTOTAL(9,I446:I447)</f>
        <v>500</v>
      </c>
      <c r="J445" s="155">
        <f t="shared" si="455"/>
        <v>0</v>
      </c>
      <c r="K445" s="155">
        <f t="shared" si="455"/>
        <v>0</v>
      </c>
      <c r="L445" s="155">
        <f t="shared" si="455"/>
        <v>0</v>
      </c>
      <c r="M445" s="155">
        <f t="shared" si="455"/>
        <v>0</v>
      </c>
      <c r="N445" s="155">
        <f t="shared" si="455"/>
        <v>0</v>
      </c>
      <c r="O445" s="155">
        <f t="shared" si="455"/>
        <v>0</v>
      </c>
      <c r="P445" s="155">
        <f t="shared" si="455"/>
        <v>0</v>
      </c>
      <c r="Q445" s="155">
        <f t="shared" si="455"/>
        <v>0</v>
      </c>
      <c r="R445" s="155">
        <f t="shared" si="455"/>
        <v>0</v>
      </c>
      <c r="S445" s="155">
        <f t="shared" si="455"/>
        <v>0</v>
      </c>
      <c r="T445" s="155">
        <f t="shared" si="455"/>
        <v>0</v>
      </c>
      <c r="U445" s="155">
        <f t="shared" si="455"/>
        <v>0</v>
      </c>
      <c r="V445" s="155">
        <f t="shared" si="455"/>
        <v>0</v>
      </c>
      <c r="W445" s="155">
        <f t="shared" ref="W445" si="456">SUBTOTAL(9,W446:W447)</f>
        <v>0</v>
      </c>
      <c r="X445" s="155">
        <f t="shared" si="455"/>
        <v>500</v>
      </c>
      <c r="Y445" s="155">
        <f t="shared" si="455"/>
        <v>0</v>
      </c>
      <c r="Z445" s="155">
        <f t="shared" si="455"/>
        <v>0</v>
      </c>
      <c r="AA445" s="155">
        <f t="shared" si="455"/>
        <v>0</v>
      </c>
      <c r="AB445" s="155">
        <f t="shared" si="455"/>
        <v>0</v>
      </c>
      <c r="AC445" s="155">
        <f t="shared" si="455"/>
        <v>0</v>
      </c>
      <c r="AD445" s="155">
        <f t="shared" si="455"/>
        <v>0</v>
      </c>
      <c r="AE445" s="155">
        <f t="shared" si="455"/>
        <v>0</v>
      </c>
      <c r="AF445" s="155">
        <f t="shared" si="455"/>
        <v>0</v>
      </c>
      <c r="AG445" s="155">
        <f t="shared" si="455"/>
        <v>0</v>
      </c>
      <c r="AH445" s="155">
        <f t="shared" si="455"/>
        <v>0</v>
      </c>
      <c r="AI445" s="155">
        <f t="shared" si="455"/>
        <v>0</v>
      </c>
      <c r="AJ445" s="155">
        <f t="shared" si="455"/>
        <v>0</v>
      </c>
      <c r="AK445" s="155">
        <f t="shared" si="455"/>
        <v>0</v>
      </c>
      <c r="AL445" s="150">
        <f t="shared" si="449"/>
        <v>0</v>
      </c>
    </row>
    <row r="446" spans="1:38" s="156" customFormat="1" ht="17" outlineLevel="4" x14ac:dyDescent="0.2">
      <c r="A446" s="152" t="s">
        <v>820</v>
      </c>
      <c r="B446" s="153" t="s">
        <v>107</v>
      </c>
      <c r="C446" s="153" t="s">
        <v>108</v>
      </c>
      <c r="D446" s="154"/>
      <c r="E446" s="154"/>
      <c r="F446" s="154"/>
      <c r="G446" s="154"/>
      <c r="H446" s="154"/>
      <c r="I446" s="155">
        <v>150</v>
      </c>
      <c r="J446" s="155"/>
      <c r="K446" s="155"/>
      <c r="L446" s="155"/>
      <c r="M446" s="155"/>
      <c r="N446" s="155"/>
      <c r="O446" s="155"/>
      <c r="P446" s="155"/>
      <c r="Q446" s="158"/>
      <c r="R446" s="155"/>
      <c r="S446" s="158"/>
      <c r="T446" s="158">
        <f>J446*1.27</f>
        <v>0</v>
      </c>
      <c r="U446" s="158"/>
      <c r="V446" s="158"/>
      <c r="W446" s="158"/>
      <c r="X446" s="158">
        <f>I446</f>
        <v>150</v>
      </c>
      <c r="Y446" s="158"/>
      <c r="Z446" s="158"/>
      <c r="AA446" s="158"/>
      <c r="AB446" s="158"/>
      <c r="AC446" s="158"/>
      <c r="AD446" s="159"/>
      <c r="AE446" s="158"/>
      <c r="AF446" s="158"/>
      <c r="AG446" s="158"/>
      <c r="AH446" s="158"/>
      <c r="AI446" s="158"/>
      <c r="AJ446" s="158"/>
      <c r="AK446" s="158"/>
      <c r="AL446" s="150">
        <f t="shared" si="449"/>
        <v>0</v>
      </c>
    </row>
    <row r="447" spans="1:38" s="156" customFormat="1" ht="17" outlineLevel="4" x14ac:dyDescent="0.2">
      <c r="A447" s="152" t="s">
        <v>821</v>
      </c>
      <c r="B447" s="153" t="s">
        <v>107</v>
      </c>
      <c r="C447" s="153" t="s">
        <v>108</v>
      </c>
      <c r="D447" s="154"/>
      <c r="E447" s="154"/>
      <c r="F447" s="154"/>
      <c r="G447" s="154"/>
      <c r="H447" s="154"/>
      <c r="I447" s="155">
        <v>350</v>
      </c>
      <c r="J447" s="155"/>
      <c r="K447" s="155"/>
      <c r="L447" s="155"/>
      <c r="M447" s="155"/>
      <c r="N447" s="155"/>
      <c r="O447" s="155"/>
      <c r="P447" s="155"/>
      <c r="Q447" s="158"/>
      <c r="R447" s="155"/>
      <c r="S447" s="158"/>
      <c r="T447" s="158"/>
      <c r="U447" s="158"/>
      <c r="V447" s="158"/>
      <c r="W447" s="158"/>
      <c r="X447" s="158">
        <f>I447</f>
        <v>350</v>
      </c>
      <c r="Y447" s="158"/>
      <c r="Z447" s="158"/>
      <c r="AA447" s="158"/>
      <c r="AB447" s="158"/>
      <c r="AC447" s="158"/>
      <c r="AD447" s="159"/>
      <c r="AE447" s="158"/>
      <c r="AF447" s="158"/>
      <c r="AG447" s="158"/>
      <c r="AH447" s="158"/>
      <c r="AI447" s="158"/>
      <c r="AJ447" s="158"/>
      <c r="AK447" s="158"/>
      <c r="AL447" s="150">
        <f t="shared" si="449"/>
        <v>0</v>
      </c>
    </row>
    <row r="448" spans="1:38" s="6" customFormat="1" ht="17" outlineLevel="2" x14ac:dyDescent="0.2">
      <c r="A448" s="32" t="s">
        <v>221</v>
      </c>
      <c r="B448" s="33" t="s">
        <v>41</v>
      </c>
      <c r="C448" s="33" t="s">
        <v>42</v>
      </c>
      <c r="D448" s="34"/>
      <c r="E448" s="34"/>
      <c r="F448" s="34"/>
      <c r="G448" s="34"/>
      <c r="H448" s="34"/>
      <c r="I448" s="35">
        <f>SUBTOTAL(9,I449:I468)</f>
        <v>500.54719999999998</v>
      </c>
      <c r="J448" s="35">
        <f>SUBTOTAL(9,J449:J468)</f>
        <v>50</v>
      </c>
      <c r="K448" s="35">
        <f>SUBTOTAL(9,K449:K468)</f>
        <v>3608.6895039999999</v>
      </c>
      <c r="L448" s="35">
        <f t="shared" ref="L448:AK448" si="457">SUBTOTAL(9,L449:L468)</f>
        <v>100</v>
      </c>
      <c r="M448" s="35">
        <f t="shared" si="457"/>
        <v>0</v>
      </c>
      <c r="N448" s="35">
        <f t="shared" ref="N448" si="458">SUBTOTAL(9,N449:N468)</f>
        <v>1000</v>
      </c>
      <c r="O448" s="35">
        <f t="shared" si="457"/>
        <v>0</v>
      </c>
      <c r="P448" s="35">
        <f t="shared" si="457"/>
        <v>0</v>
      </c>
      <c r="Q448" s="35">
        <f t="shared" si="457"/>
        <v>50</v>
      </c>
      <c r="R448" s="35">
        <f t="shared" ref="R448" si="459">SUBTOTAL(9,R449:R468)</f>
        <v>0</v>
      </c>
      <c r="S448" s="35">
        <f t="shared" si="457"/>
        <v>0</v>
      </c>
      <c r="T448" s="35">
        <f>SUBTOTAL(9,T449:T468)</f>
        <v>3608.6895039999999</v>
      </c>
      <c r="U448" s="35">
        <f>SUBTOTAL(9,U449:U468)</f>
        <v>1000</v>
      </c>
      <c r="V448" s="35">
        <f t="shared" si="457"/>
        <v>0</v>
      </c>
      <c r="W448" s="35">
        <f t="shared" ref="W448" si="460">SUBTOTAL(9,W449:W468)</f>
        <v>0</v>
      </c>
      <c r="X448" s="35">
        <f>SUBTOTAL(9,X449:X468)</f>
        <v>500.54719999999998</v>
      </c>
      <c r="Y448" s="35">
        <f t="shared" si="457"/>
        <v>0</v>
      </c>
      <c r="Z448" s="35">
        <f t="shared" si="457"/>
        <v>0</v>
      </c>
      <c r="AA448" s="35">
        <f t="shared" ref="AA448" si="461">SUBTOTAL(9,AA449:AA468)</f>
        <v>0</v>
      </c>
      <c r="AB448" s="35">
        <f t="shared" si="457"/>
        <v>0</v>
      </c>
      <c r="AC448" s="35">
        <f t="shared" ref="AC448" si="462">SUBTOTAL(9,AC449:AC468)</f>
        <v>100</v>
      </c>
      <c r="AD448" s="35">
        <f t="shared" si="457"/>
        <v>0</v>
      </c>
      <c r="AE448" s="35">
        <f t="shared" si="457"/>
        <v>0</v>
      </c>
      <c r="AF448" s="35">
        <f t="shared" si="457"/>
        <v>0</v>
      </c>
      <c r="AG448" s="35">
        <f t="shared" si="457"/>
        <v>0</v>
      </c>
      <c r="AH448" s="35">
        <f t="shared" si="457"/>
        <v>0</v>
      </c>
      <c r="AI448" s="35">
        <f t="shared" si="457"/>
        <v>0</v>
      </c>
      <c r="AJ448" s="35">
        <f t="shared" ref="AJ448" si="463">SUBTOTAL(9,AJ449:AJ468)</f>
        <v>0</v>
      </c>
      <c r="AK448" s="35">
        <f t="shared" si="457"/>
        <v>0</v>
      </c>
      <c r="AL448" s="27">
        <f t="shared" si="449"/>
        <v>0</v>
      </c>
    </row>
    <row r="449" spans="1:38" s="11" customFormat="1" ht="17" outlineLevel="3" x14ac:dyDescent="0.2">
      <c r="A449" s="56" t="s">
        <v>222</v>
      </c>
      <c r="B449" s="52" t="s">
        <v>41</v>
      </c>
      <c r="C449" s="52" t="s">
        <v>42</v>
      </c>
      <c r="D449" s="45"/>
      <c r="E449" s="45"/>
      <c r="F449" s="45"/>
      <c r="G449" s="45"/>
      <c r="H449" s="45"/>
      <c r="I449" s="46">
        <f>SUBTOTAL(9,I450:I458)</f>
        <v>320.54719999999998</v>
      </c>
      <c r="J449" s="46">
        <f t="shared" ref="J449:AK449" si="464">SUBTOTAL(9,J450:J458)</f>
        <v>0</v>
      </c>
      <c r="K449" s="39">
        <f t="shared" ref="K449" si="465">SUBTOTAL(9,K450:K458)</f>
        <v>3043.2695039999999</v>
      </c>
      <c r="L449" s="46">
        <f>SUBTOTAL(9,L450:L458)</f>
        <v>100</v>
      </c>
      <c r="M449" s="46">
        <f t="shared" si="464"/>
        <v>0</v>
      </c>
      <c r="N449" s="39">
        <f t="shared" ref="N449" si="466">SUBTOTAL(9,N450:N458)</f>
        <v>1000</v>
      </c>
      <c r="O449" s="46">
        <f t="shared" si="464"/>
        <v>0</v>
      </c>
      <c r="P449" s="46">
        <f t="shared" si="464"/>
        <v>0</v>
      </c>
      <c r="Q449" s="46">
        <f t="shared" si="464"/>
        <v>0</v>
      </c>
      <c r="R449" s="46">
        <f t="shared" ref="R449" si="467">SUBTOTAL(9,R450:R458)</f>
        <v>0</v>
      </c>
      <c r="S449" s="46">
        <f t="shared" si="464"/>
        <v>0</v>
      </c>
      <c r="T449" s="46">
        <f t="shared" si="464"/>
        <v>3043.2695039999999</v>
      </c>
      <c r="U449" s="46">
        <f t="shared" si="464"/>
        <v>1000</v>
      </c>
      <c r="V449" s="46">
        <f t="shared" si="464"/>
        <v>0</v>
      </c>
      <c r="W449" s="46">
        <f t="shared" ref="W449" si="468">SUBTOTAL(9,W450:W458)</f>
        <v>0</v>
      </c>
      <c r="X449" s="46">
        <f t="shared" si="464"/>
        <v>320.54719999999998</v>
      </c>
      <c r="Y449" s="46">
        <f t="shared" si="464"/>
        <v>0</v>
      </c>
      <c r="Z449" s="46">
        <f t="shared" si="464"/>
        <v>0</v>
      </c>
      <c r="AA449" s="46">
        <f t="shared" ref="AA449" si="469">SUBTOTAL(9,AA450:AA458)</f>
        <v>0</v>
      </c>
      <c r="AB449" s="46">
        <f t="shared" si="464"/>
        <v>0</v>
      </c>
      <c r="AC449" s="46">
        <f t="shared" ref="AC449" si="470">SUBTOTAL(9,AC450:AC458)</f>
        <v>100</v>
      </c>
      <c r="AD449" s="46">
        <f t="shared" si="464"/>
        <v>0</v>
      </c>
      <c r="AE449" s="46">
        <f t="shared" si="464"/>
        <v>0</v>
      </c>
      <c r="AF449" s="46">
        <f t="shared" si="464"/>
        <v>0</v>
      </c>
      <c r="AG449" s="46">
        <f t="shared" si="464"/>
        <v>0</v>
      </c>
      <c r="AH449" s="46">
        <f t="shared" si="464"/>
        <v>0</v>
      </c>
      <c r="AI449" s="46">
        <f t="shared" si="464"/>
        <v>0</v>
      </c>
      <c r="AJ449" s="46">
        <f t="shared" ref="AJ449" si="471">SUBTOTAL(9,AJ450:AJ458)</f>
        <v>0</v>
      </c>
      <c r="AK449" s="46">
        <f t="shared" si="464"/>
        <v>0</v>
      </c>
      <c r="AL449" s="27">
        <f t="shared" si="449"/>
        <v>0</v>
      </c>
    </row>
    <row r="450" spans="1:38" s="11" customFormat="1" ht="17" outlineLevel="4" x14ac:dyDescent="0.2">
      <c r="A450" s="47" t="s">
        <v>223</v>
      </c>
      <c r="B450" s="52" t="s">
        <v>41</v>
      </c>
      <c r="C450" s="52" t="s">
        <v>42</v>
      </c>
      <c r="D450" s="45"/>
      <c r="E450" s="45"/>
      <c r="F450" s="45"/>
      <c r="G450" s="45"/>
      <c r="H450" s="45"/>
      <c r="I450" s="46">
        <f>SUBTOTAL(9,I451:I456)</f>
        <v>270.54719999999998</v>
      </c>
      <c r="J450" s="46">
        <f t="shared" ref="J450:O450" si="472">SUBTOTAL(9,J451:J456)</f>
        <v>0</v>
      </c>
      <c r="K450" s="39">
        <f t="shared" ref="K450" si="473">SUBTOTAL(9,K451:K456)</f>
        <v>2225.1863039999998</v>
      </c>
      <c r="L450" s="46">
        <f t="shared" si="472"/>
        <v>100</v>
      </c>
      <c r="M450" s="46">
        <f t="shared" si="472"/>
        <v>0</v>
      </c>
      <c r="N450" s="39">
        <f t="shared" ref="N450" si="474">SUBTOTAL(9,N451:N456)</f>
        <v>1000</v>
      </c>
      <c r="O450" s="46">
        <f t="shared" si="472"/>
        <v>0</v>
      </c>
      <c r="P450" s="46">
        <f t="shared" ref="P450" si="475">SUBTOTAL(9,P451:P456)</f>
        <v>0</v>
      </c>
      <c r="Q450" s="46">
        <f t="shared" ref="Q450" si="476">SUBTOTAL(9,Q451:Q456)</f>
        <v>0</v>
      </c>
      <c r="R450" s="46">
        <f>SUBTOTAL(9,R451:R456)</f>
        <v>0</v>
      </c>
      <c r="S450" s="46">
        <f t="shared" ref="S450:U450" si="477">SUBTOTAL(9,S451:S456)</f>
        <v>0</v>
      </c>
      <c r="T450" s="46">
        <f t="shared" si="477"/>
        <v>2225.1863039999998</v>
      </c>
      <c r="U450" s="46">
        <f t="shared" si="477"/>
        <v>1000</v>
      </c>
      <c r="V450" s="46">
        <f t="shared" ref="V450:W450" si="478">SUBTOTAL(9,V451:V456)</f>
        <v>0</v>
      </c>
      <c r="W450" s="46">
        <f t="shared" si="478"/>
        <v>0</v>
      </c>
      <c r="X450" s="46">
        <f t="shared" ref="X450" si="479">SUBTOTAL(9,X451:X456)</f>
        <v>270.54719999999998</v>
      </c>
      <c r="Y450" s="46">
        <f t="shared" ref="Y450:Z450" si="480">SUBTOTAL(9,Y451:Y456)</f>
        <v>0</v>
      </c>
      <c r="Z450" s="46">
        <f t="shared" si="480"/>
        <v>0</v>
      </c>
      <c r="AA450" s="46">
        <f t="shared" ref="AA450" si="481">SUBTOTAL(9,AA451:AA456)</f>
        <v>0</v>
      </c>
      <c r="AB450" s="46">
        <f t="shared" ref="AB450:AC450" si="482">SUBTOTAL(9,AB451:AB456)</f>
        <v>0</v>
      </c>
      <c r="AC450" s="46">
        <f t="shared" si="482"/>
        <v>100</v>
      </c>
      <c r="AD450" s="46">
        <f t="shared" ref="AD450" si="483">SUBTOTAL(9,AD451:AD456)</f>
        <v>0</v>
      </c>
      <c r="AE450" s="46">
        <f t="shared" ref="AE450:AF450" si="484">SUBTOTAL(9,AE451:AE456)</f>
        <v>0</v>
      </c>
      <c r="AF450" s="46">
        <f t="shared" si="484"/>
        <v>0</v>
      </c>
      <c r="AG450" s="46">
        <f t="shared" ref="AG450" si="485">SUBTOTAL(9,AG451:AG456)</f>
        <v>0</v>
      </c>
      <c r="AH450" s="46">
        <f t="shared" ref="AH450" si="486">SUBTOTAL(9,AH451:AH456)</f>
        <v>0</v>
      </c>
      <c r="AI450" s="46">
        <f t="shared" ref="AI450:AK450" si="487">SUBTOTAL(9,AI451:AI456)</f>
        <v>0</v>
      </c>
      <c r="AJ450" s="46">
        <f t="shared" ref="AJ450" si="488">SUBTOTAL(9,AJ451:AJ456)</f>
        <v>0</v>
      </c>
      <c r="AK450" s="46">
        <f t="shared" si="487"/>
        <v>0</v>
      </c>
      <c r="AL450" s="27">
        <f t="shared" si="449"/>
        <v>0</v>
      </c>
    </row>
    <row r="451" spans="1:38" s="8" customFormat="1" ht="34" outlineLevel="5" x14ac:dyDescent="0.2">
      <c r="A451" s="41" t="s">
        <v>443</v>
      </c>
      <c r="B451" s="52" t="s">
        <v>41</v>
      </c>
      <c r="C451" s="52" t="s">
        <v>42</v>
      </c>
      <c r="D451" s="45">
        <f>CEILING(($B$1)/F451,1)</f>
        <v>6</v>
      </c>
      <c r="E451" s="45">
        <v>1</v>
      </c>
      <c r="F451" s="45">
        <v>64</v>
      </c>
      <c r="G451" s="38" t="s">
        <v>464</v>
      </c>
      <c r="H451" s="73">
        <f>150*64*1.1/1000*1.22</f>
        <v>12.8832</v>
      </c>
      <c r="I451" s="46">
        <f>(D451+E451)*H451</f>
        <v>90.182400000000001</v>
      </c>
      <c r="J451" s="46"/>
      <c r="K451" s="39"/>
      <c r="L451" s="46"/>
      <c r="M451" s="46"/>
      <c r="N451" s="39"/>
      <c r="O451" s="46"/>
      <c r="P451" s="46"/>
      <c r="Q451" s="50"/>
      <c r="R451" s="46"/>
      <c r="S451" s="50"/>
      <c r="T451" s="50"/>
      <c r="U451" s="50"/>
      <c r="V451" s="50"/>
      <c r="W451" s="50"/>
      <c r="X451" s="50">
        <f>I451</f>
        <v>90.182400000000001</v>
      </c>
      <c r="Y451" s="50"/>
      <c r="Z451" s="50"/>
      <c r="AA451" s="50"/>
      <c r="AB451" s="50"/>
      <c r="AC451" s="50"/>
      <c r="AD451" s="51"/>
      <c r="AE451" s="50"/>
      <c r="AF451" s="50"/>
      <c r="AG451" s="50"/>
      <c r="AH451" s="50"/>
      <c r="AI451" s="50"/>
      <c r="AJ451" s="50"/>
      <c r="AK451" s="50"/>
      <c r="AL451" s="27">
        <f t="shared" si="449"/>
        <v>0</v>
      </c>
    </row>
    <row r="452" spans="1:38" s="8" customFormat="1" ht="34" outlineLevel="5" x14ac:dyDescent="0.2">
      <c r="A452" s="41" t="s">
        <v>444</v>
      </c>
      <c r="B452" s="52" t="s">
        <v>41</v>
      </c>
      <c r="C452" s="52" t="s">
        <v>42</v>
      </c>
      <c r="D452" s="45">
        <f>CEILING((896)/F452,1)</f>
        <v>14</v>
      </c>
      <c r="E452" s="45">
        <v>0</v>
      </c>
      <c r="F452" s="45">
        <v>64</v>
      </c>
      <c r="G452" s="38" t="s">
        <v>464</v>
      </c>
      <c r="H452" s="73">
        <f>150*64*1.1/1000*1.22</f>
        <v>12.8832</v>
      </c>
      <c r="I452" s="46">
        <f>(D452+E452)*H452</f>
        <v>180.3648</v>
      </c>
      <c r="J452" s="46"/>
      <c r="K452" s="39"/>
      <c r="L452" s="46"/>
      <c r="M452" s="46"/>
      <c r="N452" s="39"/>
      <c r="O452" s="46"/>
      <c r="P452" s="46"/>
      <c r="Q452" s="50"/>
      <c r="R452" s="46"/>
      <c r="S452" s="50"/>
      <c r="T452" s="50"/>
      <c r="U452" s="50"/>
      <c r="V452" s="50"/>
      <c r="W452" s="50"/>
      <c r="X452" s="50">
        <f>I452</f>
        <v>180.3648</v>
      </c>
      <c r="Y452" s="50"/>
      <c r="Z452" s="50"/>
      <c r="AA452" s="50"/>
      <c r="AB452" s="50"/>
      <c r="AC452" s="50"/>
      <c r="AD452" s="51"/>
      <c r="AE452" s="50"/>
      <c r="AF452" s="50"/>
      <c r="AG452" s="50"/>
      <c r="AH452" s="50"/>
      <c r="AI452" s="50"/>
      <c r="AJ452" s="50"/>
      <c r="AK452" s="50"/>
      <c r="AL452" s="27">
        <f t="shared" si="449"/>
        <v>0</v>
      </c>
    </row>
    <row r="453" spans="1:38" s="8" customFormat="1" ht="34" outlineLevel="5" x14ac:dyDescent="0.2">
      <c r="A453" s="66" t="s">
        <v>101</v>
      </c>
      <c r="B453" s="52" t="s">
        <v>39</v>
      </c>
      <c r="C453" s="52" t="s">
        <v>40</v>
      </c>
      <c r="D453" s="45">
        <f>CEILING(($B$7)/F453,1)</f>
        <v>130</v>
      </c>
      <c r="E453" s="54">
        <f>$B$4</f>
        <v>0.04</v>
      </c>
      <c r="F453" s="45">
        <v>64</v>
      </c>
      <c r="G453" s="38" t="s">
        <v>464</v>
      </c>
      <c r="H453" s="73">
        <f>150*64*1.1/1000*1.22</f>
        <v>12.8832</v>
      </c>
      <c r="I453" s="46"/>
      <c r="J453" s="97"/>
      <c r="K453" s="39">
        <f>CEILING((D453*(1+E453)),1)*H453*1.27</f>
        <v>2225.1863039999998</v>
      </c>
      <c r="L453" s="46"/>
      <c r="M453" s="46"/>
      <c r="N453" s="39"/>
      <c r="O453" s="46"/>
      <c r="P453" s="46"/>
      <c r="Q453" s="50"/>
      <c r="R453" s="46"/>
      <c r="S453" s="50"/>
      <c r="T453" s="50">
        <f>K453</f>
        <v>2225.1863039999998</v>
      </c>
      <c r="U453" s="50"/>
      <c r="V453" s="50"/>
      <c r="W453" s="50"/>
      <c r="X453" s="50"/>
      <c r="Y453" s="50"/>
      <c r="Z453" s="50"/>
      <c r="AA453" s="50"/>
      <c r="AB453" s="50"/>
      <c r="AC453" s="50"/>
      <c r="AD453" s="51"/>
      <c r="AE453" s="50"/>
      <c r="AF453" s="50"/>
      <c r="AG453" s="50"/>
      <c r="AH453" s="50"/>
      <c r="AI453" s="50"/>
      <c r="AJ453" s="50"/>
      <c r="AK453" s="50"/>
      <c r="AL453" s="27">
        <f t="shared" si="449"/>
        <v>0</v>
      </c>
    </row>
    <row r="454" spans="1:38" s="11" customFormat="1" ht="34" outlineLevel="5" x14ac:dyDescent="0.2">
      <c r="A454" s="66" t="s">
        <v>103</v>
      </c>
      <c r="B454" s="52" t="s">
        <v>39</v>
      </c>
      <c r="C454" s="52" t="s">
        <v>40</v>
      </c>
      <c r="D454" s="45"/>
      <c r="E454" s="45"/>
      <c r="F454" s="45"/>
      <c r="G454" s="45"/>
      <c r="H454" s="45"/>
      <c r="I454" s="46"/>
      <c r="J454" s="46"/>
      <c r="K454" s="39">
        <v>0</v>
      </c>
      <c r="L454" s="46"/>
      <c r="M454" s="46">
        <v>0</v>
      </c>
      <c r="N454" s="39">
        <v>500</v>
      </c>
      <c r="O454" s="46"/>
      <c r="P454" s="46"/>
      <c r="Q454" s="50"/>
      <c r="R454" s="46"/>
      <c r="S454" s="50"/>
      <c r="T454" s="50"/>
      <c r="U454" s="50">
        <f>N454</f>
        <v>500</v>
      </c>
      <c r="V454" s="50"/>
      <c r="W454" s="50"/>
      <c r="X454" s="50"/>
      <c r="Y454" s="50"/>
      <c r="Z454" s="50"/>
      <c r="AA454" s="50"/>
      <c r="AB454" s="50"/>
      <c r="AC454" s="50"/>
      <c r="AD454" s="51"/>
      <c r="AE454" s="50"/>
      <c r="AF454" s="50"/>
      <c r="AG454" s="50"/>
      <c r="AH454" s="50"/>
      <c r="AI454" s="50"/>
      <c r="AJ454" s="50"/>
      <c r="AK454" s="50"/>
      <c r="AL454" s="27">
        <f t="shared" si="449"/>
        <v>0</v>
      </c>
    </row>
    <row r="455" spans="1:38" s="11" customFormat="1" ht="17" outlineLevel="5" x14ac:dyDescent="0.2">
      <c r="A455" s="66" t="s">
        <v>102</v>
      </c>
      <c r="B455" s="52" t="s">
        <v>39</v>
      </c>
      <c r="C455" s="52" t="s">
        <v>40</v>
      </c>
      <c r="D455" s="45"/>
      <c r="E455" s="45"/>
      <c r="F455" s="45"/>
      <c r="G455" s="45"/>
      <c r="H455" s="45"/>
      <c r="I455" s="46"/>
      <c r="J455" s="46"/>
      <c r="K455" s="39"/>
      <c r="L455" s="46"/>
      <c r="M455" s="46">
        <v>0</v>
      </c>
      <c r="N455" s="39">
        <v>500</v>
      </c>
      <c r="O455" s="46"/>
      <c r="P455" s="46"/>
      <c r="Q455" s="50"/>
      <c r="R455" s="46"/>
      <c r="S455" s="50"/>
      <c r="T455" s="50"/>
      <c r="U455" s="50">
        <f>N455</f>
        <v>500</v>
      </c>
      <c r="V455" s="50"/>
      <c r="W455" s="50"/>
      <c r="X455" s="50"/>
      <c r="Y455" s="50"/>
      <c r="Z455" s="50"/>
      <c r="AA455" s="50"/>
      <c r="AB455" s="50">
        <f>O455</f>
        <v>0</v>
      </c>
      <c r="AC455" s="50"/>
      <c r="AD455" s="51"/>
      <c r="AE455" s="50"/>
      <c r="AF455" s="50"/>
      <c r="AG455" s="50"/>
      <c r="AH455" s="50"/>
      <c r="AI455" s="50"/>
      <c r="AJ455" s="50"/>
      <c r="AK455" s="50"/>
      <c r="AL455" s="27">
        <f t="shared" si="449"/>
        <v>0</v>
      </c>
    </row>
    <row r="456" spans="1:38" s="11" customFormat="1" ht="34" outlineLevel="5" x14ac:dyDescent="0.2">
      <c r="A456" s="66" t="s">
        <v>104</v>
      </c>
      <c r="B456" s="52" t="s">
        <v>41</v>
      </c>
      <c r="C456" s="52" t="s">
        <v>42</v>
      </c>
      <c r="D456" s="45"/>
      <c r="E456" s="45"/>
      <c r="F456" s="45"/>
      <c r="G456" s="45"/>
      <c r="H456" s="45"/>
      <c r="I456" s="46"/>
      <c r="J456" s="46"/>
      <c r="K456" s="39"/>
      <c r="L456" s="46">
        <v>100</v>
      </c>
      <c r="M456" s="46"/>
      <c r="N456" s="39"/>
      <c r="O456" s="46"/>
      <c r="P456" s="46"/>
      <c r="Q456" s="50"/>
      <c r="R456" s="46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>
        <f>L456</f>
        <v>100</v>
      </c>
      <c r="AD456" s="51"/>
      <c r="AE456" s="50"/>
      <c r="AF456" s="50"/>
      <c r="AG456" s="50"/>
      <c r="AH456" s="50"/>
      <c r="AI456" s="50"/>
      <c r="AJ456" s="50"/>
      <c r="AK456" s="50"/>
      <c r="AL456" s="27">
        <f t="shared" si="449"/>
        <v>0</v>
      </c>
    </row>
    <row r="457" spans="1:38" s="8" customFormat="1" ht="17" outlineLevel="4" x14ac:dyDescent="0.2">
      <c r="A457" s="40" t="s">
        <v>445</v>
      </c>
      <c r="B457" s="52" t="s">
        <v>39</v>
      </c>
      <c r="C457" s="52" t="s">
        <v>40</v>
      </c>
      <c r="D457" s="45">
        <f>CEILING(($B$8)/F457,1)</f>
        <v>47</v>
      </c>
      <c r="E457" s="54">
        <f>$B$6</f>
        <v>0.05</v>
      </c>
      <c r="F457" s="45">
        <v>64</v>
      </c>
      <c r="G457" s="38" t="s">
        <v>464</v>
      </c>
      <c r="H457" s="73">
        <f>150*64*1.1/1000*1.22</f>
        <v>12.8832</v>
      </c>
      <c r="I457" s="46"/>
      <c r="J457" s="97">
        <v>0</v>
      </c>
      <c r="K457" s="39">
        <f>CEILING((D457*(1+E457)),1)*H457*1.27</f>
        <v>818.08319999999992</v>
      </c>
      <c r="L457" s="46"/>
      <c r="M457" s="46"/>
      <c r="N457" s="39"/>
      <c r="O457" s="46"/>
      <c r="P457" s="46"/>
      <c r="Q457" s="50"/>
      <c r="R457" s="46"/>
      <c r="S457" s="50"/>
      <c r="T457" s="50">
        <f>K457</f>
        <v>818.08319999999992</v>
      </c>
      <c r="U457" s="50"/>
      <c r="V457" s="50"/>
      <c r="W457" s="50"/>
      <c r="X457" s="50"/>
      <c r="Y457" s="50"/>
      <c r="Z457" s="50"/>
      <c r="AA457" s="50"/>
      <c r="AB457" s="50"/>
      <c r="AC457" s="50"/>
      <c r="AD457" s="51"/>
      <c r="AE457" s="50"/>
      <c r="AF457" s="50"/>
      <c r="AG457" s="50"/>
      <c r="AH457" s="50"/>
      <c r="AI457" s="50"/>
      <c r="AJ457" s="50"/>
      <c r="AK457" s="50"/>
      <c r="AL457" s="27">
        <f t="shared" si="449"/>
        <v>0</v>
      </c>
    </row>
    <row r="458" spans="1:38" ht="17" outlineLevel="4" x14ac:dyDescent="0.2">
      <c r="A458" s="40" t="s">
        <v>224</v>
      </c>
      <c r="B458" s="37" t="s">
        <v>41</v>
      </c>
      <c r="C458" s="37" t="s">
        <v>42</v>
      </c>
      <c r="D458" s="38"/>
      <c r="E458" s="38"/>
      <c r="F458" s="38"/>
      <c r="G458" s="38"/>
      <c r="H458" s="38"/>
      <c r="I458" s="39">
        <v>50</v>
      </c>
      <c r="J458" s="39"/>
      <c r="K458" s="39"/>
      <c r="L458" s="39"/>
      <c r="M458" s="39"/>
      <c r="N458" s="39"/>
      <c r="O458" s="39"/>
      <c r="P458" s="39"/>
      <c r="Q458" s="42"/>
      <c r="R458" s="39"/>
      <c r="S458" s="42"/>
      <c r="T458" s="42"/>
      <c r="U458" s="42"/>
      <c r="V458" s="42"/>
      <c r="W458" s="42"/>
      <c r="X458" s="42">
        <f>I458</f>
        <v>50</v>
      </c>
      <c r="Y458" s="42"/>
      <c r="Z458" s="42"/>
      <c r="AA458" s="42"/>
      <c r="AB458" s="42"/>
      <c r="AC458" s="42"/>
      <c r="AD458" s="43"/>
      <c r="AE458" s="42"/>
      <c r="AF458" s="42"/>
      <c r="AG458" s="42"/>
      <c r="AH458" s="42"/>
      <c r="AI458" s="42"/>
      <c r="AJ458" s="42"/>
      <c r="AK458" s="42"/>
      <c r="AL458" s="27">
        <f t="shared" si="449"/>
        <v>0</v>
      </c>
    </row>
    <row r="459" spans="1:38" ht="17" outlineLevel="3" x14ac:dyDescent="0.2">
      <c r="A459" s="36" t="s">
        <v>225</v>
      </c>
      <c r="B459" s="37" t="s">
        <v>793</v>
      </c>
      <c r="C459" s="37" t="s">
        <v>42</v>
      </c>
      <c r="D459" s="38"/>
      <c r="E459" s="38"/>
      <c r="F459" s="38"/>
      <c r="G459" s="38"/>
      <c r="H459" s="38"/>
      <c r="I459" s="39">
        <f>SUBTOTAL(9,I460:I462)</f>
        <v>180</v>
      </c>
      <c r="J459" s="39">
        <f t="shared" ref="J459:AK459" si="489">SUBTOTAL(9,J460:J462)</f>
        <v>0</v>
      </c>
      <c r="K459" s="39">
        <f t="shared" si="489"/>
        <v>125</v>
      </c>
      <c r="L459" s="39">
        <f t="shared" si="489"/>
        <v>0</v>
      </c>
      <c r="M459" s="39">
        <f t="shared" si="489"/>
        <v>0</v>
      </c>
      <c r="N459" s="39">
        <f t="shared" si="489"/>
        <v>0</v>
      </c>
      <c r="O459" s="39">
        <f t="shared" si="489"/>
        <v>0</v>
      </c>
      <c r="P459" s="39">
        <f t="shared" si="489"/>
        <v>0</v>
      </c>
      <c r="Q459" s="39">
        <f t="shared" si="489"/>
        <v>0</v>
      </c>
      <c r="R459" s="39">
        <f t="shared" si="489"/>
        <v>0</v>
      </c>
      <c r="S459" s="39">
        <f t="shared" si="489"/>
        <v>0</v>
      </c>
      <c r="T459" s="39">
        <f t="shared" si="489"/>
        <v>125</v>
      </c>
      <c r="U459" s="39">
        <f t="shared" si="489"/>
        <v>0</v>
      </c>
      <c r="V459" s="39">
        <f t="shared" si="489"/>
        <v>0</v>
      </c>
      <c r="W459" s="39">
        <f t="shared" ref="W459" si="490">SUBTOTAL(9,W460:W462)</f>
        <v>0</v>
      </c>
      <c r="X459" s="39">
        <f t="shared" si="489"/>
        <v>180</v>
      </c>
      <c r="Y459" s="39">
        <f t="shared" si="489"/>
        <v>0</v>
      </c>
      <c r="Z459" s="39">
        <f t="shared" si="489"/>
        <v>0</v>
      </c>
      <c r="AA459" s="39">
        <f t="shared" si="489"/>
        <v>0</v>
      </c>
      <c r="AB459" s="39">
        <f t="shared" si="489"/>
        <v>0</v>
      </c>
      <c r="AC459" s="39">
        <f t="shared" si="489"/>
        <v>0</v>
      </c>
      <c r="AD459" s="39">
        <f t="shared" si="489"/>
        <v>0</v>
      </c>
      <c r="AE459" s="39">
        <f t="shared" si="489"/>
        <v>0</v>
      </c>
      <c r="AF459" s="39">
        <f t="shared" si="489"/>
        <v>0</v>
      </c>
      <c r="AG459" s="39">
        <f t="shared" si="489"/>
        <v>0</v>
      </c>
      <c r="AH459" s="39">
        <f t="shared" si="489"/>
        <v>0</v>
      </c>
      <c r="AI459" s="39">
        <f t="shared" si="489"/>
        <v>0</v>
      </c>
      <c r="AJ459" s="39">
        <f t="shared" si="489"/>
        <v>0</v>
      </c>
      <c r="AK459" s="39">
        <f t="shared" si="489"/>
        <v>0</v>
      </c>
      <c r="AL459" s="27">
        <f t="shared" si="449"/>
        <v>0</v>
      </c>
    </row>
    <row r="460" spans="1:38" outlineLevel="4" x14ac:dyDescent="0.2">
      <c r="A460" s="40" t="s">
        <v>226</v>
      </c>
      <c r="B460" s="37" t="s">
        <v>41</v>
      </c>
      <c r="C460" s="37" t="s">
        <v>42</v>
      </c>
      <c r="D460" s="38"/>
      <c r="E460" s="38"/>
      <c r="F460" s="38"/>
      <c r="G460" s="38"/>
      <c r="H460" s="38"/>
      <c r="I460" s="21"/>
      <c r="J460" s="39">
        <v>0</v>
      </c>
      <c r="K460" s="39">
        <v>125</v>
      </c>
      <c r="L460" s="39"/>
      <c r="M460" s="39"/>
      <c r="N460" s="39"/>
      <c r="O460" s="39"/>
      <c r="P460" s="39"/>
      <c r="Q460" s="42"/>
      <c r="R460" s="39"/>
      <c r="S460" s="42"/>
      <c r="T460" s="42">
        <f>K460</f>
        <v>125</v>
      </c>
      <c r="U460" s="42"/>
      <c r="V460" s="42"/>
      <c r="W460" s="42"/>
      <c r="X460" s="22"/>
      <c r="Y460" s="42"/>
      <c r="Z460" s="42"/>
      <c r="AA460" s="42"/>
      <c r="AB460" s="42"/>
      <c r="AC460" s="42"/>
      <c r="AD460" s="43"/>
      <c r="AE460" s="42"/>
      <c r="AF460" s="42"/>
      <c r="AG460" s="42"/>
      <c r="AH460" s="42"/>
      <c r="AI460" s="42"/>
      <c r="AJ460" s="42"/>
      <c r="AK460" s="42"/>
      <c r="AL460" s="27">
        <f t="shared" si="449"/>
        <v>0</v>
      </c>
    </row>
    <row r="461" spans="1:38" ht="17" outlineLevel="4" x14ac:dyDescent="0.2">
      <c r="A461" s="40" t="s">
        <v>227</v>
      </c>
      <c r="B461" s="37" t="s">
        <v>793</v>
      </c>
      <c r="C461" s="37" t="s">
        <v>42</v>
      </c>
      <c r="D461" s="38"/>
      <c r="E461" s="38"/>
      <c r="F461" s="38"/>
      <c r="G461" s="38"/>
      <c r="H461" s="38"/>
      <c r="I461" s="39">
        <v>160</v>
      </c>
      <c r="J461" s="39"/>
      <c r="K461" s="39"/>
      <c r="L461" s="39"/>
      <c r="M461" s="39"/>
      <c r="N461" s="39"/>
      <c r="O461" s="39"/>
      <c r="P461" s="39"/>
      <c r="Q461" s="42"/>
      <c r="R461" s="39"/>
      <c r="S461" s="42"/>
      <c r="T461" s="42"/>
      <c r="U461" s="42"/>
      <c r="V461" s="42"/>
      <c r="W461" s="42"/>
      <c r="X461" s="42">
        <f>I461</f>
        <v>160</v>
      </c>
      <c r="Y461" s="42"/>
      <c r="Z461" s="42"/>
      <c r="AA461" s="42"/>
      <c r="AB461" s="42"/>
      <c r="AC461" s="42"/>
      <c r="AD461" s="43"/>
      <c r="AE461" s="42"/>
      <c r="AF461" s="42"/>
      <c r="AG461" s="42"/>
      <c r="AH461" s="42"/>
      <c r="AI461" s="42"/>
      <c r="AJ461" s="42"/>
      <c r="AK461" s="42"/>
      <c r="AL461" s="27">
        <f t="shared" si="449"/>
        <v>0</v>
      </c>
    </row>
    <row r="462" spans="1:38" ht="17" outlineLevel="4" x14ac:dyDescent="0.2">
      <c r="A462" s="40" t="s">
        <v>790</v>
      </c>
      <c r="B462" s="37" t="s">
        <v>3</v>
      </c>
      <c r="C462" s="37" t="s">
        <v>1</v>
      </c>
      <c r="D462" s="38"/>
      <c r="E462" s="38"/>
      <c r="F462" s="38"/>
      <c r="G462" s="38"/>
      <c r="H462" s="38"/>
      <c r="I462" s="39">
        <v>20</v>
      </c>
      <c r="J462" s="39"/>
      <c r="K462" s="39"/>
      <c r="L462" s="39"/>
      <c r="M462" s="39"/>
      <c r="N462" s="39"/>
      <c r="O462" s="39"/>
      <c r="P462" s="39"/>
      <c r="Q462" s="42"/>
      <c r="R462" s="39"/>
      <c r="S462" s="42"/>
      <c r="T462" s="42"/>
      <c r="U462" s="42"/>
      <c r="V462" s="42"/>
      <c r="W462" s="42"/>
      <c r="X462" s="42">
        <f>I462</f>
        <v>20</v>
      </c>
      <c r="Y462" s="42"/>
      <c r="Z462" s="42"/>
      <c r="AA462" s="42"/>
      <c r="AB462" s="42"/>
      <c r="AC462" s="42"/>
      <c r="AD462" s="43"/>
      <c r="AE462" s="42"/>
      <c r="AF462" s="42"/>
      <c r="AG462" s="42"/>
      <c r="AH462" s="42"/>
      <c r="AI462" s="42"/>
      <c r="AJ462" s="42"/>
      <c r="AK462" s="42"/>
      <c r="AL462" s="27">
        <f t="shared" ref="AL462" si="491">SUM(I462:P462)-SUM(Q462:AK462)</f>
        <v>0</v>
      </c>
    </row>
    <row r="463" spans="1:38" ht="17" outlineLevel="3" x14ac:dyDescent="0.2">
      <c r="A463" s="36" t="s">
        <v>228</v>
      </c>
      <c r="B463" s="37" t="s">
        <v>337</v>
      </c>
      <c r="C463" s="37" t="s">
        <v>332</v>
      </c>
      <c r="D463" s="38"/>
      <c r="E463" s="38"/>
      <c r="F463" s="38"/>
      <c r="G463" s="38"/>
      <c r="H463" s="38"/>
      <c r="I463" s="39"/>
      <c r="J463" s="39">
        <v>50</v>
      </c>
      <c r="K463" s="39">
        <v>0</v>
      </c>
      <c r="L463" s="39"/>
      <c r="M463" s="39"/>
      <c r="N463" s="39"/>
      <c r="O463" s="39"/>
      <c r="P463" s="39"/>
      <c r="Q463" s="42">
        <f>J463</f>
        <v>50</v>
      </c>
      <c r="R463" s="39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3"/>
      <c r="AE463" s="42"/>
      <c r="AF463" s="42"/>
      <c r="AG463" s="42"/>
      <c r="AH463" s="42"/>
      <c r="AI463" s="42"/>
      <c r="AJ463" s="42"/>
      <c r="AK463" s="42"/>
      <c r="AL463" s="27">
        <f t="shared" si="449"/>
        <v>0</v>
      </c>
    </row>
    <row r="464" spans="1:38" ht="17" outlineLevel="3" x14ac:dyDescent="0.2">
      <c r="A464" s="36" t="s">
        <v>229</v>
      </c>
      <c r="B464" s="37" t="s">
        <v>106</v>
      </c>
      <c r="C464" s="37" t="s">
        <v>1</v>
      </c>
      <c r="D464" s="38"/>
      <c r="E464" s="38"/>
      <c r="F464" s="38"/>
      <c r="G464" s="38"/>
      <c r="H464" s="38"/>
      <c r="I464" s="39">
        <f>SUBTOTAL(9,I465:I468)</f>
        <v>0</v>
      </c>
      <c r="J464" s="39">
        <f>SUBTOTAL(9,J465:J468)</f>
        <v>0</v>
      </c>
      <c r="K464" s="39">
        <f>SUBTOTAL(9,K465:K468)</f>
        <v>440.42</v>
      </c>
      <c r="L464" s="39">
        <f t="shared" ref="L464:AK464" si="492">SUBTOTAL(9,L465:L468)</f>
        <v>0</v>
      </c>
      <c r="M464" s="39">
        <f t="shared" si="492"/>
        <v>0</v>
      </c>
      <c r="N464" s="39">
        <f t="shared" ref="N464" si="493">SUBTOTAL(9,N465:N468)</f>
        <v>0</v>
      </c>
      <c r="O464" s="39">
        <f t="shared" si="492"/>
        <v>0</v>
      </c>
      <c r="P464" s="39">
        <f t="shared" si="492"/>
        <v>0</v>
      </c>
      <c r="Q464" s="39">
        <f t="shared" si="492"/>
        <v>0</v>
      </c>
      <c r="R464" s="39">
        <f t="shared" ref="R464" si="494">SUBTOTAL(9,R465:R468)</f>
        <v>0</v>
      </c>
      <c r="S464" s="39">
        <f t="shared" si="492"/>
        <v>0</v>
      </c>
      <c r="T464" s="39">
        <f t="shared" si="492"/>
        <v>440.42</v>
      </c>
      <c r="U464" s="39">
        <f t="shared" si="492"/>
        <v>0</v>
      </c>
      <c r="V464" s="39">
        <f t="shared" si="492"/>
        <v>0</v>
      </c>
      <c r="W464" s="39">
        <f t="shared" ref="W464" si="495">SUBTOTAL(9,W465:W468)</f>
        <v>0</v>
      </c>
      <c r="X464" s="39">
        <f t="shared" si="492"/>
        <v>0</v>
      </c>
      <c r="Y464" s="39">
        <f t="shared" si="492"/>
        <v>0</v>
      </c>
      <c r="Z464" s="39">
        <f t="shared" si="492"/>
        <v>0</v>
      </c>
      <c r="AA464" s="39">
        <f t="shared" ref="AA464" si="496">SUBTOTAL(9,AA465:AA468)</f>
        <v>0</v>
      </c>
      <c r="AB464" s="39">
        <f t="shared" si="492"/>
        <v>0</v>
      </c>
      <c r="AC464" s="39">
        <f t="shared" ref="AC464" si="497">SUBTOTAL(9,AC465:AC468)</f>
        <v>0</v>
      </c>
      <c r="AD464" s="39">
        <f t="shared" si="492"/>
        <v>0</v>
      </c>
      <c r="AE464" s="39">
        <f t="shared" si="492"/>
        <v>0</v>
      </c>
      <c r="AF464" s="39">
        <f t="shared" si="492"/>
        <v>0</v>
      </c>
      <c r="AG464" s="39">
        <f t="shared" si="492"/>
        <v>0</v>
      </c>
      <c r="AH464" s="39">
        <f t="shared" si="492"/>
        <v>0</v>
      </c>
      <c r="AI464" s="39">
        <f t="shared" si="492"/>
        <v>0</v>
      </c>
      <c r="AJ464" s="39">
        <f t="shared" ref="AJ464" si="498">SUBTOTAL(9,AJ465:AJ468)</f>
        <v>0</v>
      </c>
      <c r="AK464" s="39">
        <f t="shared" si="492"/>
        <v>0</v>
      </c>
      <c r="AL464" s="27">
        <f t="shared" si="449"/>
        <v>0</v>
      </c>
    </row>
    <row r="465" spans="1:38" ht="17" outlineLevel="4" x14ac:dyDescent="0.2">
      <c r="A465" s="40" t="s">
        <v>105</v>
      </c>
      <c r="B465" s="37" t="s">
        <v>106</v>
      </c>
      <c r="C465" s="37" t="s">
        <v>1</v>
      </c>
      <c r="D465" s="38"/>
      <c r="E465" s="38"/>
      <c r="F465" s="38"/>
      <c r="G465" s="38"/>
      <c r="H465" s="38"/>
      <c r="I465" s="39">
        <f>SUBTOTAL(9,I466:I468)</f>
        <v>0</v>
      </c>
      <c r="J465" s="39">
        <f t="shared" ref="J465:AK465" si="499">SUBTOTAL(9,J466:J468)</f>
        <v>0</v>
      </c>
      <c r="K465" s="39">
        <f t="shared" ref="K465" si="500">SUBTOTAL(9,K466:K468)</f>
        <v>440.42</v>
      </c>
      <c r="L465" s="39">
        <f t="shared" si="499"/>
        <v>0</v>
      </c>
      <c r="M465" s="39">
        <f t="shared" si="499"/>
        <v>0</v>
      </c>
      <c r="N465" s="39">
        <f t="shared" ref="N465" si="501">SUBTOTAL(9,N466:N468)</f>
        <v>0</v>
      </c>
      <c r="O465" s="39">
        <f t="shared" si="499"/>
        <v>0</v>
      </c>
      <c r="P465" s="39">
        <f t="shared" si="499"/>
        <v>0</v>
      </c>
      <c r="Q465" s="39">
        <f t="shared" si="499"/>
        <v>0</v>
      </c>
      <c r="R465" s="39">
        <f t="shared" ref="R465" si="502">SUBTOTAL(9,R466:R468)</f>
        <v>0</v>
      </c>
      <c r="S465" s="39">
        <f t="shared" si="499"/>
        <v>0</v>
      </c>
      <c r="T465" s="39">
        <f>SUBTOTAL(9,T466:T468)</f>
        <v>440.42</v>
      </c>
      <c r="U465" s="39">
        <f t="shared" si="499"/>
        <v>0</v>
      </c>
      <c r="V465" s="39">
        <f t="shared" si="499"/>
        <v>0</v>
      </c>
      <c r="W465" s="39">
        <f t="shared" ref="W465" si="503">SUBTOTAL(9,W466:W468)</f>
        <v>0</v>
      </c>
      <c r="X465" s="39">
        <f t="shared" si="499"/>
        <v>0</v>
      </c>
      <c r="Y465" s="39">
        <f t="shared" si="499"/>
        <v>0</v>
      </c>
      <c r="Z465" s="39">
        <f t="shared" si="499"/>
        <v>0</v>
      </c>
      <c r="AA465" s="39">
        <f t="shared" ref="AA465" si="504">SUBTOTAL(9,AA466:AA468)</f>
        <v>0</v>
      </c>
      <c r="AB465" s="39">
        <f t="shared" si="499"/>
        <v>0</v>
      </c>
      <c r="AC465" s="39">
        <f t="shared" ref="AC465" si="505">SUBTOTAL(9,AC466:AC468)</f>
        <v>0</v>
      </c>
      <c r="AD465" s="39">
        <f>SUBTOTAL(9,AD466:AD468)</f>
        <v>0</v>
      </c>
      <c r="AE465" s="39">
        <f t="shared" si="499"/>
        <v>0</v>
      </c>
      <c r="AF465" s="39">
        <f t="shared" si="499"/>
        <v>0</v>
      </c>
      <c r="AG465" s="39">
        <f t="shared" si="499"/>
        <v>0</v>
      </c>
      <c r="AH465" s="39">
        <f t="shared" si="499"/>
        <v>0</v>
      </c>
      <c r="AI465" s="39">
        <f t="shared" si="499"/>
        <v>0</v>
      </c>
      <c r="AJ465" s="39">
        <f t="shared" ref="AJ465" si="506">SUBTOTAL(9,AJ466:AJ468)</f>
        <v>0</v>
      </c>
      <c r="AK465" s="39">
        <f t="shared" si="499"/>
        <v>0</v>
      </c>
      <c r="AL465" s="27">
        <f t="shared" si="449"/>
        <v>0</v>
      </c>
    </row>
    <row r="466" spans="1:38" s="1" customFormat="1" ht="34" outlineLevel="5" x14ac:dyDescent="0.2">
      <c r="A466" s="66" t="s">
        <v>370</v>
      </c>
      <c r="B466" s="52" t="s">
        <v>106</v>
      </c>
      <c r="C466" s="52" t="s">
        <v>1</v>
      </c>
      <c r="D466" s="45">
        <f>(CEILING($B$7/64/18,1)+CEILING($B$8/64/18,1))</f>
        <v>11</v>
      </c>
      <c r="E466" s="53"/>
      <c r="F466" s="53"/>
      <c r="G466" s="38" t="s">
        <v>465</v>
      </c>
      <c r="H466" s="53"/>
      <c r="I466" s="65"/>
      <c r="J466" s="46"/>
      <c r="K466" s="39">
        <f>(D466*(6000+8000)+3*10000+9*6000+8000)/1000*1.27</f>
        <v>312.42</v>
      </c>
      <c r="L466" s="62"/>
      <c r="M466" s="62"/>
      <c r="N466" s="39"/>
      <c r="O466" s="62"/>
      <c r="P466" s="62"/>
      <c r="Q466" s="63"/>
      <c r="R466" s="62"/>
      <c r="S466" s="63"/>
      <c r="T466" s="50">
        <f>K466</f>
        <v>312.42</v>
      </c>
      <c r="U466" s="63"/>
      <c r="V466" s="63"/>
      <c r="W466" s="63"/>
      <c r="X466" s="63"/>
      <c r="Y466" s="63"/>
      <c r="Z466" s="63"/>
      <c r="AA466" s="63"/>
      <c r="AB466" s="63"/>
      <c r="AC466" s="63"/>
      <c r="AD466" s="62"/>
      <c r="AE466" s="63"/>
      <c r="AF466" s="63"/>
      <c r="AG466" s="63"/>
      <c r="AH466" s="63"/>
      <c r="AI466" s="63"/>
      <c r="AJ466" s="63"/>
      <c r="AK466" s="63"/>
      <c r="AL466" s="27">
        <f t="shared" si="449"/>
        <v>0</v>
      </c>
    </row>
    <row r="467" spans="1:38" ht="17" outlineLevel="5" x14ac:dyDescent="0.2">
      <c r="A467" s="41" t="s">
        <v>368</v>
      </c>
      <c r="B467" s="37" t="s">
        <v>106</v>
      </c>
      <c r="C467" s="37" t="s">
        <v>1</v>
      </c>
      <c r="D467" s="38"/>
      <c r="E467" s="38"/>
      <c r="F467" s="38"/>
      <c r="G467" s="38"/>
      <c r="H467" s="38"/>
      <c r="I467" s="39"/>
      <c r="J467" s="39">
        <v>0</v>
      </c>
      <c r="K467" s="39">
        <v>64</v>
      </c>
      <c r="L467" s="39"/>
      <c r="M467" s="39"/>
      <c r="N467" s="39"/>
      <c r="O467" s="39"/>
      <c r="P467" s="39"/>
      <c r="Q467" s="42"/>
      <c r="R467" s="39"/>
      <c r="S467" s="42"/>
      <c r="T467" s="42">
        <f>K467</f>
        <v>64</v>
      </c>
      <c r="U467" s="42"/>
      <c r="V467" s="42"/>
      <c r="W467" s="42"/>
      <c r="X467" s="42"/>
      <c r="Y467" s="42"/>
      <c r="Z467" s="42"/>
      <c r="AA467" s="42"/>
      <c r="AB467" s="42"/>
      <c r="AC467" s="42"/>
      <c r="AD467" s="62"/>
      <c r="AE467" s="42"/>
      <c r="AF467" s="42"/>
      <c r="AG467" s="42"/>
      <c r="AH467" s="42"/>
      <c r="AI467" s="42"/>
      <c r="AJ467" s="42"/>
      <c r="AK467" s="42"/>
      <c r="AL467" s="27">
        <f t="shared" si="449"/>
        <v>0</v>
      </c>
    </row>
    <row r="468" spans="1:38" ht="17" outlineLevel="5" x14ac:dyDescent="0.2">
      <c r="A468" s="41" t="s">
        <v>230</v>
      </c>
      <c r="B468" s="37" t="s">
        <v>106</v>
      </c>
      <c r="C468" s="37" t="s">
        <v>1</v>
      </c>
      <c r="D468" s="38"/>
      <c r="E468" s="38"/>
      <c r="F468" s="38"/>
      <c r="G468" s="38"/>
      <c r="H468" s="38"/>
      <c r="I468" s="39"/>
      <c r="J468" s="39">
        <v>0</v>
      </c>
      <c r="K468" s="39">
        <v>64</v>
      </c>
      <c r="L468" s="39"/>
      <c r="M468" s="39"/>
      <c r="N468" s="39"/>
      <c r="O468" s="39"/>
      <c r="P468" s="39"/>
      <c r="Q468" s="42"/>
      <c r="R468" s="39"/>
      <c r="S468" s="42"/>
      <c r="T468" s="42">
        <f>K468</f>
        <v>64</v>
      </c>
      <c r="U468" s="42"/>
      <c r="V468" s="42"/>
      <c r="W468" s="42"/>
      <c r="X468" s="42"/>
      <c r="Y468" s="42"/>
      <c r="Z468" s="42"/>
      <c r="AA468" s="42"/>
      <c r="AB468" s="42"/>
      <c r="AC468" s="42"/>
      <c r="AD468" s="62"/>
      <c r="AE468" s="42"/>
      <c r="AF468" s="42"/>
      <c r="AG468" s="42"/>
      <c r="AH468" s="42"/>
      <c r="AI468" s="42"/>
      <c r="AJ468" s="42"/>
      <c r="AK468" s="42"/>
      <c r="AL468" s="27">
        <f t="shared" si="449"/>
        <v>0</v>
      </c>
    </row>
    <row r="469" spans="1:38" s="6" customFormat="1" ht="17" outlineLevel="2" x14ac:dyDescent="0.2">
      <c r="A469" s="32" t="s">
        <v>231</v>
      </c>
      <c r="B469" s="33" t="s">
        <v>705</v>
      </c>
      <c r="C469" s="33" t="s">
        <v>338</v>
      </c>
      <c r="D469" s="34"/>
      <c r="E469" s="34"/>
      <c r="F469" s="34"/>
      <c r="G469" s="34"/>
      <c r="H469" s="34"/>
      <c r="I469" s="35">
        <f>SUBTOTAL(9,I470:I474)</f>
        <v>0</v>
      </c>
      <c r="J469" s="35">
        <f t="shared" ref="J469:AK469" si="507">SUBTOTAL(9,J470:J474)</f>
        <v>0</v>
      </c>
      <c r="K469" s="35">
        <f t="shared" ref="K469" si="508">SUBTOTAL(9,K470:K474)</f>
        <v>0</v>
      </c>
      <c r="L469" s="35">
        <f t="shared" si="507"/>
        <v>0</v>
      </c>
      <c r="M469" s="35">
        <f t="shared" si="507"/>
        <v>0</v>
      </c>
      <c r="N469" s="35">
        <f t="shared" ref="N469" si="509">SUBTOTAL(9,N470:N474)</f>
        <v>0</v>
      </c>
      <c r="O469" s="35">
        <f t="shared" si="507"/>
        <v>900</v>
      </c>
      <c r="P469" s="35">
        <f t="shared" si="507"/>
        <v>0</v>
      </c>
      <c r="Q469" s="35">
        <f t="shared" si="507"/>
        <v>0</v>
      </c>
      <c r="R469" s="35">
        <f t="shared" ref="R469" si="510">SUBTOTAL(9,R470:R474)</f>
        <v>0</v>
      </c>
      <c r="S469" s="35">
        <f t="shared" si="507"/>
        <v>0</v>
      </c>
      <c r="T469" s="35">
        <f t="shared" si="507"/>
        <v>0</v>
      </c>
      <c r="U469" s="35">
        <f t="shared" ref="U469" si="511">SUBTOTAL(9,U470:U474)</f>
        <v>0</v>
      </c>
      <c r="V469" s="35">
        <f t="shared" si="507"/>
        <v>0</v>
      </c>
      <c r="W469" s="35">
        <f t="shared" ref="W469" si="512">SUBTOTAL(9,W470:W474)</f>
        <v>0</v>
      </c>
      <c r="X469" s="35">
        <f t="shared" si="507"/>
        <v>0</v>
      </c>
      <c r="Y469" s="35">
        <f t="shared" si="507"/>
        <v>0</v>
      </c>
      <c r="Z469" s="35">
        <f t="shared" si="507"/>
        <v>0</v>
      </c>
      <c r="AA469" s="35">
        <f t="shared" ref="AA469" si="513">SUBTOTAL(9,AA470:AA474)</f>
        <v>0</v>
      </c>
      <c r="AB469" s="35">
        <f t="shared" si="507"/>
        <v>800</v>
      </c>
      <c r="AC469" s="35">
        <f t="shared" ref="AC469" si="514">SUBTOTAL(9,AC470:AC474)</f>
        <v>0</v>
      </c>
      <c r="AD469" s="35">
        <f t="shared" si="507"/>
        <v>0</v>
      </c>
      <c r="AE469" s="35">
        <f t="shared" si="507"/>
        <v>0</v>
      </c>
      <c r="AF469" s="35">
        <f t="shared" si="507"/>
        <v>0</v>
      </c>
      <c r="AG469" s="35">
        <f t="shared" si="507"/>
        <v>0</v>
      </c>
      <c r="AH469" s="35">
        <f t="shared" si="507"/>
        <v>100</v>
      </c>
      <c r="AI469" s="35">
        <f t="shared" si="507"/>
        <v>0</v>
      </c>
      <c r="AJ469" s="35">
        <f t="shared" ref="AJ469" si="515">SUBTOTAL(9,AJ470:AJ474)</f>
        <v>0</v>
      </c>
      <c r="AK469" s="35">
        <f t="shared" si="507"/>
        <v>0</v>
      </c>
      <c r="AL469" s="27">
        <f t="shared" si="449"/>
        <v>0</v>
      </c>
    </row>
    <row r="470" spans="1:38" ht="17" outlineLevel="3" x14ac:dyDescent="0.2">
      <c r="A470" s="36" t="s">
        <v>232</v>
      </c>
      <c r="B470" s="37" t="s">
        <v>43</v>
      </c>
      <c r="C470" s="37" t="s">
        <v>42</v>
      </c>
      <c r="D470" s="38"/>
      <c r="E470" s="38"/>
      <c r="F470" s="38"/>
      <c r="G470" s="38"/>
      <c r="H470" s="38"/>
      <c r="I470" s="39">
        <f>SUBTOTAL(9,I471)</f>
        <v>0</v>
      </c>
      <c r="J470" s="39">
        <f t="shared" ref="J470:AK470" si="516">SUBTOTAL(9,J471)</f>
        <v>0</v>
      </c>
      <c r="K470" s="39">
        <f t="shared" si="516"/>
        <v>0</v>
      </c>
      <c r="L470" s="39">
        <f t="shared" si="516"/>
        <v>0</v>
      </c>
      <c r="M470" s="39">
        <f t="shared" si="516"/>
        <v>0</v>
      </c>
      <c r="N470" s="39">
        <f t="shared" si="516"/>
        <v>0</v>
      </c>
      <c r="O470" s="39">
        <f t="shared" si="516"/>
        <v>800</v>
      </c>
      <c r="P470" s="39">
        <f t="shared" si="516"/>
        <v>0</v>
      </c>
      <c r="Q470" s="39">
        <f t="shared" si="516"/>
        <v>0</v>
      </c>
      <c r="R470" s="39">
        <f>SUBTOTAL(9,R471)</f>
        <v>0</v>
      </c>
      <c r="S470" s="39">
        <f t="shared" si="516"/>
        <v>0</v>
      </c>
      <c r="T470" s="39">
        <f t="shared" si="516"/>
        <v>0</v>
      </c>
      <c r="U470" s="39">
        <f t="shared" si="516"/>
        <v>0</v>
      </c>
      <c r="V470" s="39">
        <f t="shared" si="516"/>
        <v>0</v>
      </c>
      <c r="W470" s="39">
        <f t="shared" si="516"/>
        <v>0</v>
      </c>
      <c r="X470" s="39">
        <f t="shared" si="516"/>
        <v>0</v>
      </c>
      <c r="Y470" s="39">
        <f t="shared" si="516"/>
        <v>0</v>
      </c>
      <c r="Z470" s="39">
        <f t="shared" si="516"/>
        <v>0</v>
      </c>
      <c r="AA470" s="39">
        <f t="shared" si="516"/>
        <v>0</v>
      </c>
      <c r="AB470" s="39">
        <f t="shared" si="516"/>
        <v>800</v>
      </c>
      <c r="AC470" s="39">
        <f t="shared" si="516"/>
        <v>0</v>
      </c>
      <c r="AD470" s="39">
        <f t="shared" si="516"/>
        <v>0</v>
      </c>
      <c r="AE470" s="39">
        <f t="shared" si="516"/>
        <v>0</v>
      </c>
      <c r="AF470" s="39">
        <f t="shared" si="516"/>
        <v>0</v>
      </c>
      <c r="AG470" s="39">
        <f t="shared" si="516"/>
        <v>0</v>
      </c>
      <c r="AH470" s="39">
        <f t="shared" si="516"/>
        <v>0</v>
      </c>
      <c r="AI470" s="39">
        <f t="shared" si="516"/>
        <v>0</v>
      </c>
      <c r="AJ470" s="39">
        <f t="shared" si="516"/>
        <v>0</v>
      </c>
      <c r="AK470" s="39">
        <f t="shared" si="516"/>
        <v>0</v>
      </c>
      <c r="AL470" s="27">
        <f t="shared" si="449"/>
        <v>0</v>
      </c>
    </row>
    <row r="471" spans="1:38" ht="17" outlineLevel="4" x14ac:dyDescent="0.2">
      <c r="A471" s="40" t="s">
        <v>233</v>
      </c>
      <c r="B471" s="37" t="s">
        <v>43</v>
      </c>
      <c r="C471" s="37" t="s">
        <v>42</v>
      </c>
      <c r="D471" s="38"/>
      <c r="E471" s="38"/>
      <c r="F471" s="38"/>
      <c r="G471" s="38"/>
      <c r="H471" s="38"/>
      <c r="I471" s="39"/>
      <c r="J471" s="39"/>
      <c r="K471" s="39"/>
      <c r="L471" s="39"/>
      <c r="M471" s="39"/>
      <c r="N471" s="39"/>
      <c r="O471" s="39">
        <v>800</v>
      </c>
      <c r="P471" s="39"/>
      <c r="Q471" s="42"/>
      <c r="R471" s="39"/>
      <c r="S471" s="42"/>
      <c r="T471" s="42"/>
      <c r="U471" s="42"/>
      <c r="V471" s="42"/>
      <c r="W471" s="42"/>
      <c r="X471" s="42"/>
      <c r="Y471" s="42"/>
      <c r="Z471" s="42"/>
      <c r="AA471" s="42"/>
      <c r="AB471" s="42">
        <f>O471</f>
        <v>800</v>
      </c>
      <c r="AC471" s="42"/>
      <c r="AD471" s="43"/>
      <c r="AE471" s="42"/>
      <c r="AF471" s="42"/>
      <c r="AG471" s="42"/>
      <c r="AH471" s="42"/>
      <c r="AI471" s="42"/>
      <c r="AJ471" s="42"/>
      <c r="AK471" s="42"/>
      <c r="AL471" s="27">
        <f t="shared" si="449"/>
        <v>0</v>
      </c>
    </row>
    <row r="472" spans="1:38" ht="17" outlineLevel="3" x14ac:dyDescent="0.2">
      <c r="A472" s="36" t="s">
        <v>234</v>
      </c>
      <c r="B472" s="37" t="s">
        <v>339</v>
      </c>
      <c r="C472" s="37" t="s">
        <v>42</v>
      </c>
      <c r="D472" s="38"/>
      <c r="E472" s="38"/>
      <c r="F472" s="38"/>
      <c r="G472" s="38"/>
      <c r="H472" s="38"/>
      <c r="I472" s="39"/>
      <c r="J472" s="39"/>
      <c r="K472" s="39"/>
      <c r="L472" s="39"/>
      <c r="M472" s="39"/>
      <c r="N472" s="39"/>
      <c r="O472" s="39"/>
      <c r="P472" s="39"/>
      <c r="Q472" s="42"/>
      <c r="R472" s="39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3"/>
      <c r="AE472" s="42"/>
      <c r="AF472" s="42"/>
      <c r="AG472" s="42"/>
      <c r="AH472" s="42"/>
      <c r="AI472" s="42"/>
      <c r="AJ472" s="42"/>
      <c r="AK472" s="42"/>
      <c r="AL472" s="27">
        <f t="shared" si="449"/>
        <v>0</v>
      </c>
    </row>
    <row r="473" spans="1:38" ht="17" outlineLevel="3" x14ac:dyDescent="0.2">
      <c r="A473" s="36" t="s">
        <v>235</v>
      </c>
      <c r="B473" s="37" t="s">
        <v>109</v>
      </c>
      <c r="C473" s="37" t="s">
        <v>340</v>
      </c>
      <c r="D473" s="38"/>
      <c r="E473" s="38"/>
      <c r="F473" s="38"/>
      <c r="G473" s="38"/>
      <c r="H473" s="38"/>
      <c r="I473" s="39"/>
      <c r="J473" s="39"/>
      <c r="K473" s="39"/>
      <c r="L473" s="39"/>
      <c r="M473" s="39"/>
      <c r="N473" s="39"/>
      <c r="O473" s="39"/>
      <c r="P473" s="39"/>
      <c r="Q473" s="42"/>
      <c r="R473" s="39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3"/>
      <c r="AE473" s="42"/>
      <c r="AF473" s="42"/>
      <c r="AG473" s="42"/>
      <c r="AH473" s="42"/>
      <c r="AI473" s="42"/>
      <c r="AJ473" s="42"/>
      <c r="AK473" s="42"/>
      <c r="AL473" s="27">
        <f t="shared" si="449"/>
        <v>0</v>
      </c>
    </row>
    <row r="474" spans="1:38" ht="17" outlineLevel="3" x14ac:dyDescent="0.2">
      <c r="A474" s="36" t="s">
        <v>236</v>
      </c>
      <c r="B474" s="37" t="s">
        <v>341</v>
      </c>
      <c r="C474" s="37" t="s">
        <v>340</v>
      </c>
      <c r="D474" s="38"/>
      <c r="E474" s="38"/>
      <c r="F474" s="38"/>
      <c r="G474" s="38"/>
      <c r="H474" s="38"/>
      <c r="I474" s="39"/>
      <c r="J474" s="39"/>
      <c r="K474" s="39"/>
      <c r="L474" s="39"/>
      <c r="M474" s="39"/>
      <c r="N474" s="39"/>
      <c r="O474" s="46">
        <v>100</v>
      </c>
      <c r="P474" s="39"/>
      <c r="Q474" s="42"/>
      <c r="R474" s="39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3"/>
      <c r="AE474" s="42"/>
      <c r="AF474" s="42"/>
      <c r="AG474" s="42"/>
      <c r="AH474" s="42">
        <f>O474</f>
        <v>100</v>
      </c>
      <c r="AI474" s="42"/>
      <c r="AJ474" s="42"/>
      <c r="AK474" s="42"/>
      <c r="AL474" s="27">
        <f t="shared" si="449"/>
        <v>0</v>
      </c>
    </row>
    <row r="475" spans="1:38" s="6" customFormat="1" ht="17" outlineLevel="2" x14ac:dyDescent="0.2">
      <c r="A475" s="32" t="s">
        <v>632</v>
      </c>
      <c r="B475" s="33" t="s">
        <v>343</v>
      </c>
      <c r="C475" s="33" t="s">
        <v>344</v>
      </c>
      <c r="D475" s="34"/>
      <c r="E475" s="34"/>
      <c r="F475" s="34"/>
      <c r="G475" s="34"/>
      <c r="H475" s="34"/>
      <c r="I475" s="35">
        <f t="shared" ref="I475:AK475" si="517">SUBTOTAL(9,I476:I497)</f>
        <v>396</v>
      </c>
      <c r="J475" s="35">
        <f t="shared" si="517"/>
        <v>500</v>
      </c>
      <c r="K475" s="35">
        <f t="shared" si="517"/>
        <v>0</v>
      </c>
      <c r="L475" s="35">
        <f t="shared" si="517"/>
        <v>0</v>
      </c>
      <c r="M475" s="35">
        <f t="shared" si="517"/>
        <v>0</v>
      </c>
      <c r="N475" s="35">
        <f t="shared" si="517"/>
        <v>0</v>
      </c>
      <c r="O475" s="35">
        <f t="shared" si="517"/>
        <v>0</v>
      </c>
      <c r="P475" s="35">
        <f t="shared" si="517"/>
        <v>0</v>
      </c>
      <c r="Q475" s="35">
        <f t="shared" si="517"/>
        <v>0</v>
      </c>
      <c r="R475" s="35">
        <f t="shared" si="517"/>
        <v>0</v>
      </c>
      <c r="S475" s="35">
        <f t="shared" si="517"/>
        <v>0</v>
      </c>
      <c r="T475" s="35">
        <f t="shared" si="517"/>
        <v>0</v>
      </c>
      <c r="U475" s="35">
        <f t="shared" si="517"/>
        <v>0</v>
      </c>
      <c r="V475" s="35">
        <f t="shared" si="517"/>
        <v>0</v>
      </c>
      <c r="W475" s="35">
        <f t="shared" ref="W475" si="518">SUBTOTAL(9,W476:W497)</f>
        <v>500</v>
      </c>
      <c r="X475" s="35">
        <f t="shared" si="517"/>
        <v>396</v>
      </c>
      <c r="Y475" s="35">
        <f t="shared" si="517"/>
        <v>0</v>
      </c>
      <c r="Z475" s="35">
        <f t="shared" si="517"/>
        <v>0</v>
      </c>
      <c r="AA475" s="35">
        <f t="shared" si="517"/>
        <v>0</v>
      </c>
      <c r="AB475" s="35">
        <f t="shared" si="517"/>
        <v>0</v>
      </c>
      <c r="AC475" s="35">
        <f t="shared" si="517"/>
        <v>0</v>
      </c>
      <c r="AD475" s="35">
        <f t="shared" si="517"/>
        <v>0</v>
      </c>
      <c r="AE475" s="35">
        <f t="shared" si="517"/>
        <v>0</v>
      </c>
      <c r="AF475" s="35">
        <f t="shared" si="517"/>
        <v>0</v>
      </c>
      <c r="AG475" s="35">
        <f t="shared" si="517"/>
        <v>0</v>
      </c>
      <c r="AH475" s="35">
        <f t="shared" si="517"/>
        <v>0</v>
      </c>
      <c r="AI475" s="35">
        <f t="shared" si="517"/>
        <v>0</v>
      </c>
      <c r="AJ475" s="35">
        <f t="shared" si="517"/>
        <v>0</v>
      </c>
      <c r="AK475" s="35">
        <f t="shared" si="517"/>
        <v>0</v>
      </c>
      <c r="AL475" s="27">
        <f t="shared" si="449"/>
        <v>0</v>
      </c>
    </row>
    <row r="476" spans="1:38" ht="17" outlineLevel="3" x14ac:dyDescent="0.2">
      <c r="A476" s="36" t="s">
        <v>633</v>
      </c>
      <c r="B476" s="37" t="s">
        <v>343</v>
      </c>
      <c r="C476" s="37" t="s">
        <v>344</v>
      </c>
      <c r="D476" s="38"/>
      <c r="E476" s="38"/>
      <c r="F476" s="38"/>
      <c r="G476" s="38"/>
      <c r="H476" s="38"/>
      <c r="I476" s="39">
        <f>SUBTOTAL(9,I477:I481)</f>
        <v>0</v>
      </c>
      <c r="J476" s="39">
        <f t="shared" ref="J476:AK476" si="519">SUBTOTAL(9,J477:J481)</f>
        <v>0</v>
      </c>
      <c r="K476" s="39">
        <f t="shared" ref="K476" si="520">SUBTOTAL(9,K477:K481)</f>
        <v>0</v>
      </c>
      <c r="L476" s="39">
        <f t="shared" si="519"/>
        <v>0</v>
      </c>
      <c r="M476" s="39">
        <f t="shared" si="519"/>
        <v>0</v>
      </c>
      <c r="N476" s="39">
        <f t="shared" ref="N476" si="521">SUBTOTAL(9,N477:N481)</f>
        <v>0</v>
      </c>
      <c r="O476" s="39">
        <f t="shared" si="519"/>
        <v>0</v>
      </c>
      <c r="P476" s="39">
        <f t="shared" si="519"/>
        <v>0</v>
      </c>
      <c r="Q476" s="39">
        <f t="shared" si="519"/>
        <v>0</v>
      </c>
      <c r="R476" s="39">
        <f t="shared" ref="R476" si="522">SUBTOTAL(9,R477:R481)</f>
        <v>0</v>
      </c>
      <c r="S476" s="39">
        <f t="shared" si="519"/>
        <v>0</v>
      </c>
      <c r="T476" s="39">
        <f t="shared" si="519"/>
        <v>0</v>
      </c>
      <c r="U476" s="39">
        <f t="shared" ref="U476" si="523">SUBTOTAL(9,U477:U481)</f>
        <v>0</v>
      </c>
      <c r="V476" s="39">
        <f t="shared" si="519"/>
        <v>0</v>
      </c>
      <c r="W476" s="39">
        <f t="shared" ref="W476" si="524">SUBTOTAL(9,W477:W481)</f>
        <v>0</v>
      </c>
      <c r="X476" s="39">
        <f t="shared" si="519"/>
        <v>0</v>
      </c>
      <c r="Y476" s="39">
        <f t="shared" si="519"/>
        <v>0</v>
      </c>
      <c r="Z476" s="39">
        <f t="shared" si="519"/>
        <v>0</v>
      </c>
      <c r="AA476" s="39">
        <f t="shared" ref="AA476" si="525">SUBTOTAL(9,AA477:AA481)</f>
        <v>0</v>
      </c>
      <c r="AB476" s="39">
        <f t="shared" si="519"/>
        <v>0</v>
      </c>
      <c r="AC476" s="39">
        <f t="shared" ref="AC476" si="526">SUBTOTAL(9,AC477:AC481)</f>
        <v>0</v>
      </c>
      <c r="AD476" s="39">
        <f t="shared" si="519"/>
        <v>0</v>
      </c>
      <c r="AE476" s="39">
        <f t="shared" si="519"/>
        <v>0</v>
      </c>
      <c r="AF476" s="39">
        <f t="shared" si="519"/>
        <v>0</v>
      </c>
      <c r="AG476" s="39">
        <f t="shared" si="519"/>
        <v>0</v>
      </c>
      <c r="AH476" s="39">
        <f t="shared" si="519"/>
        <v>0</v>
      </c>
      <c r="AI476" s="39">
        <f t="shared" si="519"/>
        <v>0</v>
      </c>
      <c r="AJ476" s="39">
        <f t="shared" ref="AJ476" si="527">SUBTOTAL(9,AJ477:AJ481)</f>
        <v>0</v>
      </c>
      <c r="AK476" s="39">
        <f t="shared" si="519"/>
        <v>0</v>
      </c>
      <c r="AL476" s="27">
        <f t="shared" si="449"/>
        <v>0</v>
      </c>
    </row>
    <row r="477" spans="1:38" ht="17" outlineLevel="4" x14ac:dyDescent="0.2">
      <c r="A477" s="40" t="s">
        <v>783</v>
      </c>
      <c r="B477" s="37" t="s">
        <v>784</v>
      </c>
      <c r="C477" s="37" t="s">
        <v>119</v>
      </c>
      <c r="D477" s="38"/>
      <c r="E477" s="38"/>
      <c r="F477" s="38"/>
      <c r="G477" s="38"/>
      <c r="H477" s="38"/>
      <c r="I477" s="39"/>
      <c r="J477" s="39"/>
      <c r="K477" s="39"/>
      <c r="L477" s="39"/>
      <c r="M477" s="39"/>
      <c r="N477" s="39"/>
      <c r="O477" s="39"/>
      <c r="P477" s="39"/>
      <c r="Q477" s="42"/>
      <c r="R477" s="39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3"/>
      <c r="AE477" s="42"/>
      <c r="AF477" s="42"/>
      <c r="AG477" s="42"/>
      <c r="AH477" s="42"/>
      <c r="AI477" s="42"/>
      <c r="AJ477" s="42"/>
      <c r="AK477" s="42"/>
      <c r="AL477" s="27">
        <f t="shared" si="449"/>
        <v>0</v>
      </c>
    </row>
    <row r="478" spans="1:38" ht="17" outlineLevel="4" x14ac:dyDescent="0.2">
      <c r="A478" s="40" t="s">
        <v>637</v>
      </c>
      <c r="B478" s="37" t="s">
        <v>345</v>
      </c>
      <c r="C478" s="37" t="s">
        <v>47</v>
      </c>
      <c r="D478" s="38"/>
      <c r="E478" s="38"/>
      <c r="F478" s="38"/>
      <c r="G478" s="38"/>
      <c r="H478" s="38"/>
      <c r="I478" s="39">
        <f>SUBTOTAL(9,I479:I480)</f>
        <v>0</v>
      </c>
      <c r="J478" s="39">
        <f t="shared" ref="J478:AK478" si="528">SUBTOTAL(9,J479:J480)</f>
        <v>0</v>
      </c>
      <c r="K478" s="39">
        <f t="shared" ref="K478" si="529">SUBTOTAL(9,K479:K480)</f>
        <v>0</v>
      </c>
      <c r="L478" s="39">
        <f t="shared" si="528"/>
        <v>0</v>
      </c>
      <c r="M478" s="39">
        <f t="shared" si="528"/>
        <v>0</v>
      </c>
      <c r="N478" s="39">
        <f t="shared" ref="N478" si="530">SUBTOTAL(9,N479:N480)</f>
        <v>0</v>
      </c>
      <c r="O478" s="39">
        <f t="shared" si="528"/>
        <v>0</v>
      </c>
      <c r="P478" s="39">
        <f t="shared" si="528"/>
        <v>0</v>
      </c>
      <c r="Q478" s="39">
        <f t="shared" si="528"/>
        <v>0</v>
      </c>
      <c r="R478" s="39">
        <f t="shared" ref="R478" si="531">SUBTOTAL(9,R479:R480)</f>
        <v>0</v>
      </c>
      <c r="S478" s="39">
        <f t="shared" si="528"/>
        <v>0</v>
      </c>
      <c r="T478" s="39">
        <f t="shared" si="528"/>
        <v>0</v>
      </c>
      <c r="U478" s="39">
        <f t="shared" ref="U478" si="532">SUBTOTAL(9,U479:U480)</f>
        <v>0</v>
      </c>
      <c r="V478" s="39">
        <f t="shared" si="528"/>
        <v>0</v>
      </c>
      <c r="W478" s="39">
        <f t="shared" ref="W478" si="533">SUBTOTAL(9,W479:W480)</f>
        <v>0</v>
      </c>
      <c r="X478" s="39">
        <f t="shared" si="528"/>
        <v>0</v>
      </c>
      <c r="Y478" s="39">
        <f t="shared" si="528"/>
        <v>0</v>
      </c>
      <c r="Z478" s="39">
        <f t="shared" si="528"/>
        <v>0</v>
      </c>
      <c r="AA478" s="39">
        <f t="shared" ref="AA478" si="534">SUBTOTAL(9,AA479:AA480)</f>
        <v>0</v>
      </c>
      <c r="AB478" s="39">
        <f t="shared" si="528"/>
        <v>0</v>
      </c>
      <c r="AC478" s="39">
        <f t="shared" ref="AC478" si="535">SUBTOTAL(9,AC479:AC480)</f>
        <v>0</v>
      </c>
      <c r="AD478" s="39">
        <f t="shared" si="528"/>
        <v>0</v>
      </c>
      <c r="AE478" s="39">
        <f t="shared" si="528"/>
        <v>0</v>
      </c>
      <c r="AF478" s="39">
        <f t="shared" si="528"/>
        <v>0</v>
      </c>
      <c r="AG478" s="39">
        <f t="shared" si="528"/>
        <v>0</v>
      </c>
      <c r="AH478" s="39">
        <f t="shared" si="528"/>
        <v>0</v>
      </c>
      <c r="AI478" s="39">
        <f t="shared" si="528"/>
        <v>0</v>
      </c>
      <c r="AJ478" s="39">
        <f t="shared" ref="AJ478" si="536">SUBTOTAL(9,AJ479:AJ480)</f>
        <v>0</v>
      </c>
      <c r="AK478" s="39">
        <f t="shared" si="528"/>
        <v>0</v>
      </c>
      <c r="AL478" s="27">
        <f t="shared" si="449"/>
        <v>0</v>
      </c>
    </row>
    <row r="479" spans="1:38" ht="17" outlineLevel="5" x14ac:dyDescent="0.2">
      <c r="A479" s="41" t="s">
        <v>638</v>
      </c>
      <c r="B479" s="37"/>
      <c r="C479" s="37"/>
      <c r="D479" s="38"/>
      <c r="E479" s="38"/>
      <c r="F479" s="38"/>
      <c r="G479" s="38"/>
      <c r="H479" s="38"/>
      <c r="I479" s="39"/>
      <c r="J479" s="39"/>
      <c r="K479" s="39"/>
      <c r="L479" s="39"/>
      <c r="M479" s="39"/>
      <c r="N479" s="39"/>
      <c r="O479" s="39"/>
      <c r="P479" s="39"/>
      <c r="Q479" s="42"/>
      <c r="R479" s="39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3"/>
      <c r="AE479" s="42"/>
      <c r="AF479" s="42"/>
      <c r="AG479" s="42"/>
      <c r="AH479" s="42"/>
      <c r="AI479" s="42"/>
      <c r="AJ479" s="42"/>
      <c r="AK479" s="42"/>
      <c r="AL479" s="27">
        <f t="shared" si="449"/>
        <v>0</v>
      </c>
    </row>
    <row r="480" spans="1:38" ht="17" outlineLevel="5" x14ac:dyDescent="0.2">
      <c r="A480" s="41" t="s">
        <v>639</v>
      </c>
      <c r="B480" s="37"/>
      <c r="C480" s="37"/>
      <c r="D480" s="38"/>
      <c r="E480" s="38"/>
      <c r="F480" s="38"/>
      <c r="G480" s="38"/>
      <c r="H480" s="38"/>
      <c r="I480" s="39"/>
      <c r="J480" s="39"/>
      <c r="K480" s="39"/>
      <c r="L480" s="39"/>
      <c r="M480" s="39"/>
      <c r="N480" s="39"/>
      <c r="O480" s="39"/>
      <c r="P480" s="39"/>
      <c r="Q480" s="42"/>
      <c r="R480" s="39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3"/>
      <c r="AE480" s="42"/>
      <c r="AF480" s="42"/>
      <c r="AG480" s="42"/>
      <c r="AH480" s="42"/>
      <c r="AI480" s="42"/>
      <c r="AJ480" s="42"/>
      <c r="AK480" s="42"/>
      <c r="AL480" s="27">
        <f t="shared" si="449"/>
        <v>0</v>
      </c>
    </row>
    <row r="481" spans="1:38" ht="17" outlineLevel="4" x14ac:dyDescent="0.2">
      <c r="A481" s="40" t="s">
        <v>785</v>
      </c>
      <c r="B481" s="37" t="s">
        <v>339</v>
      </c>
      <c r="C481" s="37" t="s">
        <v>42</v>
      </c>
      <c r="D481" s="38"/>
      <c r="E481" s="38"/>
      <c r="F481" s="38"/>
      <c r="G481" s="38"/>
      <c r="H481" s="38"/>
      <c r="I481" s="39"/>
      <c r="J481" s="39"/>
      <c r="K481" s="39"/>
      <c r="L481" s="39"/>
      <c r="M481" s="39"/>
      <c r="N481" s="39"/>
      <c r="O481" s="39"/>
      <c r="P481" s="39"/>
      <c r="Q481" s="42"/>
      <c r="R481" s="39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3"/>
      <c r="AE481" s="42"/>
      <c r="AF481" s="42"/>
      <c r="AG481" s="42"/>
      <c r="AH481" s="42"/>
      <c r="AI481" s="42"/>
      <c r="AJ481" s="42"/>
      <c r="AK481" s="42"/>
      <c r="AL481" s="27">
        <f t="shared" si="449"/>
        <v>0</v>
      </c>
    </row>
    <row r="482" spans="1:38" ht="17" outlineLevel="3" x14ac:dyDescent="0.2">
      <c r="A482" s="36" t="s">
        <v>634</v>
      </c>
      <c r="B482" s="37" t="s">
        <v>50</v>
      </c>
      <c r="C482" s="37" t="s">
        <v>314</v>
      </c>
      <c r="D482" s="38"/>
      <c r="E482" s="38"/>
      <c r="F482" s="38"/>
      <c r="G482" s="38"/>
      <c r="H482" s="38"/>
      <c r="I482" s="39">
        <f>SUBTOTAL(9,I483:I486)</f>
        <v>0</v>
      </c>
      <c r="J482" s="39">
        <f t="shared" ref="J482:AK482" si="537">SUBTOTAL(9,J483:J486)</f>
        <v>0</v>
      </c>
      <c r="K482" s="39">
        <f t="shared" ref="K482" si="538">SUBTOTAL(9,K483:K486)</f>
        <v>0</v>
      </c>
      <c r="L482" s="39">
        <f t="shared" si="537"/>
        <v>0</v>
      </c>
      <c r="M482" s="39">
        <f t="shared" si="537"/>
        <v>0</v>
      </c>
      <c r="N482" s="39">
        <f t="shared" ref="N482" si="539">SUBTOTAL(9,N483:N486)</f>
        <v>0</v>
      </c>
      <c r="O482" s="39">
        <f t="shared" si="537"/>
        <v>0</v>
      </c>
      <c r="P482" s="39">
        <f t="shared" si="537"/>
        <v>0</v>
      </c>
      <c r="Q482" s="39">
        <f t="shared" si="537"/>
        <v>0</v>
      </c>
      <c r="R482" s="39">
        <f t="shared" ref="R482" si="540">SUBTOTAL(9,R483:R486)</f>
        <v>0</v>
      </c>
      <c r="S482" s="39">
        <f t="shared" si="537"/>
        <v>0</v>
      </c>
      <c r="T482" s="39">
        <f t="shared" si="537"/>
        <v>0</v>
      </c>
      <c r="U482" s="39">
        <f t="shared" ref="U482" si="541">SUBTOTAL(9,U483:U486)</f>
        <v>0</v>
      </c>
      <c r="V482" s="39">
        <f t="shared" si="537"/>
        <v>0</v>
      </c>
      <c r="W482" s="39">
        <f t="shared" ref="W482" si="542">SUBTOTAL(9,W483:W486)</f>
        <v>0</v>
      </c>
      <c r="X482" s="39">
        <f t="shared" si="537"/>
        <v>0</v>
      </c>
      <c r="Y482" s="39">
        <f t="shared" si="537"/>
        <v>0</v>
      </c>
      <c r="Z482" s="39">
        <f t="shared" si="537"/>
        <v>0</v>
      </c>
      <c r="AA482" s="39">
        <f t="shared" ref="AA482" si="543">SUBTOTAL(9,AA483:AA486)</f>
        <v>0</v>
      </c>
      <c r="AB482" s="39">
        <f t="shared" si="537"/>
        <v>0</v>
      </c>
      <c r="AC482" s="39">
        <f t="shared" ref="AC482" si="544">SUBTOTAL(9,AC483:AC486)</f>
        <v>0</v>
      </c>
      <c r="AD482" s="39">
        <f t="shared" si="537"/>
        <v>0</v>
      </c>
      <c r="AE482" s="39">
        <f t="shared" si="537"/>
        <v>0</v>
      </c>
      <c r="AF482" s="39">
        <f t="shared" si="537"/>
        <v>0</v>
      </c>
      <c r="AG482" s="39">
        <f t="shared" si="537"/>
        <v>0</v>
      </c>
      <c r="AH482" s="39">
        <f t="shared" si="537"/>
        <v>0</v>
      </c>
      <c r="AI482" s="39">
        <f t="shared" si="537"/>
        <v>0</v>
      </c>
      <c r="AJ482" s="39">
        <f t="shared" ref="AJ482" si="545">SUBTOTAL(9,AJ483:AJ486)</f>
        <v>0</v>
      </c>
      <c r="AK482" s="39">
        <f t="shared" si="537"/>
        <v>0</v>
      </c>
      <c r="AL482" s="27">
        <f t="shared" si="449"/>
        <v>0</v>
      </c>
    </row>
    <row r="483" spans="1:38" ht="17" outlineLevel="4" x14ac:dyDescent="0.2">
      <c r="A483" s="40" t="s">
        <v>640</v>
      </c>
      <c r="B483" s="37" t="s">
        <v>346</v>
      </c>
      <c r="C483" s="37" t="s">
        <v>347</v>
      </c>
      <c r="D483" s="38"/>
      <c r="E483" s="38"/>
      <c r="F483" s="38"/>
      <c r="G483" s="38"/>
      <c r="H483" s="38"/>
      <c r="I483" s="39"/>
      <c r="J483" s="39"/>
      <c r="K483" s="39"/>
      <c r="L483" s="39"/>
      <c r="M483" s="39"/>
      <c r="N483" s="39"/>
      <c r="O483" s="39"/>
      <c r="P483" s="39"/>
      <c r="Q483" s="42"/>
      <c r="R483" s="39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3"/>
      <c r="AE483" s="42"/>
      <c r="AF483" s="42"/>
      <c r="AG483" s="42"/>
      <c r="AH483" s="42"/>
      <c r="AI483" s="42"/>
      <c r="AJ483" s="42"/>
      <c r="AK483" s="42"/>
      <c r="AL483" s="27">
        <f t="shared" si="449"/>
        <v>0</v>
      </c>
    </row>
    <row r="484" spans="1:38" ht="17" outlineLevel="4" x14ac:dyDescent="0.2">
      <c r="A484" s="40" t="s">
        <v>641</v>
      </c>
      <c r="B484" s="37" t="s">
        <v>3</v>
      </c>
      <c r="C484" s="37" t="s">
        <v>1</v>
      </c>
      <c r="D484" s="38"/>
      <c r="E484" s="38"/>
      <c r="F484" s="38"/>
      <c r="G484" s="38"/>
      <c r="H484" s="38"/>
      <c r="I484" s="39"/>
      <c r="J484" s="39"/>
      <c r="K484" s="39"/>
      <c r="L484" s="39"/>
      <c r="M484" s="39"/>
      <c r="N484" s="39"/>
      <c r="O484" s="39"/>
      <c r="P484" s="39"/>
      <c r="Q484" s="42"/>
      <c r="R484" s="39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3"/>
      <c r="AE484" s="42"/>
      <c r="AF484" s="42"/>
      <c r="AG484" s="42"/>
      <c r="AH484" s="42"/>
      <c r="AI484" s="42"/>
      <c r="AJ484" s="42"/>
      <c r="AK484" s="42"/>
      <c r="AL484" s="27">
        <f t="shared" si="449"/>
        <v>0</v>
      </c>
    </row>
    <row r="485" spans="1:38" ht="17" outlineLevel="4" x14ac:dyDescent="0.2">
      <c r="A485" s="40" t="s">
        <v>642</v>
      </c>
      <c r="B485" s="37" t="s">
        <v>766</v>
      </c>
      <c r="C485" s="37" t="s">
        <v>318</v>
      </c>
      <c r="D485" s="38"/>
      <c r="E485" s="38"/>
      <c r="F485" s="38"/>
      <c r="G485" s="38"/>
      <c r="H485" s="38"/>
      <c r="I485" s="39"/>
      <c r="J485" s="39"/>
      <c r="K485" s="39"/>
      <c r="L485" s="39"/>
      <c r="M485" s="39"/>
      <c r="N485" s="39"/>
      <c r="O485" s="39"/>
      <c r="P485" s="39"/>
      <c r="Q485" s="42"/>
      <c r="R485" s="39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3"/>
      <c r="AE485" s="42"/>
      <c r="AF485" s="42"/>
      <c r="AG485" s="42"/>
      <c r="AH485" s="42"/>
      <c r="AI485" s="42"/>
      <c r="AJ485" s="42"/>
      <c r="AK485" s="42"/>
      <c r="AL485" s="27">
        <f t="shared" si="449"/>
        <v>0</v>
      </c>
    </row>
    <row r="486" spans="1:38" ht="17" outlineLevel="4" x14ac:dyDescent="0.2">
      <c r="A486" s="40" t="s">
        <v>643</v>
      </c>
      <c r="B486" s="37" t="s">
        <v>766</v>
      </c>
      <c r="C486" s="37" t="s">
        <v>318</v>
      </c>
      <c r="D486" s="38"/>
      <c r="E486" s="38"/>
      <c r="F486" s="38"/>
      <c r="G486" s="38"/>
      <c r="H486" s="38"/>
      <c r="I486" s="39"/>
      <c r="J486" s="39"/>
      <c r="K486" s="39"/>
      <c r="L486" s="39"/>
      <c r="M486" s="39"/>
      <c r="N486" s="39"/>
      <c r="O486" s="39"/>
      <c r="P486" s="39"/>
      <c r="Q486" s="42"/>
      <c r="R486" s="39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3"/>
      <c r="AE486" s="42"/>
      <c r="AF486" s="42"/>
      <c r="AG486" s="42"/>
      <c r="AH486" s="42"/>
      <c r="AI486" s="42"/>
      <c r="AJ486" s="42"/>
      <c r="AK486" s="42"/>
      <c r="AL486" s="27">
        <f t="shared" si="449"/>
        <v>0</v>
      </c>
    </row>
    <row r="487" spans="1:38" ht="17" outlineLevel="3" x14ac:dyDescent="0.2">
      <c r="A487" s="36" t="s">
        <v>786</v>
      </c>
      <c r="B487" s="37" t="s">
        <v>16</v>
      </c>
      <c r="C487" s="37" t="s">
        <v>318</v>
      </c>
      <c r="D487" s="38"/>
      <c r="E487" s="38"/>
      <c r="F487" s="38"/>
      <c r="G487" s="38"/>
      <c r="H487" s="38"/>
      <c r="I487" s="39">
        <f>SUBTOTAL(9,I488:I492)</f>
        <v>221</v>
      </c>
      <c r="J487" s="39">
        <f>SUBTOTAL(9,J488:J492)</f>
        <v>500</v>
      </c>
      <c r="K487" s="39">
        <f t="shared" ref="J487:AK487" si="546">SUBTOTAL(9,K488:K492)</f>
        <v>0</v>
      </c>
      <c r="L487" s="39">
        <f t="shared" si="546"/>
        <v>0</v>
      </c>
      <c r="M487" s="39">
        <f t="shared" si="546"/>
        <v>0</v>
      </c>
      <c r="N487" s="39">
        <f t="shared" si="546"/>
        <v>0</v>
      </c>
      <c r="O487" s="39">
        <f t="shared" si="546"/>
        <v>0</v>
      </c>
      <c r="P487" s="39">
        <f t="shared" si="546"/>
        <v>0</v>
      </c>
      <c r="Q487" s="39">
        <f t="shared" si="546"/>
        <v>0</v>
      </c>
      <c r="R487" s="39">
        <f t="shared" si="546"/>
        <v>0</v>
      </c>
      <c r="S487" s="39">
        <f t="shared" si="546"/>
        <v>0</v>
      </c>
      <c r="T487" s="39">
        <f t="shared" si="546"/>
        <v>0</v>
      </c>
      <c r="U487" s="39">
        <f t="shared" si="546"/>
        <v>0</v>
      </c>
      <c r="V487" s="39">
        <f t="shared" si="546"/>
        <v>0</v>
      </c>
      <c r="W487" s="39">
        <f t="shared" si="546"/>
        <v>500</v>
      </c>
      <c r="X487" s="39">
        <f t="shared" si="546"/>
        <v>221</v>
      </c>
      <c r="Y487" s="39">
        <f t="shared" si="546"/>
        <v>0</v>
      </c>
      <c r="Z487" s="39">
        <f t="shared" si="546"/>
        <v>0</v>
      </c>
      <c r="AA487" s="39">
        <f t="shared" si="546"/>
        <v>0</v>
      </c>
      <c r="AB487" s="39">
        <f t="shared" si="546"/>
        <v>0</v>
      </c>
      <c r="AC487" s="39">
        <f t="shared" si="546"/>
        <v>0</v>
      </c>
      <c r="AD487" s="39">
        <f t="shared" si="546"/>
        <v>0</v>
      </c>
      <c r="AE487" s="39">
        <f t="shared" si="546"/>
        <v>0</v>
      </c>
      <c r="AF487" s="39">
        <f t="shared" si="546"/>
        <v>0</v>
      </c>
      <c r="AG487" s="39">
        <f t="shared" si="546"/>
        <v>0</v>
      </c>
      <c r="AH487" s="39">
        <f t="shared" si="546"/>
        <v>0</v>
      </c>
      <c r="AI487" s="39">
        <f t="shared" si="546"/>
        <v>0</v>
      </c>
      <c r="AJ487" s="39">
        <f t="shared" si="546"/>
        <v>0</v>
      </c>
      <c r="AK487" s="39">
        <f t="shared" si="546"/>
        <v>0</v>
      </c>
      <c r="AL487" s="27">
        <f t="shared" si="449"/>
        <v>0</v>
      </c>
    </row>
    <row r="488" spans="1:38" ht="17" outlineLevel="4" x14ac:dyDescent="0.2">
      <c r="A488" s="40" t="s">
        <v>644</v>
      </c>
      <c r="B488" s="37" t="s">
        <v>327</v>
      </c>
      <c r="C488" s="37" t="s">
        <v>318</v>
      </c>
      <c r="D488" s="38"/>
      <c r="E488" s="38"/>
      <c r="F488" s="38"/>
      <c r="G488" s="38"/>
      <c r="H488" s="38"/>
      <c r="I488" s="39">
        <v>169</v>
      </c>
      <c r="J488" s="39"/>
      <c r="K488" s="39"/>
      <c r="L488" s="39"/>
      <c r="M488" s="39"/>
      <c r="N488" s="39"/>
      <c r="O488" s="39"/>
      <c r="P488" s="39"/>
      <c r="Q488" s="42"/>
      <c r="R488" s="39"/>
      <c r="S488" s="42"/>
      <c r="T488" s="42"/>
      <c r="U488" s="42"/>
      <c r="V488" s="42"/>
      <c r="W488" s="42"/>
      <c r="X488" s="42">
        <f>I488</f>
        <v>169</v>
      </c>
      <c r="Y488" s="42"/>
      <c r="Z488" s="42"/>
      <c r="AA488" s="42"/>
      <c r="AB488" s="42"/>
      <c r="AC488" s="42"/>
      <c r="AD488" s="43"/>
      <c r="AE488" s="42"/>
      <c r="AF488" s="42"/>
      <c r="AG488" s="42"/>
      <c r="AH488" s="42"/>
      <c r="AI488" s="42"/>
      <c r="AJ488" s="42"/>
      <c r="AK488" s="42"/>
      <c r="AL488" s="27">
        <f t="shared" si="449"/>
        <v>0</v>
      </c>
    </row>
    <row r="489" spans="1:38" ht="17" outlineLevel="4" x14ac:dyDescent="0.2">
      <c r="A489" s="40" t="s">
        <v>787</v>
      </c>
      <c r="B489" s="37" t="s">
        <v>16</v>
      </c>
      <c r="C489" s="37" t="s">
        <v>318</v>
      </c>
      <c r="D489" s="38"/>
      <c r="E489" s="38"/>
      <c r="F489" s="38"/>
      <c r="G489" s="38"/>
      <c r="H489" s="38"/>
      <c r="I489" s="39">
        <v>23</v>
      </c>
      <c r="J489" s="39"/>
      <c r="K489" s="39"/>
      <c r="L489" s="39"/>
      <c r="M489" s="39"/>
      <c r="N489" s="39"/>
      <c r="O489" s="39"/>
      <c r="P489" s="39"/>
      <c r="Q489" s="42"/>
      <c r="R489" s="39"/>
      <c r="S489" s="42"/>
      <c r="T489" s="42"/>
      <c r="U489" s="42"/>
      <c r="V489" s="42"/>
      <c r="W489" s="42"/>
      <c r="X489" s="42">
        <f>I489</f>
        <v>23</v>
      </c>
      <c r="Y489" s="42"/>
      <c r="Z489" s="42"/>
      <c r="AA489" s="42"/>
      <c r="AB489" s="42"/>
      <c r="AC489" s="42"/>
      <c r="AD489" s="43"/>
      <c r="AE489" s="42"/>
      <c r="AF489" s="42"/>
      <c r="AG489" s="42"/>
      <c r="AH489" s="42"/>
      <c r="AI489" s="42"/>
      <c r="AJ489" s="42"/>
      <c r="AK489" s="42"/>
      <c r="AL489" s="27">
        <f t="shared" si="449"/>
        <v>0</v>
      </c>
    </row>
    <row r="490" spans="1:38" ht="17" outlineLevel="4" x14ac:dyDescent="0.2">
      <c r="A490" s="40" t="s">
        <v>645</v>
      </c>
      <c r="B490" s="37" t="s">
        <v>107</v>
      </c>
      <c r="C490" s="37" t="s">
        <v>108</v>
      </c>
      <c r="D490" s="38"/>
      <c r="E490" s="38"/>
      <c r="F490" s="38"/>
      <c r="G490" s="38"/>
      <c r="H490" s="38"/>
      <c r="I490" s="39">
        <v>14</v>
      </c>
      <c r="J490" s="39"/>
      <c r="K490" s="39"/>
      <c r="L490" s="39"/>
      <c r="M490" s="39"/>
      <c r="N490" s="39"/>
      <c r="O490" s="39"/>
      <c r="P490" s="39"/>
      <c r="Q490" s="42"/>
      <c r="R490" s="39"/>
      <c r="S490" s="42"/>
      <c r="T490" s="42"/>
      <c r="U490" s="42"/>
      <c r="V490" s="42"/>
      <c r="W490" s="42"/>
      <c r="X490" s="42">
        <f>I490</f>
        <v>14</v>
      </c>
      <c r="Y490" s="42"/>
      <c r="Z490" s="42"/>
      <c r="AA490" s="42"/>
      <c r="AB490" s="42"/>
      <c r="AC490" s="42"/>
      <c r="AD490" s="43"/>
      <c r="AE490" s="42"/>
      <c r="AF490" s="42"/>
      <c r="AG490" s="42"/>
      <c r="AH490" s="42"/>
      <c r="AI490" s="42"/>
      <c r="AJ490" s="42"/>
      <c r="AK490" s="42"/>
      <c r="AL490" s="27">
        <f t="shared" si="449"/>
        <v>0</v>
      </c>
    </row>
    <row r="491" spans="1:38" ht="17" outlineLevel="4" x14ac:dyDescent="0.2">
      <c r="A491" s="40" t="s">
        <v>788</v>
      </c>
      <c r="B491" s="37" t="s">
        <v>349</v>
      </c>
      <c r="C491" s="37" t="s">
        <v>344</v>
      </c>
      <c r="D491" s="38"/>
      <c r="E491" s="38"/>
      <c r="F491" s="38"/>
      <c r="G491" s="38"/>
      <c r="H491" s="38"/>
      <c r="I491" s="39">
        <v>15</v>
      </c>
      <c r="J491" s="39"/>
      <c r="K491" s="39"/>
      <c r="L491" s="39"/>
      <c r="M491" s="39"/>
      <c r="N491" s="39"/>
      <c r="O491" s="39"/>
      <c r="P491" s="39"/>
      <c r="Q491" s="42"/>
      <c r="R491" s="39"/>
      <c r="S491" s="42"/>
      <c r="T491" s="42"/>
      <c r="U491" s="42"/>
      <c r="V491" s="42"/>
      <c r="W491" s="42"/>
      <c r="X491" s="42">
        <f>I491</f>
        <v>15</v>
      </c>
      <c r="Y491" s="42"/>
      <c r="Z491" s="42"/>
      <c r="AA491" s="42"/>
      <c r="AB491" s="42"/>
      <c r="AC491" s="42"/>
      <c r="AD491" s="43"/>
      <c r="AE491" s="42"/>
      <c r="AF491" s="42"/>
      <c r="AG491" s="42"/>
      <c r="AH491" s="42"/>
      <c r="AI491" s="42"/>
      <c r="AJ491" s="42"/>
      <c r="AK491" s="42"/>
      <c r="AL491" s="27">
        <f>SUM(I491:P491)-SUM(Q491:AK491)</f>
        <v>0</v>
      </c>
    </row>
    <row r="492" spans="1:38" s="1" customFormat="1" ht="17" outlineLevel="4" x14ac:dyDescent="0.2">
      <c r="A492" s="115" t="s">
        <v>826</v>
      </c>
      <c r="B492" s="116" t="s">
        <v>824</v>
      </c>
      <c r="C492" s="116" t="s">
        <v>779</v>
      </c>
      <c r="D492" s="53"/>
      <c r="E492" s="53"/>
      <c r="F492" s="53"/>
      <c r="G492" s="53"/>
      <c r="H492" s="53"/>
      <c r="I492" s="62">
        <v>0</v>
      </c>
      <c r="J492" s="62">
        <v>500</v>
      </c>
      <c r="K492" s="62"/>
      <c r="L492" s="62"/>
      <c r="M492" s="62"/>
      <c r="N492" s="62"/>
      <c r="O492" s="62"/>
      <c r="P492" s="62"/>
      <c r="Q492" s="63"/>
      <c r="R492" s="62"/>
      <c r="S492" s="63"/>
      <c r="T492" s="63"/>
      <c r="U492" s="63"/>
      <c r="V492" s="63"/>
      <c r="W492" s="63">
        <f>J492</f>
        <v>500</v>
      </c>
      <c r="X492" s="63">
        <f>I492</f>
        <v>0</v>
      </c>
      <c r="Y492" s="63"/>
      <c r="Z492" s="63"/>
      <c r="AA492" s="63"/>
      <c r="AB492" s="63"/>
      <c r="AC492" s="63"/>
      <c r="AD492" s="64"/>
      <c r="AE492" s="63"/>
      <c r="AF492" s="63"/>
      <c r="AG492" s="63"/>
      <c r="AH492" s="63"/>
      <c r="AI492" s="63"/>
      <c r="AJ492" s="63"/>
      <c r="AK492" s="63"/>
      <c r="AL492" s="117">
        <f>SUM(I492:P492)-SUM(Q492:AK492)</f>
        <v>0</v>
      </c>
    </row>
    <row r="493" spans="1:38" ht="17" outlineLevel="3" x14ac:dyDescent="0.2">
      <c r="A493" s="36" t="s">
        <v>789</v>
      </c>
      <c r="B493" s="37" t="s">
        <v>349</v>
      </c>
      <c r="C493" s="37" t="s">
        <v>344</v>
      </c>
      <c r="D493" s="38"/>
      <c r="E493" s="38"/>
      <c r="F493" s="38"/>
      <c r="G493" s="38"/>
      <c r="H493" s="38"/>
      <c r="I493" s="39">
        <v>60</v>
      </c>
      <c r="J493" s="39">
        <v>0</v>
      </c>
      <c r="K493" s="39">
        <v>0</v>
      </c>
      <c r="L493" s="39">
        <v>0</v>
      </c>
      <c r="M493" s="39">
        <v>0</v>
      </c>
      <c r="N493" s="39">
        <v>0</v>
      </c>
      <c r="O493" s="39">
        <v>0</v>
      </c>
      <c r="P493" s="39">
        <v>0</v>
      </c>
      <c r="Q493" s="39">
        <v>0</v>
      </c>
      <c r="R493" s="39">
        <v>0</v>
      </c>
      <c r="S493" s="39">
        <v>0</v>
      </c>
      <c r="T493" s="39">
        <v>0</v>
      </c>
      <c r="U493" s="39">
        <v>0</v>
      </c>
      <c r="V493" s="39">
        <v>0</v>
      </c>
      <c r="W493" s="39">
        <v>0</v>
      </c>
      <c r="X493" s="39">
        <f>I493</f>
        <v>60</v>
      </c>
      <c r="Y493" s="39">
        <v>0</v>
      </c>
      <c r="Z493" s="39">
        <v>0</v>
      </c>
      <c r="AA493" s="39">
        <v>0</v>
      </c>
      <c r="AB493" s="39">
        <v>0</v>
      </c>
      <c r="AC493" s="39">
        <v>0</v>
      </c>
      <c r="AD493" s="39">
        <v>0</v>
      </c>
      <c r="AE493" s="39">
        <v>0</v>
      </c>
      <c r="AF493" s="39">
        <v>0</v>
      </c>
      <c r="AG493" s="39">
        <v>0</v>
      </c>
      <c r="AH493" s="39">
        <v>0</v>
      </c>
      <c r="AI493" s="39">
        <v>0</v>
      </c>
      <c r="AJ493" s="39">
        <v>0</v>
      </c>
      <c r="AK493" s="39">
        <v>0</v>
      </c>
      <c r="AL493" s="27">
        <f t="shared" si="449"/>
        <v>0</v>
      </c>
    </row>
    <row r="494" spans="1:38" ht="17" outlineLevel="3" x14ac:dyDescent="0.2">
      <c r="A494" s="36" t="s">
        <v>635</v>
      </c>
      <c r="B494" s="37" t="s">
        <v>41</v>
      </c>
      <c r="C494" s="37" t="s">
        <v>42</v>
      </c>
      <c r="D494" s="38"/>
      <c r="E494" s="38"/>
      <c r="F494" s="38"/>
      <c r="G494" s="38"/>
      <c r="H494" s="38"/>
      <c r="I494" s="39">
        <f t="shared" ref="I494:AK494" si="547">SUBTOTAL(9,I495:I496)</f>
        <v>35</v>
      </c>
      <c r="J494" s="39">
        <f t="shared" si="547"/>
        <v>0</v>
      </c>
      <c r="K494" s="39">
        <f t="shared" si="547"/>
        <v>0</v>
      </c>
      <c r="L494" s="39">
        <f t="shared" si="547"/>
        <v>0</v>
      </c>
      <c r="M494" s="39">
        <f t="shared" si="547"/>
        <v>0</v>
      </c>
      <c r="N494" s="39">
        <f t="shared" si="547"/>
        <v>0</v>
      </c>
      <c r="O494" s="39">
        <f t="shared" si="547"/>
        <v>0</v>
      </c>
      <c r="P494" s="39">
        <f t="shared" si="547"/>
        <v>0</v>
      </c>
      <c r="Q494" s="39">
        <f t="shared" si="547"/>
        <v>0</v>
      </c>
      <c r="R494" s="39">
        <f t="shared" si="547"/>
        <v>0</v>
      </c>
      <c r="S494" s="39">
        <f t="shared" si="547"/>
        <v>0</v>
      </c>
      <c r="T494" s="39">
        <f t="shared" si="547"/>
        <v>0</v>
      </c>
      <c r="U494" s="39">
        <f t="shared" si="547"/>
        <v>0</v>
      </c>
      <c r="V494" s="39">
        <f t="shared" si="547"/>
        <v>0</v>
      </c>
      <c r="W494" s="39">
        <f t="shared" ref="W494" si="548">SUBTOTAL(9,W495:W496)</f>
        <v>0</v>
      </c>
      <c r="X494" s="39">
        <f t="shared" si="547"/>
        <v>35</v>
      </c>
      <c r="Y494" s="39">
        <f t="shared" si="547"/>
        <v>0</v>
      </c>
      <c r="Z494" s="39">
        <f t="shared" si="547"/>
        <v>0</v>
      </c>
      <c r="AA494" s="39">
        <f t="shared" si="547"/>
        <v>0</v>
      </c>
      <c r="AB494" s="39">
        <f t="shared" si="547"/>
        <v>0</v>
      </c>
      <c r="AC494" s="39">
        <f t="shared" si="547"/>
        <v>0</v>
      </c>
      <c r="AD494" s="39">
        <f t="shared" si="547"/>
        <v>0</v>
      </c>
      <c r="AE494" s="39">
        <f t="shared" si="547"/>
        <v>0</v>
      </c>
      <c r="AF494" s="39">
        <f t="shared" si="547"/>
        <v>0</v>
      </c>
      <c r="AG494" s="39">
        <f t="shared" si="547"/>
        <v>0</v>
      </c>
      <c r="AH494" s="39">
        <f t="shared" si="547"/>
        <v>0</v>
      </c>
      <c r="AI494" s="39">
        <f t="shared" si="547"/>
        <v>0</v>
      </c>
      <c r="AJ494" s="39">
        <f t="shared" si="547"/>
        <v>0</v>
      </c>
      <c r="AK494" s="39">
        <f t="shared" si="547"/>
        <v>0</v>
      </c>
      <c r="AL494" s="27">
        <f t="shared" si="449"/>
        <v>0</v>
      </c>
    </row>
    <row r="495" spans="1:38" ht="17" outlineLevel="4" x14ac:dyDescent="0.2">
      <c r="A495" s="40" t="s">
        <v>646</v>
      </c>
      <c r="B495" s="37" t="s">
        <v>41</v>
      </c>
      <c r="C495" s="37" t="s">
        <v>42</v>
      </c>
      <c r="D495" s="38"/>
      <c r="E495" s="38"/>
      <c r="F495" s="38"/>
      <c r="G495" s="38"/>
      <c r="H495" s="38"/>
      <c r="I495" s="39">
        <v>5</v>
      </c>
      <c r="J495" s="39"/>
      <c r="K495" s="39"/>
      <c r="L495" s="39"/>
      <c r="M495" s="39"/>
      <c r="N495" s="39"/>
      <c r="O495" s="39"/>
      <c r="P495" s="39"/>
      <c r="Q495" s="42"/>
      <c r="R495" s="39"/>
      <c r="S495" s="42"/>
      <c r="T495" s="42"/>
      <c r="U495" s="42"/>
      <c r="V495" s="42"/>
      <c r="W495" s="42"/>
      <c r="X495" s="42">
        <f>I495</f>
        <v>5</v>
      </c>
      <c r="Y495" s="42"/>
      <c r="Z495" s="42"/>
      <c r="AA495" s="42"/>
      <c r="AB495" s="42"/>
      <c r="AC495" s="42"/>
      <c r="AD495" s="43"/>
      <c r="AE495" s="42"/>
      <c r="AF495" s="42"/>
      <c r="AG495" s="42"/>
      <c r="AH495" s="42"/>
      <c r="AI495" s="42"/>
      <c r="AJ495" s="42"/>
      <c r="AK495" s="42"/>
      <c r="AL495" s="27">
        <f t="shared" ref="AL495:AL560" si="549">SUM(I495:P495)-SUM(Q495:AK495)</f>
        <v>0</v>
      </c>
    </row>
    <row r="496" spans="1:38" ht="17" outlineLevel="4" x14ac:dyDescent="0.2">
      <c r="A496" s="40" t="s">
        <v>647</v>
      </c>
      <c r="B496" s="37" t="s">
        <v>350</v>
      </c>
      <c r="C496" s="37" t="s">
        <v>56</v>
      </c>
      <c r="D496" s="38"/>
      <c r="E496" s="38"/>
      <c r="F496" s="38"/>
      <c r="G496" s="38"/>
      <c r="H496" s="38"/>
      <c r="I496" s="39">
        <v>30</v>
      </c>
      <c r="J496" s="39"/>
      <c r="K496" s="39"/>
      <c r="L496" s="39"/>
      <c r="M496" s="39"/>
      <c r="N496" s="39"/>
      <c r="O496" s="39"/>
      <c r="P496" s="39"/>
      <c r="Q496" s="42"/>
      <c r="R496" s="39"/>
      <c r="S496" s="42"/>
      <c r="T496" s="42"/>
      <c r="U496" s="42"/>
      <c r="V496" s="42"/>
      <c r="W496" s="42"/>
      <c r="X496" s="42">
        <f>I496</f>
        <v>30</v>
      </c>
      <c r="Y496" s="42"/>
      <c r="Z496" s="42"/>
      <c r="AA496" s="42"/>
      <c r="AB496" s="42"/>
      <c r="AC496" s="42"/>
      <c r="AD496" s="43"/>
      <c r="AE496" s="42"/>
      <c r="AF496" s="42"/>
      <c r="AG496" s="42"/>
      <c r="AH496" s="42"/>
      <c r="AI496" s="42"/>
      <c r="AJ496" s="42"/>
      <c r="AK496" s="42"/>
      <c r="AL496" s="27">
        <f t="shared" si="549"/>
        <v>0</v>
      </c>
    </row>
    <row r="497" spans="1:38" ht="17" outlineLevel="3" x14ac:dyDescent="0.2">
      <c r="A497" s="36" t="s">
        <v>636</v>
      </c>
      <c r="B497" s="37" t="s">
        <v>16</v>
      </c>
      <c r="C497" s="37" t="s">
        <v>318</v>
      </c>
      <c r="D497" s="38"/>
      <c r="E497" s="38"/>
      <c r="F497" s="38"/>
      <c r="G497" s="38"/>
      <c r="H497" s="38"/>
      <c r="I497" s="39">
        <v>80</v>
      </c>
      <c r="J497" s="39"/>
      <c r="K497" s="39"/>
      <c r="L497" s="39"/>
      <c r="M497" s="39"/>
      <c r="N497" s="39"/>
      <c r="O497" s="39"/>
      <c r="P497" s="39"/>
      <c r="Q497" s="42"/>
      <c r="R497" s="39"/>
      <c r="S497" s="42"/>
      <c r="T497" s="42"/>
      <c r="U497" s="42"/>
      <c r="V497" s="42"/>
      <c r="W497" s="42"/>
      <c r="X497" s="42">
        <f>I497</f>
        <v>80</v>
      </c>
      <c r="Y497" s="42"/>
      <c r="Z497" s="42"/>
      <c r="AA497" s="42"/>
      <c r="AB497" s="42"/>
      <c r="AC497" s="42"/>
      <c r="AD497" s="43"/>
      <c r="AE497" s="42"/>
      <c r="AF497" s="42"/>
      <c r="AG497" s="42"/>
      <c r="AH497" s="42"/>
      <c r="AI497" s="42"/>
      <c r="AJ497" s="42"/>
      <c r="AK497" s="42"/>
      <c r="AL497" s="27">
        <f t="shared" si="549"/>
        <v>0</v>
      </c>
    </row>
    <row r="498" spans="1:38" s="6" customFormat="1" ht="17" outlineLevel="2" x14ac:dyDescent="0.2">
      <c r="A498" s="32" t="s">
        <v>648</v>
      </c>
      <c r="B498" s="33" t="s">
        <v>351</v>
      </c>
      <c r="C498" s="33" t="s">
        <v>352</v>
      </c>
      <c r="D498" s="34"/>
      <c r="E498" s="34"/>
      <c r="F498" s="34"/>
      <c r="G498" s="34"/>
      <c r="H498" s="34"/>
      <c r="I498" s="35">
        <f>SUBTOTAL(9,I499:I511)</f>
        <v>814</v>
      </c>
      <c r="J498" s="35">
        <f t="shared" ref="J498:AK498" si="550">SUBTOTAL(9,J499:J511)</f>
        <v>0</v>
      </c>
      <c r="K498" s="35">
        <f t="shared" ref="K498" si="551">SUBTOTAL(9,K499:K511)</f>
        <v>0</v>
      </c>
      <c r="L498" s="35">
        <f t="shared" si="550"/>
        <v>0</v>
      </c>
      <c r="M498" s="35">
        <f t="shared" si="550"/>
        <v>0</v>
      </c>
      <c r="N498" s="35">
        <f t="shared" ref="N498" si="552">SUBTOTAL(9,N499:N511)</f>
        <v>0</v>
      </c>
      <c r="O498" s="35">
        <f t="shared" si="550"/>
        <v>0</v>
      </c>
      <c r="P498" s="35">
        <f t="shared" si="550"/>
        <v>0</v>
      </c>
      <c r="Q498" s="35">
        <f t="shared" si="550"/>
        <v>0</v>
      </c>
      <c r="R498" s="35">
        <f t="shared" ref="R498" si="553">SUBTOTAL(9,R499:R511)</f>
        <v>0</v>
      </c>
      <c r="S498" s="35">
        <f t="shared" si="550"/>
        <v>0</v>
      </c>
      <c r="T498" s="35">
        <f t="shared" si="550"/>
        <v>0</v>
      </c>
      <c r="U498" s="35">
        <f t="shared" ref="U498" si="554">SUBTOTAL(9,U499:U511)</f>
        <v>0</v>
      </c>
      <c r="V498" s="35">
        <f t="shared" si="550"/>
        <v>0</v>
      </c>
      <c r="W498" s="35">
        <f t="shared" ref="W498" si="555">SUBTOTAL(9,W499:W511)</f>
        <v>0</v>
      </c>
      <c r="X498" s="35">
        <f>SUBTOTAL(9,X499:X511)</f>
        <v>814</v>
      </c>
      <c r="Y498" s="35">
        <f t="shared" si="550"/>
        <v>0</v>
      </c>
      <c r="Z498" s="35">
        <f t="shared" si="550"/>
        <v>0</v>
      </c>
      <c r="AA498" s="35">
        <f t="shared" ref="AA498" si="556">SUBTOTAL(9,AA499:AA511)</f>
        <v>0</v>
      </c>
      <c r="AB498" s="35">
        <f t="shared" si="550"/>
        <v>0</v>
      </c>
      <c r="AC498" s="35">
        <f t="shared" si="550"/>
        <v>0</v>
      </c>
      <c r="AD498" s="35">
        <f t="shared" si="550"/>
        <v>0</v>
      </c>
      <c r="AE498" s="35">
        <f t="shared" si="550"/>
        <v>0</v>
      </c>
      <c r="AF498" s="35">
        <f t="shared" si="550"/>
        <v>0</v>
      </c>
      <c r="AG498" s="35">
        <f t="shared" si="550"/>
        <v>0</v>
      </c>
      <c r="AH498" s="35">
        <f t="shared" si="550"/>
        <v>0</v>
      </c>
      <c r="AI498" s="35">
        <f t="shared" si="550"/>
        <v>0</v>
      </c>
      <c r="AJ498" s="35">
        <f t="shared" ref="AJ498" si="557">SUBTOTAL(9,AJ499:AJ511)</f>
        <v>0</v>
      </c>
      <c r="AK498" s="35">
        <f t="shared" si="550"/>
        <v>0</v>
      </c>
      <c r="AL498" s="27">
        <f t="shared" si="549"/>
        <v>0</v>
      </c>
    </row>
    <row r="499" spans="1:38" ht="17" outlineLevel="3" x14ac:dyDescent="0.2">
      <c r="A499" s="36" t="s">
        <v>649</v>
      </c>
      <c r="B499" s="37" t="s">
        <v>16</v>
      </c>
      <c r="C499" s="37" t="s">
        <v>318</v>
      </c>
      <c r="D499" s="38"/>
      <c r="E499" s="38"/>
      <c r="F499" s="38"/>
      <c r="G499" s="38"/>
      <c r="H499" s="38"/>
      <c r="I499" s="39">
        <v>61</v>
      </c>
      <c r="J499" s="39"/>
      <c r="K499" s="39"/>
      <c r="L499" s="39"/>
      <c r="M499" s="39"/>
      <c r="N499" s="39"/>
      <c r="O499" s="39"/>
      <c r="P499" s="39"/>
      <c r="Q499" s="42"/>
      <c r="R499" s="39"/>
      <c r="S499" s="42"/>
      <c r="T499" s="39"/>
      <c r="U499" s="42"/>
      <c r="V499" s="42"/>
      <c r="W499" s="42"/>
      <c r="X499" s="42">
        <f>I499</f>
        <v>61</v>
      </c>
      <c r="Y499" s="42"/>
      <c r="Z499" s="42"/>
      <c r="AA499" s="42"/>
      <c r="AB499" s="42"/>
      <c r="AC499" s="42"/>
      <c r="AD499" s="43"/>
      <c r="AE499" s="42"/>
      <c r="AF499" s="42"/>
      <c r="AG499" s="42"/>
      <c r="AH499" s="42"/>
      <c r="AI499" s="42"/>
      <c r="AJ499" s="42"/>
      <c r="AK499" s="42"/>
      <c r="AL499" s="27">
        <f t="shared" si="549"/>
        <v>0</v>
      </c>
    </row>
    <row r="500" spans="1:38" ht="17" outlineLevel="3" x14ac:dyDescent="0.2">
      <c r="A500" s="36" t="s">
        <v>650</v>
      </c>
      <c r="B500" s="37" t="s">
        <v>41</v>
      </c>
      <c r="C500" s="37" t="s">
        <v>42</v>
      </c>
      <c r="D500" s="38"/>
      <c r="E500" s="38"/>
      <c r="F500" s="38"/>
      <c r="G500" s="38"/>
      <c r="H500" s="38"/>
      <c r="I500" s="39">
        <f>SUBTOTAL(9,I501:I504)</f>
        <v>120</v>
      </c>
      <c r="J500" s="39">
        <f t="shared" ref="J500:AK500" si="558">SUBTOTAL(9,J501:J504)</f>
        <v>0</v>
      </c>
      <c r="K500" s="39">
        <f t="shared" si="558"/>
        <v>0</v>
      </c>
      <c r="L500" s="39">
        <f t="shared" si="558"/>
        <v>0</v>
      </c>
      <c r="M500" s="39">
        <f t="shared" si="558"/>
        <v>0</v>
      </c>
      <c r="N500" s="39">
        <f t="shared" si="558"/>
        <v>0</v>
      </c>
      <c r="O500" s="39">
        <f t="shared" si="558"/>
        <v>0</v>
      </c>
      <c r="P500" s="39">
        <f t="shared" si="558"/>
        <v>0</v>
      </c>
      <c r="Q500" s="39">
        <f t="shared" si="558"/>
        <v>0</v>
      </c>
      <c r="R500" s="39">
        <f t="shared" si="558"/>
        <v>0</v>
      </c>
      <c r="S500" s="39">
        <f t="shared" si="558"/>
        <v>0</v>
      </c>
      <c r="T500" s="39">
        <f t="shared" si="558"/>
        <v>0</v>
      </c>
      <c r="U500" s="39">
        <f t="shared" si="558"/>
        <v>0</v>
      </c>
      <c r="V500" s="39">
        <f t="shared" si="558"/>
        <v>0</v>
      </c>
      <c r="W500" s="39">
        <f t="shared" ref="W500" si="559">SUBTOTAL(9,W501:W504)</f>
        <v>0</v>
      </c>
      <c r="X500" s="39">
        <f t="shared" si="558"/>
        <v>120</v>
      </c>
      <c r="Y500" s="39">
        <f t="shared" si="558"/>
        <v>0</v>
      </c>
      <c r="Z500" s="39">
        <f t="shared" si="558"/>
        <v>0</v>
      </c>
      <c r="AA500" s="39">
        <f t="shared" si="558"/>
        <v>0</v>
      </c>
      <c r="AB500" s="39">
        <f t="shared" si="558"/>
        <v>0</v>
      </c>
      <c r="AC500" s="39">
        <f t="shared" si="558"/>
        <v>0</v>
      </c>
      <c r="AD500" s="39">
        <f t="shared" si="558"/>
        <v>0</v>
      </c>
      <c r="AE500" s="39">
        <f t="shared" si="558"/>
        <v>0</v>
      </c>
      <c r="AF500" s="39">
        <f t="shared" si="558"/>
        <v>0</v>
      </c>
      <c r="AG500" s="39">
        <f t="shared" si="558"/>
        <v>0</v>
      </c>
      <c r="AH500" s="39">
        <f t="shared" si="558"/>
        <v>0</v>
      </c>
      <c r="AI500" s="39">
        <f t="shared" si="558"/>
        <v>0</v>
      </c>
      <c r="AJ500" s="39">
        <f t="shared" si="558"/>
        <v>0</v>
      </c>
      <c r="AK500" s="39">
        <f t="shared" si="558"/>
        <v>0</v>
      </c>
      <c r="AL500" s="27">
        <f t="shared" si="549"/>
        <v>0</v>
      </c>
    </row>
    <row r="501" spans="1:38" ht="17" outlineLevel="4" x14ac:dyDescent="0.2">
      <c r="A501" s="40" t="s">
        <v>651</v>
      </c>
      <c r="B501" s="37" t="s">
        <v>41</v>
      </c>
      <c r="C501" s="37" t="s">
        <v>42</v>
      </c>
      <c r="D501" s="38"/>
      <c r="E501" s="38"/>
      <c r="F501" s="38"/>
      <c r="G501" s="38"/>
      <c r="H501" s="38"/>
      <c r="I501" s="39">
        <v>65</v>
      </c>
      <c r="J501" s="39"/>
      <c r="K501" s="39"/>
      <c r="L501" s="39"/>
      <c r="M501" s="39"/>
      <c r="N501" s="39"/>
      <c r="O501" s="39"/>
      <c r="P501" s="39"/>
      <c r="Q501" s="42"/>
      <c r="R501" s="39"/>
      <c r="S501" s="42"/>
      <c r="T501" s="39"/>
      <c r="U501" s="42"/>
      <c r="V501" s="42"/>
      <c r="W501" s="42"/>
      <c r="X501" s="42">
        <f t="shared" ref="X501:X506" si="560">I501</f>
        <v>65</v>
      </c>
      <c r="Y501" s="42"/>
      <c r="Z501" s="42"/>
      <c r="AA501" s="42"/>
      <c r="AB501" s="42"/>
      <c r="AC501" s="42"/>
      <c r="AD501" s="43"/>
      <c r="AE501" s="42"/>
      <c r="AF501" s="42"/>
      <c r="AG501" s="42"/>
      <c r="AH501" s="42"/>
      <c r="AI501" s="42"/>
      <c r="AJ501" s="42"/>
      <c r="AK501" s="42"/>
      <c r="AL501" s="27">
        <f>SUM(I501:P501)-SUM(Q501:AK501)</f>
        <v>0</v>
      </c>
    </row>
    <row r="502" spans="1:38" ht="17" outlineLevel="4" x14ac:dyDescent="0.2">
      <c r="A502" s="40" t="s">
        <v>652</v>
      </c>
      <c r="B502" s="37" t="s">
        <v>41</v>
      </c>
      <c r="C502" s="37" t="s">
        <v>42</v>
      </c>
      <c r="D502" s="38"/>
      <c r="E502" s="38"/>
      <c r="F502" s="38"/>
      <c r="G502" s="38"/>
      <c r="H502" s="38"/>
      <c r="I502" s="39">
        <v>15</v>
      </c>
      <c r="J502" s="39"/>
      <c r="K502" s="39"/>
      <c r="L502" s="39"/>
      <c r="M502" s="39"/>
      <c r="N502" s="39"/>
      <c r="O502" s="39"/>
      <c r="P502" s="39"/>
      <c r="Q502" s="42"/>
      <c r="R502" s="39"/>
      <c r="S502" s="42"/>
      <c r="T502" s="42"/>
      <c r="U502" s="42"/>
      <c r="V502" s="42"/>
      <c r="W502" s="42"/>
      <c r="X502" s="42">
        <f t="shared" si="560"/>
        <v>15</v>
      </c>
      <c r="Y502" s="42"/>
      <c r="Z502" s="42"/>
      <c r="AA502" s="42"/>
      <c r="AB502" s="42"/>
      <c r="AC502" s="42"/>
      <c r="AD502" s="43"/>
      <c r="AE502" s="42"/>
      <c r="AF502" s="42"/>
      <c r="AG502" s="42"/>
      <c r="AH502" s="42"/>
      <c r="AI502" s="42"/>
      <c r="AJ502" s="42"/>
      <c r="AK502" s="42"/>
      <c r="AL502" s="27">
        <f t="shared" si="549"/>
        <v>0</v>
      </c>
    </row>
    <row r="503" spans="1:38" ht="17" outlineLevel="4" x14ac:dyDescent="0.2">
      <c r="A503" s="40" t="s">
        <v>791</v>
      </c>
      <c r="B503" s="37" t="s">
        <v>41</v>
      </c>
      <c r="C503" s="37" t="s">
        <v>42</v>
      </c>
      <c r="D503" s="38"/>
      <c r="E503" s="38"/>
      <c r="F503" s="38"/>
      <c r="G503" s="38"/>
      <c r="H503" s="38"/>
      <c r="I503" s="39">
        <v>20</v>
      </c>
      <c r="J503" s="39"/>
      <c r="K503" s="39"/>
      <c r="L503" s="39"/>
      <c r="M503" s="39"/>
      <c r="N503" s="39"/>
      <c r="O503" s="39"/>
      <c r="P503" s="39"/>
      <c r="Q503" s="42"/>
      <c r="R503" s="39"/>
      <c r="S503" s="42"/>
      <c r="T503" s="42"/>
      <c r="U503" s="42"/>
      <c r="V503" s="42"/>
      <c r="W503" s="42"/>
      <c r="X503" s="42">
        <f t="shared" si="560"/>
        <v>20</v>
      </c>
      <c r="Y503" s="42"/>
      <c r="Z503" s="42"/>
      <c r="AA503" s="42"/>
      <c r="AB503" s="42"/>
      <c r="AC503" s="42"/>
      <c r="AD503" s="43"/>
      <c r="AE503" s="42"/>
      <c r="AF503" s="42"/>
      <c r="AG503" s="42"/>
      <c r="AH503" s="42"/>
      <c r="AI503" s="42"/>
      <c r="AJ503" s="42"/>
      <c r="AK503" s="42"/>
      <c r="AL503" s="27">
        <f t="shared" si="549"/>
        <v>0</v>
      </c>
    </row>
    <row r="504" spans="1:38" ht="17" outlineLevel="4" x14ac:dyDescent="0.2">
      <c r="A504" s="40" t="s">
        <v>792</v>
      </c>
      <c r="B504" s="37" t="s">
        <v>41</v>
      </c>
      <c r="C504" s="37" t="s">
        <v>42</v>
      </c>
      <c r="D504" s="38"/>
      <c r="E504" s="38"/>
      <c r="F504" s="38"/>
      <c r="G504" s="38"/>
      <c r="H504" s="38"/>
      <c r="I504" s="39">
        <v>20</v>
      </c>
      <c r="J504" s="39"/>
      <c r="K504" s="39"/>
      <c r="L504" s="39"/>
      <c r="M504" s="39"/>
      <c r="N504" s="39"/>
      <c r="O504" s="39"/>
      <c r="P504" s="39"/>
      <c r="Q504" s="42"/>
      <c r="R504" s="39"/>
      <c r="S504" s="42"/>
      <c r="T504" s="42"/>
      <c r="U504" s="42"/>
      <c r="V504" s="42"/>
      <c r="W504" s="42"/>
      <c r="X504" s="42">
        <f t="shared" si="560"/>
        <v>20</v>
      </c>
      <c r="Y504" s="42"/>
      <c r="Z504" s="42"/>
      <c r="AA504" s="42"/>
      <c r="AB504" s="42"/>
      <c r="AC504" s="42"/>
      <c r="AD504" s="43"/>
      <c r="AE504" s="42"/>
      <c r="AF504" s="42"/>
      <c r="AG504" s="42"/>
      <c r="AH504" s="42"/>
      <c r="AI504" s="42"/>
      <c r="AJ504" s="42"/>
      <c r="AK504" s="42"/>
      <c r="AL504" s="27">
        <f t="shared" ref="AL504" si="561">SUM(I504:P504)-SUM(Q504:AK504)</f>
        <v>0</v>
      </c>
    </row>
    <row r="505" spans="1:38" ht="17" outlineLevel="3" x14ac:dyDescent="0.2">
      <c r="A505" s="36" t="s">
        <v>653</v>
      </c>
      <c r="B505" s="37" t="s">
        <v>16</v>
      </c>
      <c r="C505" s="37" t="s">
        <v>318</v>
      </c>
      <c r="D505" s="38"/>
      <c r="E505" s="38"/>
      <c r="F505" s="38"/>
      <c r="G505" s="38"/>
      <c r="H505" s="38"/>
      <c r="I505" s="39">
        <v>55</v>
      </c>
      <c r="J505" s="39"/>
      <c r="K505" s="39"/>
      <c r="L505" s="39"/>
      <c r="M505" s="39"/>
      <c r="N505" s="39"/>
      <c r="O505" s="39"/>
      <c r="P505" s="39"/>
      <c r="Q505" s="42"/>
      <c r="R505" s="39"/>
      <c r="S505" s="42"/>
      <c r="T505" s="42"/>
      <c r="U505" s="42"/>
      <c r="V505" s="42"/>
      <c r="W505" s="42"/>
      <c r="X505" s="42">
        <f t="shared" si="560"/>
        <v>55</v>
      </c>
      <c r="Y505" s="42"/>
      <c r="Z505" s="42"/>
      <c r="AA505" s="42"/>
      <c r="AB505" s="42"/>
      <c r="AC505" s="42"/>
      <c r="AD505" s="43"/>
      <c r="AE505" s="42"/>
      <c r="AF505" s="42"/>
      <c r="AG505" s="42"/>
      <c r="AH505" s="42"/>
      <c r="AI505" s="42"/>
      <c r="AJ505" s="42"/>
      <c r="AK505" s="42"/>
      <c r="AL505" s="27">
        <f t="shared" si="549"/>
        <v>0</v>
      </c>
    </row>
    <row r="506" spans="1:38" ht="17" outlineLevel="3" x14ac:dyDescent="0.2">
      <c r="A506" s="36" t="s">
        <v>654</v>
      </c>
      <c r="B506" s="37" t="s">
        <v>16</v>
      </c>
      <c r="C506" s="37" t="s">
        <v>318</v>
      </c>
      <c r="D506" s="38"/>
      <c r="E506" s="38"/>
      <c r="F506" s="38"/>
      <c r="G506" s="38"/>
      <c r="H506" s="38"/>
      <c r="I506" s="39">
        <v>50</v>
      </c>
      <c r="J506" s="39"/>
      <c r="K506" s="39"/>
      <c r="L506" s="39"/>
      <c r="M506" s="39"/>
      <c r="N506" s="39"/>
      <c r="O506" s="39"/>
      <c r="P506" s="39"/>
      <c r="Q506" s="42"/>
      <c r="R506" s="39"/>
      <c r="S506" s="42"/>
      <c r="T506" s="39"/>
      <c r="U506" s="42"/>
      <c r="V506" s="42"/>
      <c r="W506" s="42"/>
      <c r="X506" s="42">
        <f t="shared" si="560"/>
        <v>50</v>
      </c>
      <c r="Y506" s="42"/>
      <c r="Z506" s="42"/>
      <c r="AA506" s="42"/>
      <c r="AB506" s="42"/>
      <c r="AC506" s="42"/>
      <c r="AD506" s="43"/>
      <c r="AE506" s="42"/>
      <c r="AF506" s="42"/>
      <c r="AG506" s="42"/>
      <c r="AH506" s="42"/>
      <c r="AI506" s="42"/>
      <c r="AJ506" s="42"/>
      <c r="AK506" s="42"/>
      <c r="AL506" s="27">
        <f t="shared" si="549"/>
        <v>0</v>
      </c>
    </row>
    <row r="507" spans="1:38" ht="17" outlineLevel="3" x14ac:dyDescent="0.2">
      <c r="A507" s="36" t="s">
        <v>655</v>
      </c>
      <c r="B507" s="37" t="s">
        <v>16</v>
      </c>
      <c r="C507" s="37" t="s">
        <v>318</v>
      </c>
      <c r="D507" s="38"/>
      <c r="E507" s="38"/>
      <c r="F507" s="38"/>
      <c r="G507" s="38"/>
      <c r="H507" s="38"/>
      <c r="I507" s="39">
        <f>SUBTOTAL(9,I508:I510)</f>
        <v>462</v>
      </c>
      <c r="J507" s="39">
        <f t="shared" ref="J507:AK507" si="562">SUBTOTAL(9,J508:J510)</f>
        <v>0</v>
      </c>
      <c r="K507" s="39">
        <f t="shared" ref="K507" si="563">SUBTOTAL(9,K508:K510)</f>
        <v>0</v>
      </c>
      <c r="L507" s="39">
        <f t="shared" si="562"/>
        <v>0</v>
      </c>
      <c r="M507" s="39">
        <f t="shared" si="562"/>
        <v>0</v>
      </c>
      <c r="N507" s="39">
        <f t="shared" ref="N507" si="564">SUBTOTAL(9,N508:N510)</f>
        <v>0</v>
      </c>
      <c r="O507" s="39">
        <f t="shared" si="562"/>
        <v>0</v>
      </c>
      <c r="P507" s="39">
        <f t="shared" si="562"/>
        <v>0</v>
      </c>
      <c r="Q507" s="39">
        <f t="shared" si="562"/>
        <v>0</v>
      </c>
      <c r="R507" s="39">
        <f t="shared" ref="R507" si="565">SUBTOTAL(9,R508:R510)</f>
        <v>0</v>
      </c>
      <c r="S507" s="39">
        <f t="shared" si="562"/>
        <v>0</v>
      </c>
      <c r="T507" s="42">
        <f t="shared" si="562"/>
        <v>0</v>
      </c>
      <c r="U507" s="39">
        <f t="shared" ref="U507" si="566">SUBTOTAL(9,U508:U510)</f>
        <v>0</v>
      </c>
      <c r="V507" s="39">
        <f t="shared" si="562"/>
        <v>0</v>
      </c>
      <c r="W507" s="39">
        <f t="shared" ref="W507" si="567">SUBTOTAL(9,W508:W510)</f>
        <v>0</v>
      </c>
      <c r="X507" s="39">
        <f t="shared" si="562"/>
        <v>462</v>
      </c>
      <c r="Y507" s="39">
        <f t="shared" si="562"/>
        <v>0</v>
      </c>
      <c r="Z507" s="39">
        <f t="shared" si="562"/>
        <v>0</v>
      </c>
      <c r="AA507" s="39">
        <f t="shared" ref="AA507" si="568">SUBTOTAL(9,AA508:AA510)</f>
        <v>0</v>
      </c>
      <c r="AB507" s="39">
        <f t="shared" si="562"/>
        <v>0</v>
      </c>
      <c r="AC507" s="39">
        <f t="shared" ref="AC507" si="569">SUBTOTAL(9,AC508:AC510)</f>
        <v>0</v>
      </c>
      <c r="AD507" s="39">
        <f t="shared" si="562"/>
        <v>0</v>
      </c>
      <c r="AE507" s="39">
        <f t="shared" si="562"/>
        <v>0</v>
      </c>
      <c r="AF507" s="39">
        <f t="shared" si="562"/>
        <v>0</v>
      </c>
      <c r="AG507" s="39">
        <f t="shared" si="562"/>
        <v>0</v>
      </c>
      <c r="AH507" s="39">
        <f t="shared" si="562"/>
        <v>0</v>
      </c>
      <c r="AI507" s="39">
        <f t="shared" si="562"/>
        <v>0</v>
      </c>
      <c r="AJ507" s="39">
        <f t="shared" ref="AJ507" si="570">SUBTOTAL(9,AJ508:AJ510)</f>
        <v>0</v>
      </c>
      <c r="AK507" s="39">
        <f t="shared" si="562"/>
        <v>0</v>
      </c>
      <c r="AL507" s="27">
        <f t="shared" si="549"/>
        <v>0</v>
      </c>
    </row>
    <row r="508" spans="1:38" ht="17" outlineLevel="4" x14ac:dyDescent="0.2">
      <c r="A508" s="40" t="s">
        <v>656</v>
      </c>
      <c r="B508" s="37" t="s">
        <v>16</v>
      </c>
      <c r="C508" s="37" t="s">
        <v>318</v>
      </c>
      <c r="D508" s="38"/>
      <c r="E508" s="38"/>
      <c r="F508" s="38"/>
      <c r="G508" s="38"/>
      <c r="H508" s="38"/>
      <c r="I508" s="39">
        <v>50</v>
      </c>
      <c r="J508" s="39"/>
      <c r="K508" s="39"/>
      <c r="L508" s="39"/>
      <c r="M508" s="39"/>
      <c r="N508" s="39"/>
      <c r="O508" s="39"/>
      <c r="P508" s="39"/>
      <c r="Q508" s="42"/>
      <c r="R508" s="39"/>
      <c r="S508" s="42"/>
      <c r="T508" s="42"/>
      <c r="U508" s="42"/>
      <c r="V508" s="42"/>
      <c r="W508" s="42"/>
      <c r="X508" s="42">
        <f>I508</f>
        <v>50</v>
      </c>
      <c r="Y508" s="42"/>
      <c r="Z508" s="42"/>
      <c r="AA508" s="42"/>
      <c r="AB508" s="42"/>
      <c r="AC508" s="42"/>
      <c r="AD508" s="43"/>
      <c r="AE508" s="42"/>
      <c r="AF508" s="42"/>
      <c r="AG508" s="42"/>
      <c r="AH508" s="42"/>
      <c r="AI508" s="42"/>
      <c r="AJ508" s="42"/>
      <c r="AK508" s="42"/>
      <c r="AL508" s="27">
        <f t="shared" si="549"/>
        <v>0</v>
      </c>
    </row>
    <row r="509" spans="1:38" ht="17" outlineLevel="4" x14ac:dyDescent="0.2">
      <c r="A509" s="40" t="s">
        <v>657</v>
      </c>
      <c r="B509" s="37" t="s">
        <v>16</v>
      </c>
      <c r="C509" s="37" t="s">
        <v>318</v>
      </c>
      <c r="D509" s="38"/>
      <c r="E509" s="38"/>
      <c r="F509" s="38"/>
      <c r="G509" s="38"/>
      <c r="H509" s="38"/>
      <c r="I509" s="39">
        <v>182</v>
      </c>
      <c r="J509" s="39"/>
      <c r="K509" s="39"/>
      <c r="L509" s="39"/>
      <c r="M509" s="39"/>
      <c r="N509" s="39"/>
      <c r="O509" s="39"/>
      <c r="P509" s="39"/>
      <c r="Q509" s="42"/>
      <c r="R509" s="39"/>
      <c r="S509" s="42"/>
      <c r="T509" s="42"/>
      <c r="U509" s="42"/>
      <c r="V509" s="42"/>
      <c r="W509" s="42"/>
      <c r="X509" s="42">
        <f>I509</f>
        <v>182</v>
      </c>
      <c r="Y509" s="42"/>
      <c r="Z509" s="42"/>
      <c r="AA509" s="42"/>
      <c r="AB509" s="42"/>
      <c r="AC509" s="42"/>
      <c r="AD509" s="43"/>
      <c r="AE509" s="42"/>
      <c r="AF509" s="42"/>
      <c r="AG509" s="42"/>
      <c r="AH509" s="42"/>
      <c r="AI509" s="42"/>
      <c r="AJ509" s="42"/>
      <c r="AK509" s="42"/>
      <c r="AL509" s="27">
        <f t="shared" si="549"/>
        <v>0</v>
      </c>
    </row>
    <row r="510" spans="1:38" ht="17" outlineLevel="4" x14ac:dyDescent="0.2">
      <c r="A510" s="40" t="s">
        <v>658</v>
      </c>
      <c r="B510" s="37" t="s">
        <v>16</v>
      </c>
      <c r="C510" s="37" t="s">
        <v>318</v>
      </c>
      <c r="D510" s="38"/>
      <c r="E510" s="38"/>
      <c r="F510" s="38"/>
      <c r="G510" s="38"/>
      <c r="H510" s="38"/>
      <c r="I510" s="39">
        <v>230</v>
      </c>
      <c r="J510" s="39"/>
      <c r="K510" s="39"/>
      <c r="L510" s="39"/>
      <c r="M510" s="39"/>
      <c r="N510" s="39"/>
      <c r="O510" s="39"/>
      <c r="P510" s="39"/>
      <c r="Q510" s="42"/>
      <c r="R510" s="39"/>
      <c r="S510" s="42"/>
      <c r="T510" s="42"/>
      <c r="U510" s="42"/>
      <c r="V510" s="42"/>
      <c r="W510" s="42"/>
      <c r="X510" s="42">
        <f>I510</f>
        <v>230</v>
      </c>
      <c r="Y510" s="42"/>
      <c r="Z510" s="42"/>
      <c r="AA510" s="42"/>
      <c r="AB510" s="42"/>
      <c r="AC510" s="42"/>
      <c r="AD510" s="43"/>
      <c r="AE510" s="42"/>
      <c r="AF510" s="42"/>
      <c r="AG510" s="42"/>
      <c r="AH510" s="42"/>
      <c r="AI510" s="42"/>
      <c r="AJ510" s="42"/>
      <c r="AK510" s="42"/>
      <c r="AL510" s="27">
        <f t="shared" si="549"/>
        <v>0</v>
      </c>
    </row>
    <row r="511" spans="1:38" ht="17" outlineLevel="3" x14ac:dyDescent="0.2">
      <c r="A511" s="36" t="s">
        <v>659</v>
      </c>
      <c r="B511" s="37" t="s">
        <v>324</v>
      </c>
      <c r="C511" s="37" t="s">
        <v>42</v>
      </c>
      <c r="D511" s="38"/>
      <c r="E511" s="38"/>
      <c r="F511" s="38"/>
      <c r="G511" s="38"/>
      <c r="H511" s="38"/>
      <c r="I511" s="39">
        <v>66</v>
      </c>
      <c r="J511" s="39"/>
      <c r="K511" s="39"/>
      <c r="L511" s="39"/>
      <c r="M511" s="39"/>
      <c r="N511" s="39"/>
      <c r="O511" s="39"/>
      <c r="P511" s="39"/>
      <c r="Q511" s="42"/>
      <c r="R511" s="39"/>
      <c r="S511" s="42"/>
      <c r="T511" s="39"/>
      <c r="U511" s="42"/>
      <c r="V511" s="42"/>
      <c r="W511" s="42"/>
      <c r="X511" s="42">
        <f>I511</f>
        <v>66</v>
      </c>
      <c r="Y511" s="42"/>
      <c r="Z511" s="42"/>
      <c r="AA511" s="42"/>
      <c r="AB511" s="42"/>
      <c r="AC511" s="42"/>
      <c r="AD511" s="43"/>
      <c r="AE511" s="42"/>
      <c r="AF511" s="42"/>
      <c r="AG511" s="42"/>
      <c r="AH511" s="42"/>
      <c r="AI511" s="42"/>
      <c r="AJ511" s="42"/>
      <c r="AK511" s="42"/>
      <c r="AL511" s="27">
        <f t="shared" si="549"/>
        <v>0</v>
      </c>
    </row>
    <row r="512" spans="1:38" s="17" customFormat="1" ht="17" outlineLevel="2" x14ac:dyDescent="0.2">
      <c r="A512" s="58" t="s">
        <v>660</v>
      </c>
      <c r="B512" s="59" t="s">
        <v>2</v>
      </c>
      <c r="C512" s="59" t="s">
        <v>1</v>
      </c>
      <c r="D512" s="60"/>
      <c r="E512" s="60"/>
      <c r="F512" s="60"/>
      <c r="G512" s="60"/>
      <c r="H512" s="60"/>
      <c r="I512" s="61">
        <f t="shared" ref="I512:AK512" si="571">SUBTOTAL(9,I513:I526)</f>
        <v>8892.0199999999986</v>
      </c>
      <c r="J512" s="61">
        <f t="shared" si="571"/>
        <v>0</v>
      </c>
      <c r="K512" s="35">
        <f t="shared" si="571"/>
        <v>0</v>
      </c>
      <c r="L512" s="61">
        <f t="shared" si="571"/>
        <v>0</v>
      </c>
      <c r="M512" s="61">
        <f t="shared" si="571"/>
        <v>0</v>
      </c>
      <c r="N512" s="35">
        <f t="shared" si="571"/>
        <v>0</v>
      </c>
      <c r="O512" s="61">
        <f t="shared" si="571"/>
        <v>0</v>
      </c>
      <c r="P512" s="61">
        <f t="shared" si="571"/>
        <v>0</v>
      </c>
      <c r="Q512" s="61">
        <f t="shared" si="571"/>
        <v>0</v>
      </c>
      <c r="R512" s="61">
        <f t="shared" si="571"/>
        <v>0</v>
      </c>
      <c r="S512" s="61">
        <f t="shared" si="571"/>
        <v>0</v>
      </c>
      <c r="T512" s="61">
        <f t="shared" si="571"/>
        <v>0</v>
      </c>
      <c r="U512" s="61">
        <f t="shared" si="571"/>
        <v>0</v>
      </c>
      <c r="V512" s="61">
        <f t="shared" si="571"/>
        <v>0</v>
      </c>
      <c r="W512" s="61">
        <f t="shared" ref="W512" si="572">SUBTOTAL(9,W513:W526)</f>
        <v>0</v>
      </c>
      <c r="X512" s="61">
        <f t="shared" si="571"/>
        <v>0</v>
      </c>
      <c r="Y512" s="61">
        <f t="shared" si="571"/>
        <v>0</v>
      </c>
      <c r="Z512" s="61">
        <f t="shared" si="571"/>
        <v>0</v>
      </c>
      <c r="AA512" s="61">
        <f t="shared" si="571"/>
        <v>8192.0199999999986</v>
      </c>
      <c r="AB512" s="61">
        <f t="shared" si="571"/>
        <v>0</v>
      </c>
      <c r="AC512" s="61">
        <f t="shared" si="571"/>
        <v>0</v>
      </c>
      <c r="AD512" s="61">
        <f t="shared" si="571"/>
        <v>0</v>
      </c>
      <c r="AE512" s="61">
        <f t="shared" si="571"/>
        <v>0</v>
      </c>
      <c r="AF512" s="61">
        <f t="shared" si="571"/>
        <v>0</v>
      </c>
      <c r="AG512" s="61">
        <f t="shared" si="571"/>
        <v>0</v>
      </c>
      <c r="AH512" s="61">
        <f t="shared" si="571"/>
        <v>0</v>
      </c>
      <c r="AI512" s="61">
        <f t="shared" si="571"/>
        <v>0</v>
      </c>
      <c r="AJ512" s="61">
        <f t="shared" si="571"/>
        <v>0</v>
      </c>
      <c r="AK512" s="61">
        <f t="shared" si="571"/>
        <v>700</v>
      </c>
      <c r="AL512" s="27">
        <f t="shared" si="549"/>
        <v>0</v>
      </c>
    </row>
    <row r="513" spans="1:38" s="11" customFormat="1" ht="17" outlineLevel="3" x14ac:dyDescent="0.2">
      <c r="A513" s="56" t="s">
        <v>661</v>
      </c>
      <c r="B513" s="52" t="s">
        <v>2</v>
      </c>
      <c r="C513" s="52" t="s">
        <v>1</v>
      </c>
      <c r="D513" s="45"/>
      <c r="E513" s="45"/>
      <c r="F513" s="45"/>
      <c r="G513" s="45"/>
      <c r="H513" s="45"/>
      <c r="I513" s="46">
        <f>SUBTOTAL(9,I514:I519)</f>
        <v>2089.62</v>
      </c>
      <c r="J513" s="46">
        <f t="shared" ref="J513:AL513" si="573">SUBTOTAL(9,J514:J519)</f>
        <v>0</v>
      </c>
      <c r="K513" s="46">
        <f t="shared" si="573"/>
        <v>0</v>
      </c>
      <c r="L513" s="46">
        <f t="shared" si="573"/>
        <v>0</v>
      </c>
      <c r="M513" s="46">
        <f t="shared" si="573"/>
        <v>0</v>
      </c>
      <c r="N513" s="46">
        <f t="shared" si="573"/>
        <v>0</v>
      </c>
      <c r="O513" s="46">
        <f t="shared" si="573"/>
        <v>0</v>
      </c>
      <c r="P513" s="46">
        <f t="shared" si="573"/>
        <v>0</v>
      </c>
      <c r="Q513" s="46">
        <f t="shared" si="573"/>
        <v>0</v>
      </c>
      <c r="R513" s="46">
        <f t="shared" si="573"/>
        <v>0</v>
      </c>
      <c r="S513" s="46">
        <f t="shared" si="573"/>
        <v>0</v>
      </c>
      <c r="T513" s="46">
        <f t="shared" si="573"/>
        <v>0</v>
      </c>
      <c r="U513" s="46">
        <f t="shared" si="573"/>
        <v>0</v>
      </c>
      <c r="V513" s="46">
        <f t="shared" si="573"/>
        <v>0</v>
      </c>
      <c r="W513" s="46">
        <f t="shared" ref="W513" si="574">SUBTOTAL(9,W514:W519)</f>
        <v>0</v>
      </c>
      <c r="X513" s="46">
        <f t="shared" si="573"/>
        <v>0</v>
      </c>
      <c r="Y513" s="46">
        <f t="shared" si="573"/>
        <v>0</v>
      </c>
      <c r="Z513" s="46">
        <f t="shared" si="573"/>
        <v>0</v>
      </c>
      <c r="AA513" s="46">
        <f t="shared" si="573"/>
        <v>2089.62</v>
      </c>
      <c r="AB513" s="46">
        <f t="shared" si="573"/>
        <v>0</v>
      </c>
      <c r="AC513" s="46">
        <f t="shared" si="573"/>
        <v>0</v>
      </c>
      <c r="AD513" s="46">
        <f t="shared" si="573"/>
        <v>0</v>
      </c>
      <c r="AE513" s="46">
        <f t="shared" si="573"/>
        <v>0</v>
      </c>
      <c r="AF513" s="46">
        <f t="shared" si="573"/>
        <v>0</v>
      </c>
      <c r="AG513" s="46">
        <f t="shared" si="573"/>
        <v>0</v>
      </c>
      <c r="AH513" s="46">
        <f t="shared" si="573"/>
        <v>0</v>
      </c>
      <c r="AI513" s="46">
        <f t="shared" si="573"/>
        <v>0</v>
      </c>
      <c r="AJ513" s="46">
        <f t="shared" si="573"/>
        <v>0</v>
      </c>
      <c r="AK513" s="46">
        <f t="shared" si="573"/>
        <v>0</v>
      </c>
      <c r="AL513" s="46">
        <f t="shared" si="573"/>
        <v>0</v>
      </c>
    </row>
    <row r="514" spans="1:38" s="11" customFormat="1" ht="17" outlineLevel="4" x14ac:dyDescent="0.2">
      <c r="A514" s="47" t="s">
        <v>745</v>
      </c>
      <c r="B514" s="52" t="s">
        <v>2</v>
      </c>
      <c r="C514" s="52" t="s">
        <v>1</v>
      </c>
      <c r="D514" s="45"/>
      <c r="E514" s="45"/>
      <c r="F514" s="45"/>
      <c r="G514" s="45"/>
      <c r="H514" s="45"/>
      <c r="I514" s="46">
        <v>193.98</v>
      </c>
      <c r="J514" s="46">
        <v>0</v>
      </c>
      <c r="K514" s="46">
        <v>0</v>
      </c>
      <c r="L514" s="46">
        <v>0</v>
      </c>
      <c r="M514" s="46">
        <v>0</v>
      </c>
      <c r="N514" s="46">
        <v>0</v>
      </c>
      <c r="O514" s="46">
        <v>0</v>
      </c>
      <c r="P514" s="46">
        <v>0</v>
      </c>
      <c r="Q514" s="46">
        <v>0</v>
      </c>
      <c r="R514" s="46">
        <v>0</v>
      </c>
      <c r="S514" s="46">
        <v>0</v>
      </c>
      <c r="T514" s="46">
        <v>0</v>
      </c>
      <c r="U514" s="46">
        <v>0</v>
      </c>
      <c r="V514" s="46">
        <v>0</v>
      </c>
      <c r="W514" s="46">
        <v>0</v>
      </c>
      <c r="X514" s="46">
        <v>0</v>
      </c>
      <c r="Y514" s="46">
        <v>0</v>
      </c>
      <c r="Z514" s="46">
        <v>0</v>
      </c>
      <c r="AA514" s="46">
        <f t="shared" ref="AA514:AA519" si="575">I514</f>
        <v>193.98</v>
      </c>
      <c r="AB514" s="46">
        <v>0</v>
      </c>
      <c r="AC514" s="46">
        <v>0</v>
      </c>
      <c r="AD514" s="46">
        <v>0</v>
      </c>
      <c r="AE514" s="46">
        <v>0</v>
      </c>
      <c r="AF514" s="46">
        <v>0</v>
      </c>
      <c r="AG514" s="46">
        <v>0</v>
      </c>
      <c r="AH514" s="46">
        <v>0</v>
      </c>
      <c r="AI514" s="46">
        <v>0</v>
      </c>
      <c r="AJ514" s="46">
        <v>0</v>
      </c>
      <c r="AK514" s="46">
        <v>0</v>
      </c>
      <c r="AL514" s="46">
        <v>0</v>
      </c>
    </row>
    <row r="515" spans="1:38" s="11" customFormat="1" ht="17" outlineLevel="4" x14ac:dyDescent="0.2">
      <c r="A515" s="47" t="s">
        <v>746</v>
      </c>
      <c r="B515" s="52" t="s">
        <v>2</v>
      </c>
      <c r="C515" s="52" t="s">
        <v>1</v>
      </c>
      <c r="D515" s="45"/>
      <c r="E515" s="45"/>
      <c r="F515" s="45"/>
      <c r="G515" s="45"/>
      <c r="H515" s="45"/>
      <c r="I515" s="46">
        <v>56.12</v>
      </c>
      <c r="J515" s="46"/>
      <c r="K515" s="39"/>
      <c r="L515" s="46"/>
      <c r="M515" s="46"/>
      <c r="N515" s="39"/>
      <c r="O515" s="46"/>
      <c r="P515" s="46"/>
      <c r="Q515" s="50"/>
      <c r="R515" s="46"/>
      <c r="S515" s="50"/>
      <c r="T515" s="46"/>
      <c r="U515" s="50"/>
      <c r="V515" s="50"/>
      <c r="W515" s="50"/>
      <c r="X515" s="50"/>
      <c r="Y515" s="50"/>
      <c r="Z515" s="50"/>
      <c r="AA515" s="50">
        <f t="shared" si="575"/>
        <v>56.12</v>
      </c>
      <c r="AB515" s="50"/>
      <c r="AC515" s="50"/>
      <c r="AD515" s="51"/>
      <c r="AE515" s="50"/>
      <c r="AF515" s="50"/>
      <c r="AG515" s="50"/>
      <c r="AH515" s="50"/>
      <c r="AI515" s="50"/>
      <c r="AJ515" s="50"/>
      <c r="AK515" s="50"/>
      <c r="AL515" s="27">
        <f t="shared" si="549"/>
        <v>0</v>
      </c>
    </row>
    <row r="516" spans="1:38" s="11" customFormat="1" ht="17" outlineLevel="4" x14ac:dyDescent="0.2">
      <c r="A516" s="47" t="s">
        <v>747</v>
      </c>
      <c r="B516" s="52" t="s">
        <v>2</v>
      </c>
      <c r="C516" s="52" t="s">
        <v>1</v>
      </c>
      <c r="D516" s="45"/>
      <c r="E516" s="45"/>
      <c r="F516" s="45"/>
      <c r="G516" s="45"/>
      <c r="H516" s="45"/>
      <c r="I516" s="46">
        <v>146.4</v>
      </c>
      <c r="J516" s="46"/>
      <c r="K516" s="39"/>
      <c r="L516" s="46"/>
      <c r="M516" s="46"/>
      <c r="N516" s="39"/>
      <c r="O516" s="46"/>
      <c r="P516" s="46"/>
      <c r="Q516" s="50"/>
      <c r="R516" s="46"/>
      <c r="S516" s="50"/>
      <c r="T516" s="46"/>
      <c r="U516" s="50"/>
      <c r="V516" s="50"/>
      <c r="W516" s="50"/>
      <c r="X516" s="50"/>
      <c r="Y516" s="50"/>
      <c r="Z516" s="50"/>
      <c r="AA516" s="50">
        <f t="shared" si="575"/>
        <v>146.4</v>
      </c>
      <c r="AB516" s="50"/>
      <c r="AC516" s="50"/>
      <c r="AD516" s="51"/>
      <c r="AE516" s="50"/>
      <c r="AF516" s="50"/>
      <c r="AG516" s="50"/>
      <c r="AH516" s="50"/>
      <c r="AI516" s="50"/>
      <c r="AJ516" s="50"/>
      <c r="AK516" s="50"/>
      <c r="AL516" s="27">
        <f t="shared" ref="AL516" si="576">SUM(I516:P516)-SUM(Q516:AK516)</f>
        <v>0</v>
      </c>
    </row>
    <row r="517" spans="1:38" s="11" customFormat="1" ht="17" outlineLevel="4" x14ac:dyDescent="0.2">
      <c r="A517" s="47" t="s">
        <v>749</v>
      </c>
      <c r="B517" s="52" t="s">
        <v>2</v>
      </c>
      <c r="C517" s="52" t="s">
        <v>1</v>
      </c>
      <c r="D517" s="45"/>
      <c r="E517" s="45"/>
      <c r="F517" s="45"/>
      <c r="G517" s="45"/>
      <c r="H517" s="45"/>
      <c r="I517" s="46">
        <v>137.86000000000001</v>
      </c>
      <c r="J517" s="46"/>
      <c r="K517" s="39"/>
      <c r="L517" s="46"/>
      <c r="M517" s="46"/>
      <c r="N517" s="39"/>
      <c r="O517" s="46"/>
      <c r="P517" s="46"/>
      <c r="Q517" s="50"/>
      <c r="R517" s="46"/>
      <c r="S517" s="50"/>
      <c r="T517" s="46"/>
      <c r="U517" s="50"/>
      <c r="V517" s="50"/>
      <c r="W517" s="50"/>
      <c r="X517" s="50"/>
      <c r="Y517" s="50"/>
      <c r="Z517" s="50"/>
      <c r="AA517" s="50">
        <f t="shared" si="575"/>
        <v>137.86000000000001</v>
      </c>
      <c r="AB517" s="50"/>
      <c r="AC517" s="50"/>
      <c r="AD517" s="51"/>
      <c r="AE517" s="50"/>
      <c r="AF517" s="50"/>
      <c r="AG517" s="50"/>
      <c r="AH517" s="50"/>
      <c r="AI517" s="50"/>
      <c r="AJ517" s="50"/>
      <c r="AK517" s="50"/>
      <c r="AL517" s="27">
        <f t="shared" ref="AL517" si="577">SUM(I517:P517)-SUM(Q517:AK517)</f>
        <v>0</v>
      </c>
    </row>
    <row r="518" spans="1:38" s="11" customFormat="1" ht="17" outlineLevel="4" x14ac:dyDescent="0.2">
      <c r="A518" s="47" t="s">
        <v>748</v>
      </c>
      <c r="B518" s="52" t="s">
        <v>2</v>
      </c>
      <c r="C518" s="52" t="s">
        <v>1</v>
      </c>
      <c r="D518" s="45"/>
      <c r="E518" s="45"/>
      <c r="F518" s="45"/>
      <c r="G518" s="45"/>
      <c r="H518" s="45"/>
      <c r="I518" s="46">
        <v>417</v>
      </c>
      <c r="J518" s="46"/>
      <c r="K518" s="39"/>
      <c r="L518" s="46"/>
      <c r="M518" s="46"/>
      <c r="N518" s="39"/>
      <c r="O518" s="46"/>
      <c r="P518" s="46"/>
      <c r="Q518" s="50"/>
      <c r="R518" s="46"/>
      <c r="S518" s="50"/>
      <c r="T518" s="46"/>
      <c r="U518" s="50"/>
      <c r="V518" s="50"/>
      <c r="W518" s="50"/>
      <c r="X518" s="50"/>
      <c r="Y518" s="50"/>
      <c r="Z518" s="50"/>
      <c r="AA518" s="50">
        <f t="shared" si="575"/>
        <v>417</v>
      </c>
      <c r="AB518" s="50"/>
      <c r="AC518" s="50"/>
      <c r="AD518" s="51"/>
      <c r="AE518" s="50"/>
      <c r="AF518" s="50"/>
      <c r="AG518" s="50"/>
      <c r="AH518" s="50"/>
      <c r="AI518" s="50"/>
      <c r="AJ518" s="50"/>
      <c r="AK518" s="50"/>
      <c r="AL518" s="27">
        <f t="shared" si="549"/>
        <v>0</v>
      </c>
    </row>
    <row r="519" spans="1:38" s="11" customFormat="1" ht="17" outlineLevel="4" x14ac:dyDescent="0.2">
      <c r="A519" s="47" t="s">
        <v>750</v>
      </c>
      <c r="B519" s="52" t="s">
        <v>2</v>
      </c>
      <c r="C519" s="52" t="s">
        <v>1</v>
      </c>
      <c r="D519" s="45"/>
      <c r="E519" s="45"/>
      <c r="F519" s="45"/>
      <c r="G519" s="45"/>
      <c r="H519" s="45"/>
      <c r="I519" s="46">
        <v>1138.26</v>
      </c>
      <c r="J519" s="46"/>
      <c r="K519" s="39"/>
      <c r="L519" s="46"/>
      <c r="M519" s="46"/>
      <c r="N519" s="39"/>
      <c r="O519" s="46"/>
      <c r="P519" s="46"/>
      <c r="Q519" s="50"/>
      <c r="R519" s="46"/>
      <c r="S519" s="50"/>
      <c r="T519" s="46"/>
      <c r="U519" s="50"/>
      <c r="V519" s="50"/>
      <c r="W519" s="50"/>
      <c r="X519" s="50"/>
      <c r="Y519" s="50"/>
      <c r="Z519" s="50"/>
      <c r="AA519" s="50">
        <f t="shared" si="575"/>
        <v>1138.26</v>
      </c>
      <c r="AB519" s="50"/>
      <c r="AC519" s="50"/>
      <c r="AD519" s="51"/>
      <c r="AE519" s="50"/>
      <c r="AF519" s="50"/>
      <c r="AG519" s="50"/>
      <c r="AH519" s="50"/>
      <c r="AI519" s="50"/>
      <c r="AJ519" s="50"/>
      <c r="AK519" s="50"/>
      <c r="AL519" s="27">
        <f t="shared" ref="AL519" si="578">SUM(I519:P519)-SUM(Q519:AK519)</f>
        <v>0</v>
      </c>
    </row>
    <row r="520" spans="1:38" s="11" customFormat="1" ht="17" outlineLevel="3" x14ac:dyDescent="0.2">
      <c r="A520" s="56" t="s">
        <v>751</v>
      </c>
      <c r="B520" s="52" t="s">
        <v>2</v>
      </c>
      <c r="C520" s="52" t="s">
        <v>1</v>
      </c>
      <c r="D520" s="45"/>
      <c r="E520" s="45"/>
      <c r="F520" s="45"/>
      <c r="G520" s="45"/>
      <c r="H520" s="45"/>
      <c r="I520" s="46">
        <f>SUBTOTAL(9,I521:I524)</f>
        <v>3781.96</v>
      </c>
      <c r="J520" s="46">
        <f t="shared" ref="J520:AK520" si="579">SUBTOTAL(9,J521:J524)</f>
        <v>0</v>
      </c>
      <c r="K520" s="39">
        <f t="shared" ref="K520" si="580">SUBTOTAL(9,K521:K524)</f>
        <v>0</v>
      </c>
      <c r="L520" s="46">
        <f t="shared" si="579"/>
        <v>0</v>
      </c>
      <c r="M520" s="46">
        <f t="shared" si="579"/>
        <v>0</v>
      </c>
      <c r="N520" s="39">
        <f t="shared" ref="N520" si="581">SUBTOTAL(9,N521:N524)</f>
        <v>0</v>
      </c>
      <c r="O520" s="46">
        <f t="shared" si="579"/>
        <v>0</v>
      </c>
      <c r="P520" s="46">
        <f t="shared" si="579"/>
        <v>0</v>
      </c>
      <c r="Q520" s="46">
        <f t="shared" si="579"/>
        <v>0</v>
      </c>
      <c r="R520" s="46">
        <f t="shared" ref="R520" si="582">SUBTOTAL(9,R521:R524)</f>
        <v>0</v>
      </c>
      <c r="S520" s="46">
        <f t="shared" si="579"/>
        <v>0</v>
      </c>
      <c r="T520" s="46">
        <f t="shared" si="579"/>
        <v>0</v>
      </c>
      <c r="U520" s="46">
        <f t="shared" ref="U520" si="583">SUBTOTAL(9,U521:U524)</f>
        <v>0</v>
      </c>
      <c r="V520" s="46">
        <f t="shared" si="579"/>
        <v>0</v>
      </c>
      <c r="W520" s="46">
        <f t="shared" ref="W520" si="584">SUBTOTAL(9,W521:W524)</f>
        <v>0</v>
      </c>
      <c r="X520" s="46">
        <f t="shared" si="579"/>
        <v>0</v>
      </c>
      <c r="Y520" s="46">
        <f t="shared" si="579"/>
        <v>0</v>
      </c>
      <c r="Z520" s="46">
        <f t="shared" si="579"/>
        <v>0</v>
      </c>
      <c r="AA520" s="46">
        <f t="shared" si="579"/>
        <v>3781.96</v>
      </c>
      <c r="AB520" s="46">
        <f t="shared" si="579"/>
        <v>0</v>
      </c>
      <c r="AC520" s="46">
        <f t="shared" ref="AC520" si="585">SUBTOTAL(9,AC521:AC524)</f>
        <v>0</v>
      </c>
      <c r="AD520" s="46">
        <f t="shared" si="579"/>
        <v>0</v>
      </c>
      <c r="AE520" s="46">
        <f t="shared" si="579"/>
        <v>0</v>
      </c>
      <c r="AF520" s="46">
        <f t="shared" si="579"/>
        <v>0</v>
      </c>
      <c r="AG520" s="46">
        <f t="shared" si="579"/>
        <v>0</v>
      </c>
      <c r="AH520" s="46">
        <f t="shared" si="579"/>
        <v>0</v>
      </c>
      <c r="AI520" s="46">
        <f t="shared" si="579"/>
        <v>0</v>
      </c>
      <c r="AJ520" s="46">
        <f t="shared" ref="AJ520" si="586">SUBTOTAL(9,AJ521:AJ524)</f>
        <v>0</v>
      </c>
      <c r="AK520" s="46">
        <f t="shared" si="579"/>
        <v>0</v>
      </c>
      <c r="AL520" s="27">
        <f t="shared" si="549"/>
        <v>0</v>
      </c>
    </row>
    <row r="521" spans="1:38" s="11" customFormat="1" ht="34" outlineLevel="4" x14ac:dyDescent="0.2">
      <c r="A521" s="47" t="s">
        <v>662</v>
      </c>
      <c r="B521" s="52" t="s">
        <v>2</v>
      </c>
      <c r="C521" s="52" t="s">
        <v>1</v>
      </c>
      <c r="D521" s="45"/>
      <c r="E521" s="45"/>
      <c r="F521" s="45"/>
      <c r="G521" s="45"/>
      <c r="H521" s="45"/>
      <c r="I521" s="46">
        <v>1024</v>
      </c>
      <c r="J521" s="46"/>
      <c r="K521" s="39"/>
      <c r="L521" s="46"/>
      <c r="M521" s="46"/>
      <c r="N521" s="39"/>
      <c r="O521" s="46"/>
      <c r="P521" s="46"/>
      <c r="Q521" s="50"/>
      <c r="R521" s="46"/>
      <c r="S521" s="50"/>
      <c r="T521" s="46"/>
      <c r="U521" s="50"/>
      <c r="V521" s="50"/>
      <c r="W521" s="50"/>
      <c r="X521" s="50"/>
      <c r="Y521" s="50"/>
      <c r="Z521" s="50"/>
      <c r="AA521" s="50">
        <f>I521</f>
        <v>1024</v>
      </c>
      <c r="AB521" s="50"/>
      <c r="AC521" s="50"/>
      <c r="AD521" s="51"/>
      <c r="AE521" s="50"/>
      <c r="AF521" s="50"/>
      <c r="AG521" s="50"/>
      <c r="AH521" s="50"/>
      <c r="AI521" s="50"/>
      <c r="AJ521" s="50"/>
      <c r="AK521" s="50"/>
      <c r="AL521" s="27">
        <f t="shared" si="549"/>
        <v>0</v>
      </c>
    </row>
    <row r="522" spans="1:38" s="11" customFormat="1" ht="17" outlineLevel="4" x14ac:dyDescent="0.2">
      <c r="A522" s="47" t="s">
        <v>663</v>
      </c>
      <c r="B522" s="52" t="s">
        <v>2</v>
      </c>
      <c r="C522" s="52" t="s">
        <v>1</v>
      </c>
      <c r="D522" s="45"/>
      <c r="E522" s="45"/>
      <c r="F522" s="45"/>
      <c r="G522" s="45"/>
      <c r="H522" s="45"/>
      <c r="I522" s="46">
        <v>1134.5999999999999</v>
      </c>
      <c r="J522" s="46"/>
      <c r="K522" s="39"/>
      <c r="L522" s="46"/>
      <c r="M522" s="46"/>
      <c r="N522" s="39"/>
      <c r="O522" s="46"/>
      <c r="P522" s="46"/>
      <c r="Q522" s="50"/>
      <c r="R522" s="46"/>
      <c r="S522" s="50"/>
      <c r="T522" s="46"/>
      <c r="U522" s="50"/>
      <c r="V522" s="50"/>
      <c r="W522" s="50"/>
      <c r="X522" s="50"/>
      <c r="Y522" s="50"/>
      <c r="Z522" s="50"/>
      <c r="AA522" s="50">
        <f>I522</f>
        <v>1134.5999999999999</v>
      </c>
      <c r="AB522" s="50"/>
      <c r="AC522" s="50"/>
      <c r="AD522" s="51"/>
      <c r="AE522" s="50"/>
      <c r="AF522" s="50"/>
      <c r="AG522" s="50"/>
      <c r="AH522" s="50"/>
      <c r="AI522" s="50"/>
      <c r="AJ522" s="50"/>
      <c r="AK522" s="50"/>
      <c r="AL522" s="27">
        <f t="shared" si="549"/>
        <v>0</v>
      </c>
    </row>
    <row r="523" spans="1:38" s="11" customFormat="1" ht="17" outlineLevel="4" x14ac:dyDescent="0.2">
      <c r="A523" s="47" t="s">
        <v>664</v>
      </c>
      <c r="B523" s="52" t="s">
        <v>2</v>
      </c>
      <c r="C523" s="52" t="s">
        <v>1</v>
      </c>
      <c r="D523" s="45"/>
      <c r="E523" s="45"/>
      <c r="F523" s="45"/>
      <c r="G523" s="45"/>
      <c r="H523" s="45"/>
      <c r="I523" s="46">
        <v>473.36</v>
      </c>
      <c r="J523" s="46"/>
      <c r="K523" s="39"/>
      <c r="L523" s="46"/>
      <c r="M523" s="46"/>
      <c r="N523" s="39"/>
      <c r="O523" s="46"/>
      <c r="P523" s="46"/>
      <c r="Q523" s="50"/>
      <c r="R523" s="46"/>
      <c r="S523" s="50"/>
      <c r="T523" s="46"/>
      <c r="U523" s="50"/>
      <c r="V523" s="50"/>
      <c r="W523" s="50"/>
      <c r="X523" s="50"/>
      <c r="Y523" s="50"/>
      <c r="Z523" s="50"/>
      <c r="AA523" s="50">
        <f>I523</f>
        <v>473.36</v>
      </c>
      <c r="AB523" s="50"/>
      <c r="AC523" s="50"/>
      <c r="AD523" s="51"/>
      <c r="AE523" s="50"/>
      <c r="AF523" s="50"/>
      <c r="AG523" s="50"/>
      <c r="AH523" s="50"/>
      <c r="AI523" s="50"/>
      <c r="AJ523" s="50"/>
      <c r="AK523" s="50"/>
      <c r="AL523" s="27">
        <f t="shared" si="549"/>
        <v>0</v>
      </c>
    </row>
    <row r="524" spans="1:38" s="11" customFormat="1" ht="17" outlineLevel="4" x14ac:dyDescent="0.2">
      <c r="A524" s="47" t="s">
        <v>665</v>
      </c>
      <c r="B524" s="52" t="s">
        <v>2</v>
      </c>
      <c r="C524" s="52" t="s">
        <v>1</v>
      </c>
      <c r="D524" s="45"/>
      <c r="E524" s="45"/>
      <c r="F524" s="45"/>
      <c r="G524" s="45"/>
      <c r="H524" s="45"/>
      <c r="I524" s="46">
        <v>1150</v>
      </c>
      <c r="J524" s="46"/>
      <c r="K524" s="39"/>
      <c r="L524" s="46"/>
      <c r="M524" s="46"/>
      <c r="N524" s="39"/>
      <c r="O524" s="46"/>
      <c r="P524" s="46"/>
      <c r="Q524" s="50"/>
      <c r="R524" s="46"/>
      <c r="S524" s="50"/>
      <c r="T524" s="46"/>
      <c r="U524" s="50"/>
      <c r="V524" s="50"/>
      <c r="W524" s="50"/>
      <c r="X524" s="50"/>
      <c r="Y524" s="50"/>
      <c r="Z524" s="50"/>
      <c r="AA524" s="50">
        <f>I524</f>
        <v>1150</v>
      </c>
      <c r="AB524" s="50"/>
      <c r="AC524" s="50"/>
      <c r="AD524" s="51"/>
      <c r="AE524" s="50"/>
      <c r="AF524" s="50"/>
      <c r="AG524" s="50"/>
      <c r="AH524" s="50"/>
      <c r="AI524" s="50"/>
      <c r="AJ524" s="50"/>
      <c r="AK524" s="50"/>
      <c r="AL524" s="27">
        <f t="shared" si="549"/>
        <v>0</v>
      </c>
    </row>
    <row r="525" spans="1:38" s="2" customFormat="1" ht="17" outlineLevel="3" x14ac:dyDescent="0.2">
      <c r="A525" s="36" t="s">
        <v>666</v>
      </c>
      <c r="B525" s="52" t="s">
        <v>118</v>
      </c>
      <c r="C525" s="52" t="s">
        <v>119</v>
      </c>
      <c r="D525" s="53"/>
      <c r="E525" s="53"/>
      <c r="F525" s="53"/>
      <c r="G525" s="53"/>
      <c r="H525" s="53"/>
      <c r="I525" s="46">
        <v>2320.44</v>
      </c>
      <c r="J525" s="62"/>
      <c r="K525" s="39"/>
      <c r="L525" s="62"/>
      <c r="M525" s="62"/>
      <c r="N525" s="39"/>
      <c r="O525" s="62"/>
      <c r="P525" s="62"/>
      <c r="Q525" s="63"/>
      <c r="R525" s="62"/>
      <c r="S525" s="63"/>
      <c r="T525" s="46"/>
      <c r="U525" s="63"/>
      <c r="V525" s="63"/>
      <c r="W525" s="63"/>
      <c r="X525" s="63"/>
      <c r="Y525" s="63"/>
      <c r="Z525" s="63"/>
      <c r="AA525" s="50">
        <f>I525</f>
        <v>2320.44</v>
      </c>
      <c r="AB525" s="63"/>
      <c r="AC525" s="63"/>
      <c r="AD525" s="64"/>
      <c r="AE525" s="63"/>
      <c r="AF525" s="63"/>
      <c r="AG525" s="63"/>
      <c r="AH525" s="63"/>
      <c r="AI525" s="63"/>
      <c r="AJ525" s="63"/>
      <c r="AK525" s="63"/>
      <c r="AL525" s="27">
        <f t="shared" si="549"/>
        <v>0</v>
      </c>
    </row>
    <row r="526" spans="1:38" ht="17" outlineLevel="3" x14ac:dyDescent="0.2">
      <c r="A526" s="36" t="s">
        <v>667</v>
      </c>
      <c r="B526" s="37" t="s">
        <v>342</v>
      </c>
      <c r="C526" s="37" t="s">
        <v>1</v>
      </c>
      <c r="D526" s="38"/>
      <c r="E526" s="38"/>
      <c r="F526" s="38"/>
      <c r="G526" s="38"/>
      <c r="H526" s="38"/>
      <c r="I526" s="46">
        <v>700</v>
      </c>
      <c r="J526" s="39"/>
      <c r="K526" s="39"/>
      <c r="L526" s="39"/>
      <c r="M526" s="39"/>
      <c r="N526" s="39"/>
      <c r="O526" s="39"/>
      <c r="P526" s="39"/>
      <c r="Q526" s="42"/>
      <c r="R526" s="39"/>
      <c r="S526" s="42"/>
      <c r="T526" s="46"/>
      <c r="U526" s="42"/>
      <c r="V526" s="42"/>
      <c r="W526" s="42"/>
      <c r="X526" s="42"/>
      <c r="Y526" s="42"/>
      <c r="Z526" s="42"/>
      <c r="AA526" s="42"/>
      <c r="AB526" s="42"/>
      <c r="AC526" s="42"/>
      <c r="AD526" s="43"/>
      <c r="AE526" s="42"/>
      <c r="AF526" s="42"/>
      <c r="AG526" s="42"/>
      <c r="AH526" s="42"/>
      <c r="AI526" s="42"/>
      <c r="AJ526" s="42"/>
      <c r="AK526" s="42">
        <f>I526</f>
        <v>700</v>
      </c>
      <c r="AL526" s="27">
        <f t="shared" si="549"/>
        <v>0</v>
      </c>
    </row>
    <row r="527" spans="1:38" s="6" customFormat="1" ht="17" outlineLevel="2" x14ac:dyDescent="0.2">
      <c r="A527" s="32" t="s">
        <v>668</v>
      </c>
      <c r="B527" s="33" t="s">
        <v>313</v>
      </c>
      <c r="C527" s="33" t="s">
        <v>27</v>
      </c>
      <c r="D527" s="34"/>
      <c r="E527" s="34"/>
      <c r="F527" s="34"/>
      <c r="G527" s="34"/>
      <c r="H527" s="34"/>
      <c r="I527" s="35">
        <f t="shared" ref="I527:AK527" si="587">SUBTOTAL(9,I528:I528)</f>
        <v>0</v>
      </c>
      <c r="J527" s="35">
        <f t="shared" si="587"/>
        <v>0</v>
      </c>
      <c r="K527" s="35">
        <f t="shared" si="587"/>
        <v>0</v>
      </c>
      <c r="L527" s="35">
        <f t="shared" si="587"/>
        <v>0</v>
      </c>
      <c r="M527" s="35">
        <f t="shared" si="587"/>
        <v>0</v>
      </c>
      <c r="N527" s="35">
        <f t="shared" si="587"/>
        <v>0</v>
      </c>
      <c r="O527" s="35">
        <f t="shared" si="587"/>
        <v>0</v>
      </c>
      <c r="P527" s="35">
        <f t="shared" si="587"/>
        <v>0</v>
      </c>
      <c r="Q527" s="35">
        <f t="shared" si="587"/>
        <v>0</v>
      </c>
      <c r="R527" s="35">
        <f t="shared" si="587"/>
        <v>0</v>
      </c>
      <c r="S527" s="35">
        <f t="shared" si="587"/>
        <v>0</v>
      </c>
      <c r="T527" s="35">
        <f t="shared" si="587"/>
        <v>0</v>
      </c>
      <c r="U527" s="35">
        <f t="shared" si="587"/>
        <v>0</v>
      </c>
      <c r="V527" s="35">
        <f t="shared" si="587"/>
        <v>0</v>
      </c>
      <c r="W527" s="35">
        <f t="shared" si="587"/>
        <v>0</v>
      </c>
      <c r="X527" s="35">
        <f t="shared" si="587"/>
        <v>0</v>
      </c>
      <c r="Y527" s="35">
        <f t="shared" si="587"/>
        <v>0</v>
      </c>
      <c r="Z527" s="35">
        <f t="shared" si="587"/>
        <v>0</v>
      </c>
      <c r="AA527" s="35">
        <f t="shared" si="587"/>
        <v>0</v>
      </c>
      <c r="AB527" s="35">
        <f t="shared" si="587"/>
        <v>0</v>
      </c>
      <c r="AC527" s="35">
        <f t="shared" si="587"/>
        <v>0</v>
      </c>
      <c r="AD527" s="35">
        <f t="shared" si="587"/>
        <v>0</v>
      </c>
      <c r="AE527" s="35">
        <f t="shared" si="587"/>
        <v>0</v>
      </c>
      <c r="AF527" s="35">
        <f t="shared" si="587"/>
        <v>0</v>
      </c>
      <c r="AG527" s="35">
        <f t="shared" si="587"/>
        <v>0</v>
      </c>
      <c r="AH527" s="35">
        <f t="shared" si="587"/>
        <v>0</v>
      </c>
      <c r="AI527" s="35">
        <f t="shared" si="587"/>
        <v>0</v>
      </c>
      <c r="AJ527" s="35">
        <f t="shared" si="587"/>
        <v>0</v>
      </c>
      <c r="AK527" s="35">
        <f t="shared" si="587"/>
        <v>0</v>
      </c>
      <c r="AL527" s="27">
        <f t="shared" si="549"/>
        <v>0</v>
      </c>
    </row>
    <row r="528" spans="1:38" s="132" customFormat="1" ht="17" outlineLevel="3" x14ac:dyDescent="0.2">
      <c r="A528" s="127" t="s">
        <v>669</v>
      </c>
      <c r="B528" s="128" t="s">
        <v>353</v>
      </c>
      <c r="C528" s="128" t="s">
        <v>354</v>
      </c>
      <c r="D528" s="129"/>
      <c r="E528" s="129"/>
      <c r="F528" s="129"/>
      <c r="G528" s="129"/>
      <c r="H528" s="129"/>
      <c r="I528" s="130"/>
      <c r="J528" s="130"/>
      <c r="K528" s="130"/>
      <c r="L528" s="130"/>
      <c r="M528" s="130"/>
      <c r="N528" s="130"/>
      <c r="O528" s="130"/>
      <c r="P528" s="130"/>
      <c r="Q528" s="136"/>
      <c r="R528" s="130"/>
      <c r="S528" s="136"/>
      <c r="T528" s="136"/>
      <c r="U528" s="136"/>
      <c r="V528" s="136"/>
      <c r="W528" s="136"/>
      <c r="X528" s="136">
        <f>I528</f>
        <v>0</v>
      </c>
      <c r="Y528" s="136"/>
      <c r="Z528" s="136"/>
      <c r="AA528" s="136"/>
      <c r="AB528" s="136"/>
      <c r="AC528" s="136"/>
      <c r="AD528" s="137"/>
      <c r="AE528" s="136"/>
      <c r="AF528" s="136"/>
      <c r="AG528" s="136"/>
      <c r="AH528" s="136"/>
      <c r="AI528" s="136"/>
      <c r="AJ528" s="136"/>
      <c r="AK528" s="136"/>
      <c r="AL528" s="131">
        <f t="shared" si="549"/>
        <v>0</v>
      </c>
    </row>
    <row r="529" spans="1:38" s="7" customFormat="1" ht="34" outlineLevel="1" x14ac:dyDescent="0.2">
      <c r="A529" s="28" t="s">
        <v>237</v>
      </c>
      <c r="B529" s="29" t="s">
        <v>355</v>
      </c>
      <c r="C529" s="29" t="s">
        <v>356</v>
      </c>
      <c r="D529" s="30"/>
      <c r="E529" s="30"/>
      <c r="F529" s="30"/>
      <c r="G529" s="30"/>
      <c r="H529" s="30"/>
      <c r="I529" s="31">
        <f>SUBTOTAL(9,I530:I569)</f>
        <v>8049</v>
      </c>
      <c r="J529" s="31">
        <f t="shared" ref="J529:AK529" si="588">SUBTOTAL(9,J530:J569)</f>
        <v>8558</v>
      </c>
      <c r="K529" s="31">
        <f t="shared" ref="K529" si="589">SUBTOTAL(9,K530:K569)</f>
        <v>3864</v>
      </c>
      <c r="L529" s="31">
        <f t="shared" si="588"/>
        <v>0</v>
      </c>
      <c r="M529" s="31">
        <f t="shared" si="588"/>
        <v>754</v>
      </c>
      <c r="N529" s="31">
        <f t="shared" ref="N529" si="590">SUBTOTAL(9,N530:N569)</f>
        <v>560</v>
      </c>
      <c r="O529" s="31">
        <f t="shared" si="588"/>
        <v>0</v>
      </c>
      <c r="P529" s="31">
        <f t="shared" si="588"/>
        <v>400</v>
      </c>
      <c r="Q529" s="31">
        <f t="shared" si="588"/>
        <v>4558</v>
      </c>
      <c r="R529" s="31">
        <f>SUBTOTAL(9,R530:R569)</f>
        <v>394</v>
      </c>
      <c r="S529" s="31">
        <f t="shared" si="588"/>
        <v>0</v>
      </c>
      <c r="T529" s="31">
        <f t="shared" si="588"/>
        <v>3864</v>
      </c>
      <c r="U529" s="31">
        <f t="shared" ref="U529" si="591">SUBTOTAL(9,U530:U569)</f>
        <v>560</v>
      </c>
      <c r="V529" s="31">
        <f t="shared" si="588"/>
        <v>760</v>
      </c>
      <c r="W529" s="31">
        <f t="shared" ref="W529" si="592">SUBTOTAL(9,W530:W569)</f>
        <v>4000</v>
      </c>
      <c r="X529" s="31">
        <f t="shared" si="588"/>
        <v>0</v>
      </c>
      <c r="Y529" s="31">
        <f t="shared" si="588"/>
        <v>8049</v>
      </c>
      <c r="Z529" s="31">
        <f t="shared" si="588"/>
        <v>0</v>
      </c>
      <c r="AA529" s="31">
        <f t="shared" ref="AA529" si="593">SUBTOTAL(9,AA530:AA569)</f>
        <v>0</v>
      </c>
      <c r="AB529" s="31">
        <f t="shared" si="588"/>
        <v>0</v>
      </c>
      <c r="AC529" s="31">
        <f t="shared" ref="AC529" si="594">SUBTOTAL(9,AC530:AC569)</f>
        <v>0</v>
      </c>
      <c r="AD529" s="31">
        <f t="shared" si="588"/>
        <v>0</v>
      </c>
      <c r="AE529" s="31">
        <f t="shared" si="588"/>
        <v>0</v>
      </c>
      <c r="AF529" s="31">
        <f t="shared" si="588"/>
        <v>0</v>
      </c>
      <c r="AG529" s="31">
        <f t="shared" si="588"/>
        <v>0</v>
      </c>
      <c r="AH529" s="31">
        <f t="shared" si="588"/>
        <v>0</v>
      </c>
      <c r="AI529" s="31">
        <f t="shared" si="588"/>
        <v>0</v>
      </c>
      <c r="AJ529" s="31">
        <f t="shared" ref="AJ529" si="595">SUBTOTAL(9,AJ530:AJ569)</f>
        <v>0</v>
      </c>
      <c r="AK529" s="31">
        <f t="shared" si="588"/>
        <v>0</v>
      </c>
      <c r="AL529" s="27">
        <f t="shared" si="549"/>
        <v>0</v>
      </c>
    </row>
    <row r="530" spans="1:38" s="6" customFormat="1" ht="17" outlineLevel="2" x14ac:dyDescent="0.2">
      <c r="A530" s="32" t="s">
        <v>238</v>
      </c>
      <c r="B530" s="33" t="s">
        <v>357</v>
      </c>
      <c r="C530" s="33" t="s">
        <v>318</v>
      </c>
      <c r="D530" s="34"/>
      <c r="E530" s="34"/>
      <c r="F530" s="34"/>
      <c r="G530" s="34"/>
      <c r="H530" s="34"/>
      <c r="I530" s="35">
        <f>SUBTOTAL(9,I531:I536)</f>
        <v>8049</v>
      </c>
      <c r="J530" s="35">
        <f t="shared" ref="J530:AK530" si="596">SUBTOTAL(9,J531:J536)</f>
        <v>0</v>
      </c>
      <c r="K530" s="35">
        <f t="shared" ref="K530" si="597">SUBTOTAL(9,K531:K536)</f>
        <v>0</v>
      </c>
      <c r="L530" s="35">
        <f t="shared" si="596"/>
        <v>0</v>
      </c>
      <c r="M530" s="35">
        <f t="shared" si="596"/>
        <v>0</v>
      </c>
      <c r="N530" s="35">
        <f t="shared" ref="N530" si="598">SUBTOTAL(9,N531:N536)</f>
        <v>0</v>
      </c>
      <c r="O530" s="35">
        <f t="shared" si="596"/>
        <v>0</v>
      </c>
      <c r="P530" s="35">
        <f t="shared" si="596"/>
        <v>400</v>
      </c>
      <c r="Q530" s="35">
        <f t="shared" si="596"/>
        <v>0</v>
      </c>
      <c r="R530" s="35">
        <f t="shared" ref="R530" si="599">SUBTOTAL(9,R531:R536)</f>
        <v>0</v>
      </c>
      <c r="S530" s="35">
        <f t="shared" si="596"/>
        <v>0</v>
      </c>
      <c r="T530" s="35">
        <f t="shared" si="596"/>
        <v>0</v>
      </c>
      <c r="U530" s="35">
        <f t="shared" ref="U530" si="600">SUBTOTAL(9,U531:U536)</f>
        <v>0</v>
      </c>
      <c r="V530" s="35">
        <f t="shared" si="596"/>
        <v>400</v>
      </c>
      <c r="W530" s="35">
        <f t="shared" ref="W530" si="601">SUBTOTAL(9,W531:W536)</f>
        <v>0</v>
      </c>
      <c r="X530" s="35">
        <f t="shared" si="596"/>
        <v>0</v>
      </c>
      <c r="Y530" s="35">
        <f t="shared" si="596"/>
        <v>8049</v>
      </c>
      <c r="Z530" s="35">
        <f t="shared" si="596"/>
        <v>0</v>
      </c>
      <c r="AA530" s="35">
        <f t="shared" ref="AA530" si="602">SUBTOTAL(9,AA531:AA536)</f>
        <v>0</v>
      </c>
      <c r="AB530" s="35">
        <f t="shared" si="596"/>
        <v>0</v>
      </c>
      <c r="AC530" s="35">
        <f t="shared" ref="AC530" si="603">SUBTOTAL(9,AC531:AC536)</f>
        <v>0</v>
      </c>
      <c r="AD530" s="35">
        <f t="shared" si="596"/>
        <v>0</v>
      </c>
      <c r="AE530" s="35">
        <f t="shared" si="596"/>
        <v>0</v>
      </c>
      <c r="AF530" s="35">
        <f t="shared" si="596"/>
        <v>0</v>
      </c>
      <c r="AG530" s="35">
        <f t="shared" si="596"/>
        <v>0</v>
      </c>
      <c r="AH530" s="35">
        <f t="shared" si="596"/>
        <v>0</v>
      </c>
      <c r="AI530" s="35">
        <f t="shared" si="596"/>
        <v>0</v>
      </c>
      <c r="AJ530" s="35">
        <f t="shared" ref="AJ530" si="604">SUBTOTAL(9,AJ531:AJ536)</f>
        <v>0</v>
      </c>
      <c r="AK530" s="35">
        <f t="shared" si="596"/>
        <v>0</v>
      </c>
      <c r="AL530" s="27">
        <f t="shared" si="549"/>
        <v>0</v>
      </c>
    </row>
    <row r="531" spans="1:38" ht="17" outlineLevel="3" x14ac:dyDescent="0.2">
      <c r="A531" s="36" t="s">
        <v>239</v>
      </c>
      <c r="B531" s="37" t="s">
        <v>357</v>
      </c>
      <c r="C531" s="37" t="s">
        <v>318</v>
      </c>
      <c r="D531" s="38"/>
      <c r="E531" s="38"/>
      <c r="F531" s="38"/>
      <c r="G531" s="38"/>
      <c r="H531" s="38"/>
      <c r="I531" s="39">
        <v>100</v>
      </c>
      <c r="J531" s="39"/>
      <c r="K531" s="39"/>
      <c r="L531" s="39"/>
      <c r="M531" s="39"/>
      <c r="N531" s="39"/>
      <c r="O531" s="39"/>
      <c r="P531" s="39"/>
      <c r="Q531" s="42"/>
      <c r="R531" s="39"/>
      <c r="S531" s="42"/>
      <c r="T531" s="39"/>
      <c r="U531" s="42"/>
      <c r="V531" s="42"/>
      <c r="W531" s="42"/>
      <c r="X531" s="42"/>
      <c r="Y531" s="42">
        <f>I531</f>
        <v>100</v>
      </c>
      <c r="Z531" s="42"/>
      <c r="AA531" s="42"/>
      <c r="AB531" s="42"/>
      <c r="AC531" s="42"/>
      <c r="AD531" s="43"/>
      <c r="AE531" s="42"/>
      <c r="AF531" s="42"/>
      <c r="AG531" s="42"/>
      <c r="AH531" s="42"/>
      <c r="AI531" s="42"/>
      <c r="AJ531" s="42"/>
      <c r="AK531" s="42"/>
      <c r="AL531" s="27">
        <f t="shared" si="549"/>
        <v>0</v>
      </c>
    </row>
    <row r="532" spans="1:38" ht="17" outlineLevel="3" x14ac:dyDescent="0.2">
      <c r="A532" s="36" t="s">
        <v>240</v>
      </c>
      <c r="B532" s="37" t="s">
        <v>357</v>
      </c>
      <c r="C532" s="37" t="s">
        <v>318</v>
      </c>
      <c r="D532" s="38"/>
      <c r="E532" s="38"/>
      <c r="F532" s="38"/>
      <c r="G532" s="38"/>
      <c r="H532" s="38"/>
      <c r="I532" s="39">
        <v>500</v>
      </c>
      <c r="J532" s="39"/>
      <c r="K532" s="39"/>
      <c r="L532" s="39"/>
      <c r="M532" s="39"/>
      <c r="N532" s="39"/>
      <c r="O532" s="39"/>
      <c r="P532" s="39"/>
      <c r="Q532" s="42"/>
      <c r="R532" s="39"/>
      <c r="S532" s="42"/>
      <c r="T532" s="39"/>
      <c r="U532" s="42"/>
      <c r="V532" s="42"/>
      <c r="W532" s="42"/>
      <c r="X532" s="42"/>
      <c r="Y532" s="42">
        <f>I532</f>
        <v>500</v>
      </c>
      <c r="Z532" s="42"/>
      <c r="AA532" s="42"/>
      <c r="AB532" s="42"/>
      <c r="AC532" s="42"/>
      <c r="AD532" s="43"/>
      <c r="AE532" s="42"/>
      <c r="AF532" s="42"/>
      <c r="AG532" s="42"/>
      <c r="AH532" s="42"/>
      <c r="AI532" s="42"/>
      <c r="AJ532" s="42"/>
      <c r="AK532" s="42"/>
      <c r="AL532" s="27">
        <f t="shared" si="549"/>
        <v>0</v>
      </c>
    </row>
    <row r="533" spans="1:38" ht="17" outlineLevel="3" x14ac:dyDescent="0.2">
      <c r="A533" s="36" t="s">
        <v>241</v>
      </c>
      <c r="B533" s="37" t="s">
        <v>357</v>
      </c>
      <c r="C533" s="37" t="s">
        <v>318</v>
      </c>
      <c r="D533" s="38"/>
      <c r="E533" s="38"/>
      <c r="F533" s="38"/>
      <c r="G533" s="38"/>
      <c r="H533" s="38"/>
      <c r="I533" s="39">
        <v>7449</v>
      </c>
      <c r="J533" s="39"/>
      <c r="K533" s="39"/>
      <c r="L533" s="39"/>
      <c r="M533" s="39"/>
      <c r="N533" s="39"/>
      <c r="O533" s="39"/>
      <c r="P533" s="39"/>
      <c r="Q533" s="42"/>
      <c r="R533" s="39"/>
      <c r="S533" s="42"/>
      <c r="T533" s="39"/>
      <c r="U533" s="42"/>
      <c r="V533" s="42"/>
      <c r="W533" s="42"/>
      <c r="X533" s="42"/>
      <c r="Y533" s="42">
        <f>I533</f>
        <v>7449</v>
      </c>
      <c r="Z533" s="42"/>
      <c r="AA533" s="42"/>
      <c r="AB533" s="42"/>
      <c r="AC533" s="42"/>
      <c r="AD533" s="43"/>
      <c r="AE533" s="42"/>
      <c r="AF533" s="42"/>
      <c r="AG533" s="42"/>
      <c r="AH533" s="42"/>
      <c r="AI533" s="42"/>
      <c r="AJ533" s="42"/>
      <c r="AK533" s="42"/>
      <c r="AL533" s="27">
        <f t="shared" si="549"/>
        <v>0</v>
      </c>
    </row>
    <row r="534" spans="1:38" ht="17" outlineLevel="3" x14ac:dyDescent="0.2">
      <c r="A534" s="36" t="s">
        <v>242</v>
      </c>
      <c r="B534" s="37" t="s">
        <v>357</v>
      </c>
      <c r="C534" s="37" t="s">
        <v>318</v>
      </c>
      <c r="D534" s="38"/>
      <c r="E534" s="38"/>
      <c r="F534" s="38"/>
      <c r="G534" s="38"/>
      <c r="H534" s="38"/>
      <c r="I534" s="39"/>
      <c r="J534" s="39"/>
      <c r="K534" s="39"/>
      <c r="L534" s="39"/>
      <c r="M534" s="39"/>
      <c r="N534" s="39"/>
      <c r="O534" s="39"/>
      <c r="P534" s="39"/>
      <c r="Q534" s="42"/>
      <c r="R534" s="39"/>
      <c r="S534" s="42"/>
      <c r="T534" s="39"/>
      <c r="U534" s="42"/>
      <c r="V534" s="42"/>
      <c r="W534" s="42"/>
      <c r="X534" s="42"/>
      <c r="Y534" s="42"/>
      <c r="Z534" s="42"/>
      <c r="AA534" s="42"/>
      <c r="AB534" s="42"/>
      <c r="AC534" s="42"/>
      <c r="AD534" s="43"/>
      <c r="AE534" s="42"/>
      <c r="AF534" s="42"/>
      <c r="AG534" s="42"/>
      <c r="AH534" s="42"/>
      <c r="AI534" s="42"/>
      <c r="AJ534" s="42"/>
      <c r="AK534" s="42"/>
      <c r="AL534" s="27">
        <f t="shared" si="549"/>
        <v>0</v>
      </c>
    </row>
    <row r="535" spans="1:38" ht="17" outlineLevel="3" x14ac:dyDescent="0.2">
      <c r="A535" s="36" t="s">
        <v>243</v>
      </c>
      <c r="B535" s="37" t="s">
        <v>358</v>
      </c>
      <c r="C535" s="37" t="s">
        <v>117</v>
      </c>
      <c r="D535" s="38"/>
      <c r="E535" s="38"/>
      <c r="F535" s="38"/>
      <c r="G535" s="38"/>
      <c r="H535" s="38"/>
      <c r="I535" s="39"/>
      <c r="J535" s="39"/>
      <c r="K535" s="39"/>
      <c r="L535" s="39"/>
      <c r="M535" s="39"/>
      <c r="N535" s="39"/>
      <c r="O535" s="39"/>
      <c r="P535" s="39">
        <v>400</v>
      </c>
      <c r="Q535" s="42"/>
      <c r="R535" s="39"/>
      <c r="S535" s="42"/>
      <c r="T535" s="39"/>
      <c r="U535" s="42"/>
      <c r="V535" s="42">
        <f>P535</f>
        <v>400</v>
      </c>
      <c r="W535" s="42">
        <f>Q535</f>
        <v>0</v>
      </c>
      <c r="X535" s="42"/>
      <c r="Y535" s="42"/>
      <c r="Z535" s="42"/>
      <c r="AA535" s="42"/>
      <c r="AB535" s="42"/>
      <c r="AC535" s="42"/>
      <c r="AD535" s="43"/>
      <c r="AE535" s="42"/>
      <c r="AF535" s="42"/>
      <c r="AG535" s="42"/>
      <c r="AH535" s="42"/>
      <c r="AI535" s="42"/>
      <c r="AJ535" s="42"/>
      <c r="AK535" s="42"/>
      <c r="AL535" s="27">
        <f t="shared" si="549"/>
        <v>0</v>
      </c>
    </row>
    <row r="536" spans="1:38" ht="17" outlineLevel="3" x14ac:dyDescent="0.2">
      <c r="A536" s="36" t="s">
        <v>244</v>
      </c>
      <c r="B536" s="37" t="s">
        <v>36</v>
      </c>
      <c r="C536" s="37" t="s">
        <v>37</v>
      </c>
      <c r="D536" s="38"/>
      <c r="E536" s="38"/>
      <c r="F536" s="38"/>
      <c r="G536" s="38"/>
      <c r="H536" s="38"/>
      <c r="I536" s="39"/>
      <c r="J536" s="39"/>
      <c r="K536" s="39"/>
      <c r="L536" s="39"/>
      <c r="M536" s="39"/>
      <c r="N536" s="39"/>
      <c r="O536" s="39"/>
      <c r="P536" s="39"/>
      <c r="Q536" s="42"/>
      <c r="R536" s="39"/>
      <c r="S536" s="42"/>
      <c r="T536" s="39"/>
      <c r="U536" s="42"/>
      <c r="V536" s="42"/>
      <c r="W536" s="42"/>
      <c r="X536" s="42"/>
      <c r="Y536" s="42"/>
      <c r="Z536" s="42"/>
      <c r="AA536" s="42"/>
      <c r="AB536" s="42"/>
      <c r="AC536" s="42"/>
      <c r="AD536" s="43"/>
      <c r="AE536" s="42"/>
      <c r="AF536" s="42"/>
      <c r="AG536" s="42"/>
      <c r="AH536" s="42"/>
      <c r="AI536" s="42"/>
      <c r="AJ536" s="42"/>
      <c r="AK536" s="42"/>
      <c r="AL536" s="27">
        <f t="shared" si="549"/>
        <v>0</v>
      </c>
    </row>
    <row r="537" spans="1:38" s="6" customFormat="1" ht="17" outlineLevel="2" x14ac:dyDescent="0.2">
      <c r="A537" s="32" t="s">
        <v>245</v>
      </c>
      <c r="B537" s="33" t="s">
        <v>323</v>
      </c>
      <c r="C537" s="33" t="s">
        <v>110</v>
      </c>
      <c r="D537" s="34"/>
      <c r="E537" s="34"/>
      <c r="F537" s="34"/>
      <c r="G537" s="34"/>
      <c r="H537" s="34"/>
      <c r="I537" s="35">
        <f>SUBTOTAL(9,I538:I555)</f>
        <v>0</v>
      </c>
      <c r="J537" s="35">
        <f>SUBTOTAL(9,J538:J555)</f>
        <v>3318</v>
      </c>
      <c r="K537" s="35">
        <f>SUBTOTAL(9,K538:K555)</f>
        <v>1003</v>
      </c>
      <c r="L537" s="35">
        <f t="shared" ref="L537:AK537" si="605">SUBTOTAL(9,L538:L555)</f>
        <v>0</v>
      </c>
      <c r="M537" s="35">
        <f t="shared" si="605"/>
        <v>466</v>
      </c>
      <c r="N537" s="35">
        <f t="shared" ref="N537" si="606">SUBTOTAL(9,N538:N555)</f>
        <v>377</v>
      </c>
      <c r="O537" s="35">
        <f t="shared" si="605"/>
        <v>0</v>
      </c>
      <c r="P537" s="35">
        <f t="shared" si="605"/>
        <v>0</v>
      </c>
      <c r="Q537" s="35">
        <f>SUBTOTAL(9,Q538:Q555)</f>
        <v>3318</v>
      </c>
      <c r="R537" s="35">
        <f t="shared" ref="R537" si="607">SUBTOTAL(9,R538:R555)</f>
        <v>250</v>
      </c>
      <c r="S537" s="35">
        <f t="shared" si="605"/>
        <v>0</v>
      </c>
      <c r="T537" s="35">
        <f t="shared" si="605"/>
        <v>1003</v>
      </c>
      <c r="U537" s="35">
        <f t="shared" ref="U537" si="608">SUBTOTAL(9,U538:U555)</f>
        <v>377</v>
      </c>
      <c r="V537" s="35">
        <f t="shared" si="605"/>
        <v>216</v>
      </c>
      <c r="W537" s="35">
        <f t="shared" ref="W537" si="609">SUBTOTAL(9,W538:W555)</f>
        <v>0</v>
      </c>
      <c r="X537" s="35">
        <f t="shared" si="605"/>
        <v>0</v>
      </c>
      <c r="Y537" s="35">
        <f t="shared" si="605"/>
        <v>0</v>
      </c>
      <c r="Z537" s="35">
        <f t="shared" si="605"/>
        <v>0</v>
      </c>
      <c r="AA537" s="35">
        <f t="shared" ref="AA537" si="610">SUBTOTAL(9,AA538:AA555)</f>
        <v>0</v>
      </c>
      <c r="AB537" s="35">
        <f t="shared" si="605"/>
        <v>0</v>
      </c>
      <c r="AC537" s="35">
        <f t="shared" ref="AC537" si="611">SUBTOTAL(9,AC538:AC555)</f>
        <v>0</v>
      </c>
      <c r="AD537" s="35">
        <f t="shared" si="605"/>
        <v>0</v>
      </c>
      <c r="AE537" s="35">
        <f t="shared" si="605"/>
        <v>0</v>
      </c>
      <c r="AF537" s="35">
        <f t="shared" si="605"/>
        <v>0</v>
      </c>
      <c r="AG537" s="35">
        <f t="shared" si="605"/>
        <v>0</v>
      </c>
      <c r="AH537" s="35">
        <f t="shared" si="605"/>
        <v>0</v>
      </c>
      <c r="AI537" s="35">
        <f t="shared" si="605"/>
        <v>0</v>
      </c>
      <c r="AJ537" s="35">
        <f t="shared" ref="AJ537" si="612">SUBTOTAL(9,AJ538:AJ555)</f>
        <v>0</v>
      </c>
      <c r="AK537" s="35">
        <f t="shared" si="605"/>
        <v>0</v>
      </c>
      <c r="AL537" s="27">
        <f t="shared" si="549"/>
        <v>0</v>
      </c>
    </row>
    <row r="538" spans="1:38" ht="17" outlineLevel="3" x14ac:dyDescent="0.2">
      <c r="A538" s="36" t="s">
        <v>246</v>
      </c>
      <c r="B538" s="37" t="s">
        <v>323</v>
      </c>
      <c r="C538" s="37" t="s">
        <v>110</v>
      </c>
      <c r="D538" s="38"/>
      <c r="E538" s="38"/>
      <c r="F538" s="38"/>
      <c r="G538" s="38"/>
      <c r="H538" s="38"/>
      <c r="I538" s="39">
        <f>SUBTOTAL(9,I539:I542)</f>
        <v>0</v>
      </c>
      <c r="J538" s="39">
        <f>SUBTOTAL(9,J539:J542)</f>
        <v>0</v>
      </c>
      <c r="K538" s="39">
        <f>SUBTOTAL(9,K539:K542)</f>
        <v>0</v>
      </c>
      <c r="L538" s="39">
        <f>SUBTOTAL(9,L539:L542)</f>
        <v>0</v>
      </c>
      <c r="M538" s="39">
        <f t="shared" ref="M538:AK538" si="613">SUBTOTAL(9,M539:M542)</f>
        <v>216</v>
      </c>
      <c r="N538" s="39">
        <f t="shared" ref="N538" si="614">SUBTOTAL(9,N539:N542)</f>
        <v>274</v>
      </c>
      <c r="O538" s="39">
        <f t="shared" si="613"/>
        <v>0</v>
      </c>
      <c r="P538" s="39">
        <f t="shared" si="613"/>
        <v>0</v>
      </c>
      <c r="Q538" s="39">
        <f t="shared" si="613"/>
        <v>0</v>
      </c>
      <c r="R538" s="39">
        <f t="shared" ref="R538" si="615">SUBTOTAL(9,R539:R542)</f>
        <v>0</v>
      </c>
      <c r="S538" s="39">
        <f t="shared" si="613"/>
        <v>0</v>
      </c>
      <c r="T538" s="39">
        <f t="shared" si="613"/>
        <v>0</v>
      </c>
      <c r="U538" s="39">
        <f t="shared" si="613"/>
        <v>274</v>
      </c>
      <c r="V538" s="39">
        <f t="shared" si="613"/>
        <v>216</v>
      </c>
      <c r="W538" s="39">
        <f t="shared" ref="W538" si="616">SUBTOTAL(9,W539:W542)</f>
        <v>0</v>
      </c>
      <c r="X538" s="39">
        <f t="shared" si="613"/>
        <v>0</v>
      </c>
      <c r="Y538" s="39">
        <f t="shared" si="613"/>
        <v>0</v>
      </c>
      <c r="Z538" s="39">
        <f t="shared" si="613"/>
        <v>0</v>
      </c>
      <c r="AA538" s="39">
        <f t="shared" ref="AA538" si="617">SUBTOTAL(9,AA539:AA542)</f>
        <v>0</v>
      </c>
      <c r="AB538" s="39">
        <f t="shared" si="613"/>
        <v>0</v>
      </c>
      <c r="AC538" s="39">
        <f t="shared" ref="AC538" si="618">SUBTOTAL(9,AC539:AC542)</f>
        <v>0</v>
      </c>
      <c r="AD538" s="39">
        <f t="shared" si="613"/>
        <v>0</v>
      </c>
      <c r="AE538" s="39">
        <f t="shared" si="613"/>
        <v>0</v>
      </c>
      <c r="AF538" s="39">
        <f t="shared" si="613"/>
        <v>0</v>
      </c>
      <c r="AG538" s="39">
        <f t="shared" si="613"/>
        <v>0</v>
      </c>
      <c r="AH538" s="39">
        <f t="shared" si="613"/>
        <v>0</v>
      </c>
      <c r="AI538" s="39">
        <f t="shared" si="613"/>
        <v>0</v>
      </c>
      <c r="AJ538" s="39">
        <f t="shared" ref="AJ538" si="619">SUBTOTAL(9,AJ539:AJ542)</f>
        <v>0</v>
      </c>
      <c r="AK538" s="39">
        <f t="shared" si="613"/>
        <v>0</v>
      </c>
      <c r="AL538" s="27">
        <f t="shared" si="549"/>
        <v>0</v>
      </c>
    </row>
    <row r="539" spans="1:38" ht="17" outlineLevel="4" x14ac:dyDescent="0.2">
      <c r="A539" s="40" t="s">
        <v>247</v>
      </c>
      <c r="B539" s="37" t="s">
        <v>358</v>
      </c>
      <c r="C539" s="37" t="s">
        <v>117</v>
      </c>
      <c r="D539" s="38"/>
      <c r="E539" s="38"/>
      <c r="F539" s="38"/>
      <c r="G539" s="38"/>
      <c r="H539" s="38"/>
      <c r="I539" s="39"/>
      <c r="J539" s="39"/>
      <c r="K539" s="39"/>
      <c r="L539" s="39"/>
      <c r="M539" s="39">
        <v>144</v>
      </c>
      <c r="N539" s="39">
        <v>0</v>
      </c>
      <c r="O539" s="39"/>
      <c r="P539" s="39"/>
      <c r="Q539" s="42"/>
      <c r="R539" s="39"/>
      <c r="S539" s="42"/>
      <c r="T539" s="39"/>
      <c r="U539" s="42"/>
      <c r="V539" s="42">
        <f>M539</f>
        <v>144</v>
      </c>
      <c r="W539" s="42">
        <f>N539</f>
        <v>0</v>
      </c>
      <c r="X539" s="42"/>
      <c r="Y539" s="42"/>
      <c r="Z539" s="42"/>
      <c r="AA539" s="42"/>
      <c r="AB539" s="42"/>
      <c r="AC539" s="42"/>
      <c r="AD539" s="43"/>
      <c r="AE539" s="42"/>
      <c r="AF539" s="42"/>
      <c r="AG539" s="42"/>
      <c r="AH539" s="42"/>
      <c r="AI539" s="42"/>
      <c r="AJ539" s="42"/>
      <c r="AK539" s="42"/>
      <c r="AL539" s="27">
        <f t="shared" si="549"/>
        <v>0</v>
      </c>
    </row>
    <row r="540" spans="1:38" ht="17" outlineLevel="4" x14ac:dyDescent="0.2">
      <c r="A540" s="40" t="s">
        <v>248</v>
      </c>
      <c r="B540" s="37" t="s">
        <v>36</v>
      </c>
      <c r="C540" s="37" t="s">
        <v>37</v>
      </c>
      <c r="D540" s="38"/>
      <c r="E540" s="38"/>
      <c r="F540" s="38"/>
      <c r="G540" s="38"/>
      <c r="H540" s="38"/>
      <c r="I540" s="39"/>
      <c r="J540" s="39"/>
      <c r="K540" s="39"/>
      <c r="L540" s="39"/>
      <c r="M540" s="39">
        <v>0</v>
      </c>
      <c r="N540" s="39">
        <v>183</v>
      </c>
      <c r="O540" s="39"/>
      <c r="P540" s="39"/>
      <c r="Q540" s="42"/>
      <c r="R540" s="39"/>
      <c r="S540" s="42"/>
      <c r="T540" s="39"/>
      <c r="U540" s="42">
        <f>N540</f>
        <v>183</v>
      </c>
      <c r="V540" s="42"/>
      <c r="W540" s="42"/>
      <c r="X540" s="42"/>
      <c r="Y540" s="42"/>
      <c r="Z540" s="42"/>
      <c r="AA540" s="42"/>
      <c r="AB540" s="42"/>
      <c r="AC540" s="42"/>
      <c r="AD540" s="43"/>
      <c r="AE540" s="42"/>
      <c r="AF540" s="42"/>
      <c r="AG540" s="42"/>
      <c r="AH540" s="42"/>
      <c r="AI540" s="42"/>
      <c r="AJ540" s="42"/>
      <c r="AK540" s="42"/>
      <c r="AL540" s="27">
        <f t="shared" si="549"/>
        <v>0</v>
      </c>
    </row>
    <row r="541" spans="1:38" ht="17" outlineLevel="4" x14ac:dyDescent="0.2">
      <c r="A541" s="40" t="s">
        <v>249</v>
      </c>
      <c r="B541" s="37" t="s">
        <v>358</v>
      </c>
      <c r="C541" s="37" t="s">
        <v>117</v>
      </c>
      <c r="D541" s="38"/>
      <c r="E541" s="38"/>
      <c r="F541" s="38"/>
      <c r="G541" s="38"/>
      <c r="H541" s="38"/>
      <c r="I541" s="39"/>
      <c r="J541" s="39"/>
      <c r="K541" s="39"/>
      <c r="L541" s="39"/>
      <c r="M541" s="39">
        <v>72</v>
      </c>
      <c r="N541" s="39">
        <v>0</v>
      </c>
      <c r="O541" s="39"/>
      <c r="P541" s="39"/>
      <c r="Q541" s="42"/>
      <c r="R541" s="39"/>
      <c r="S541" s="42"/>
      <c r="T541" s="39"/>
      <c r="U541" s="42"/>
      <c r="V541" s="42">
        <f>M541</f>
        <v>72</v>
      </c>
      <c r="W541" s="42">
        <f>N541</f>
        <v>0</v>
      </c>
      <c r="X541" s="42"/>
      <c r="Y541" s="42"/>
      <c r="Z541" s="42"/>
      <c r="AA541" s="42"/>
      <c r="AB541" s="42"/>
      <c r="AC541" s="42"/>
      <c r="AD541" s="43"/>
      <c r="AE541" s="42"/>
      <c r="AF541" s="42"/>
      <c r="AG541" s="42"/>
      <c r="AH541" s="42"/>
      <c r="AI541" s="42"/>
      <c r="AJ541" s="42"/>
      <c r="AK541" s="42"/>
      <c r="AL541" s="27">
        <f t="shared" si="549"/>
        <v>0</v>
      </c>
    </row>
    <row r="542" spans="1:38" ht="17" outlineLevel="4" x14ac:dyDescent="0.2">
      <c r="A542" s="40" t="s">
        <v>250</v>
      </c>
      <c r="B542" s="37" t="s">
        <v>36</v>
      </c>
      <c r="C542" s="37" t="s">
        <v>37</v>
      </c>
      <c r="D542" s="38"/>
      <c r="E542" s="38"/>
      <c r="F542" s="38"/>
      <c r="G542" s="38"/>
      <c r="H542" s="38"/>
      <c r="I542" s="39"/>
      <c r="J542" s="39"/>
      <c r="K542" s="39"/>
      <c r="L542" s="39"/>
      <c r="M542" s="39">
        <v>0</v>
      </c>
      <c r="N542" s="39">
        <v>91</v>
      </c>
      <c r="O542" s="39"/>
      <c r="P542" s="39"/>
      <c r="Q542" s="42"/>
      <c r="R542" s="39"/>
      <c r="S542" s="42"/>
      <c r="T542" s="39"/>
      <c r="U542" s="42">
        <f>N542</f>
        <v>91</v>
      </c>
      <c r="V542" s="42"/>
      <c r="W542" s="42"/>
      <c r="X542" s="42"/>
      <c r="Y542" s="42"/>
      <c r="Z542" s="42"/>
      <c r="AA542" s="42"/>
      <c r="AB542" s="42"/>
      <c r="AC542" s="42"/>
      <c r="AD542" s="43"/>
      <c r="AE542" s="42"/>
      <c r="AF542" s="42"/>
      <c r="AG542" s="42"/>
      <c r="AH542" s="42"/>
      <c r="AI542" s="42"/>
      <c r="AJ542" s="42"/>
      <c r="AK542" s="42"/>
      <c r="AL542" s="27">
        <f t="shared" si="549"/>
        <v>0</v>
      </c>
    </row>
    <row r="543" spans="1:38" ht="17" outlineLevel="3" x14ac:dyDescent="0.2">
      <c r="A543" s="36" t="s">
        <v>251</v>
      </c>
      <c r="B543" s="37" t="s">
        <v>323</v>
      </c>
      <c r="C543" s="37" t="s">
        <v>110</v>
      </c>
      <c r="D543" s="38"/>
      <c r="E543" s="38"/>
      <c r="F543" s="38"/>
      <c r="G543" s="38"/>
      <c r="H543" s="38"/>
      <c r="I543" s="39"/>
      <c r="J543" s="39">
        <v>1000</v>
      </c>
      <c r="K543" s="39">
        <v>0</v>
      </c>
      <c r="L543" s="39"/>
      <c r="M543" s="39"/>
      <c r="N543" s="39"/>
      <c r="O543" s="39"/>
      <c r="P543" s="39"/>
      <c r="Q543" s="42">
        <f>J543</f>
        <v>1000</v>
      </c>
      <c r="R543" s="39"/>
      <c r="S543" s="42"/>
      <c r="T543" s="39"/>
      <c r="U543" s="42"/>
      <c r="V543" s="42"/>
      <c r="W543" s="42"/>
      <c r="X543" s="42"/>
      <c r="Y543" s="42"/>
      <c r="Z543" s="42"/>
      <c r="AA543" s="42"/>
      <c r="AB543" s="42"/>
      <c r="AC543" s="42"/>
      <c r="AD543" s="43"/>
      <c r="AE543" s="42"/>
      <c r="AF543" s="42"/>
      <c r="AG543" s="42"/>
      <c r="AH543" s="42"/>
      <c r="AI543" s="42"/>
      <c r="AJ543" s="42"/>
      <c r="AK543" s="42"/>
      <c r="AL543" s="27">
        <f t="shared" si="549"/>
        <v>0</v>
      </c>
    </row>
    <row r="544" spans="1:38" ht="17" outlineLevel="3" x14ac:dyDescent="0.2">
      <c r="A544" s="36" t="s">
        <v>252</v>
      </c>
      <c r="B544" s="37" t="s">
        <v>315</v>
      </c>
      <c r="C544" s="37" t="s">
        <v>316</v>
      </c>
      <c r="D544" s="38"/>
      <c r="E544" s="38"/>
      <c r="F544" s="38"/>
      <c r="G544" s="38"/>
      <c r="H544" s="38"/>
      <c r="I544" s="39">
        <f>SUBTOTAL(9,I545:I547)</f>
        <v>0</v>
      </c>
      <c r="J544" s="39">
        <f>SUBTOTAL(9,J545:J547)</f>
        <v>1344</v>
      </c>
      <c r="K544" s="39">
        <f>SUBTOTAL(9,K545:K547)</f>
        <v>154</v>
      </c>
      <c r="L544" s="39">
        <f t="shared" ref="L544:AK544" si="620">SUBTOTAL(9,L545:L547)</f>
        <v>0</v>
      </c>
      <c r="M544" s="39">
        <f t="shared" si="620"/>
        <v>140</v>
      </c>
      <c r="N544" s="39">
        <f t="shared" ref="N544" si="621">SUBTOTAL(9,N545:N547)</f>
        <v>0</v>
      </c>
      <c r="O544" s="39">
        <f t="shared" si="620"/>
        <v>0</v>
      </c>
      <c r="P544" s="39">
        <f t="shared" si="620"/>
        <v>0</v>
      </c>
      <c r="Q544" s="39">
        <f t="shared" si="620"/>
        <v>1344</v>
      </c>
      <c r="R544" s="39">
        <f t="shared" si="620"/>
        <v>140</v>
      </c>
      <c r="S544" s="39">
        <f t="shared" si="620"/>
        <v>0</v>
      </c>
      <c r="T544" s="39">
        <f t="shared" si="620"/>
        <v>154</v>
      </c>
      <c r="U544" s="39">
        <f t="shared" si="620"/>
        <v>0</v>
      </c>
      <c r="V544" s="39">
        <f t="shared" si="620"/>
        <v>0</v>
      </c>
      <c r="W544" s="39">
        <f t="shared" ref="W544" si="622">SUBTOTAL(9,W545:W547)</f>
        <v>0</v>
      </c>
      <c r="X544" s="39">
        <f t="shared" si="620"/>
        <v>0</v>
      </c>
      <c r="Y544" s="39">
        <f t="shared" si="620"/>
        <v>0</v>
      </c>
      <c r="Z544" s="39">
        <f t="shared" si="620"/>
        <v>0</v>
      </c>
      <c r="AA544" s="39">
        <f t="shared" si="620"/>
        <v>0</v>
      </c>
      <c r="AB544" s="39">
        <f t="shared" si="620"/>
        <v>0</v>
      </c>
      <c r="AC544" s="39">
        <f t="shared" si="620"/>
        <v>0</v>
      </c>
      <c r="AD544" s="39">
        <f t="shared" si="620"/>
        <v>0</v>
      </c>
      <c r="AE544" s="39">
        <f t="shared" si="620"/>
        <v>0</v>
      </c>
      <c r="AF544" s="39">
        <f t="shared" si="620"/>
        <v>0</v>
      </c>
      <c r="AG544" s="39">
        <f t="shared" si="620"/>
        <v>0</v>
      </c>
      <c r="AH544" s="39">
        <f t="shared" si="620"/>
        <v>0</v>
      </c>
      <c r="AI544" s="39">
        <f t="shared" si="620"/>
        <v>0</v>
      </c>
      <c r="AJ544" s="39">
        <f t="shared" si="620"/>
        <v>0</v>
      </c>
      <c r="AK544" s="39">
        <f t="shared" si="620"/>
        <v>0</v>
      </c>
      <c r="AL544" s="27">
        <f t="shared" si="549"/>
        <v>0</v>
      </c>
    </row>
    <row r="545" spans="1:38" ht="17" outlineLevel="4" x14ac:dyDescent="0.2">
      <c r="A545" s="40" t="s">
        <v>253</v>
      </c>
      <c r="B545" s="37" t="s">
        <v>589</v>
      </c>
      <c r="C545" s="37" t="s">
        <v>27</v>
      </c>
      <c r="D545" s="38"/>
      <c r="E545" s="38"/>
      <c r="F545" s="38"/>
      <c r="G545" s="38"/>
      <c r="H545" s="38"/>
      <c r="I545" s="39"/>
      <c r="J545" s="39">
        <v>1344</v>
      </c>
      <c r="K545" s="39">
        <v>0</v>
      </c>
      <c r="L545" s="39"/>
      <c r="M545" s="39">
        <v>30</v>
      </c>
      <c r="N545" s="39">
        <v>0</v>
      </c>
      <c r="O545" s="39"/>
      <c r="P545" s="39"/>
      <c r="Q545" s="42">
        <f>J545</f>
        <v>1344</v>
      </c>
      <c r="R545" s="39">
        <f>M545</f>
        <v>30</v>
      </c>
      <c r="S545" s="42"/>
      <c r="T545" s="39"/>
      <c r="U545" s="42"/>
      <c r="V545" s="42"/>
      <c r="W545" s="42"/>
      <c r="X545" s="42"/>
      <c r="Y545" s="42"/>
      <c r="Z545" s="42"/>
      <c r="AA545" s="42"/>
      <c r="AB545" s="42"/>
      <c r="AC545" s="42"/>
      <c r="AD545" s="43"/>
      <c r="AE545" s="42"/>
      <c r="AF545" s="42"/>
      <c r="AG545" s="42"/>
      <c r="AH545" s="42"/>
      <c r="AI545" s="42"/>
      <c r="AJ545" s="42"/>
      <c r="AK545" s="42"/>
      <c r="AL545" s="27">
        <f t="shared" si="549"/>
        <v>0</v>
      </c>
    </row>
    <row r="546" spans="1:38" ht="17" outlineLevel="4" x14ac:dyDescent="0.2">
      <c r="A546" s="40" t="s">
        <v>254</v>
      </c>
      <c r="B546" s="37" t="s">
        <v>36</v>
      </c>
      <c r="C546" s="37" t="s">
        <v>37</v>
      </c>
      <c r="D546" s="38"/>
      <c r="E546" s="38"/>
      <c r="F546" s="38"/>
      <c r="G546" s="38"/>
      <c r="H546" s="38"/>
      <c r="I546" s="39"/>
      <c r="J546" s="39">
        <v>0</v>
      </c>
      <c r="K546" s="39">
        <v>154</v>
      </c>
      <c r="L546" s="39"/>
      <c r="M546" s="39"/>
      <c r="N546" s="39"/>
      <c r="O546" s="39"/>
      <c r="P546" s="39"/>
      <c r="Q546" s="42"/>
      <c r="R546" s="39"/>
      <c r="S546" s="42"/>
      <c r="T546" s="39">
        <f>K546</f>
        <v>154</v>
      </c>
      <c r="U546" s="42"/>
      <c r="V546" s="42"/>
      <c r="W546" s="42"/>
      <c r="X546" s="42"/>
      <c r="Y546" s="42"/>
      <c r="Z546" s="42"/>
      <c r="AA546" s="42"/>
      <c r="AB546" s="42"/>
      <c r="AC546" s="42"/>
      <c r="AD546" s="43"/>
      <c r="AE546" s="42"/>
      <c r="AF546" s="42"/>
      <c r="AG546" s="42"/>
      <c r="AH546" s="42"/>
      <c r="AI546" s="42"/>
      <c r="AJ546" s="42"/>
      <c r="AK546" s="42"/>
      <c r="AL546" s="27">
        <f t="shared" si="549"/>
        <v>0</v>
      </c>
    </row>
    <row r="547" spans="1:38" ht="34" outlineLevel="4" x14ac:dyDescent="0.2">
      <c r="A547" s="40" t="s">
        <v>590</v>
      </c>
      <c r="B547" s="37" t="s">
        <v>359</v>
      </c>
      <c r="C547" s="37" t="s">
        <v>153</v>
      </c>
      <c r="D547" s="38"/>
      <c r="E547" s="38"/>
      <c r="F547" s="38"/>
      <c r="G547" s="38"/>
      <c r="H547" s="38"/>
      <c r="I547" s="39"/>
      <c r="J547" s="39"/>
      <c r="K547" s="39"/>
      <c r="L547" s="39"/>
      <c r="M547" s="39">
        <v>110</v>
      </c>
      <c r="N547" s="39">
        <v>0</v>
      </c>
      <c r="O547" s="39"/>
      <c r="P547" s="39"/>
      <c r="Q547" s="42"/>
      <c r="R547" s="39">
        <f>M547</f>
        <v>110</v>
      </c>
      <c r="S547" s="42"/>
      <c r="T547" s="39"/>
      <c r="U547" s="42"/>
      <c r="V547" s="42"/>
      <c r="W547" s="42"/>
      <c r="X547" s="42"/>
      <c r="Y547" s="42"/>
      <c r="Z547" s="42"/>
      <c r="AA547" s="42"/>
      <c r="AB547" s="42"/>
      <c r="AC547" s="42"/>
      <c r="AD547" s="43"/>
      <c r="AE547" s="42"/>
      <c r="AF547" s="42"/>
      <c r="AG547" s="42"/>
      <c r="AH547" s="42"/>
      <c r="AI547" s="42"/>
      <c r="AJ547" s="42"/>
      <c r="AK547" s="42"/>
      <c r="AL547" s="27">
        <f t="shared" si="549"/>
        <v>0</v>
      </c>
    </row>
    <row r="548" spans="1:38" ht="17" outlineLevel="3" x14ac:dyDescent="0.2">
      <c r="A548" s="36" t="s">
        <v>255</v>
      </c>
      <c r="B548" s="37" t="s">
        <v>359</v>
      </c>
      <c r="C548" s="37" t="s">
        <v>153</v>
      </c>
      <c r="D548" s="38"/>
      <c r="E548" s="38"/>
      <c r="F548" s="38"/>
      <c r="G548" s="38"/>
      <c r="H548" s="38"/>
      <c r="I548" s="39">
        <f>SUBTOTAL(9,I549:I551)</f>
        <v>0</v>
      </c>
      <c r="J548" s="39">
        <f>SUBTOTAL(9,J549:J551)</f>
        <v>874</v>
      </c>
      <c r="K548" s="39">
        <f>SUBTOTAL(9,K549:K551)</f>
        <v>620</v>
      </c>
      <c r="L548" s="39">
        <f t="shared" ref="L548:AK548" si="623">SUBTOTAL(9,L549:L551)</f>
        <v>0</v>
      </c>
      <c r="M548" s="39">
        <f t="shared" si="623"/>
        <v>110</v>
      </c>
      <c r="N548" s="39">
        <f t="shared" ref="N548" si="624">SUBTOTAL(9,N549:N551)</f>
        <v>0</v>
      </c>
      <c r="O548" s="39">
        <f t="shared" si="623"/>
        <v>0</v>
      </c>
      <c r="P548" s="39">
        <f t="shared" si="623"/>
        <v>0</v>
      </c>
      <c r="Q548" s="39">
        <f t="shared" si="623"/>
        <v>874</v>
      </c>
      <c r="R548" s="39">
        <f t="shared" si="623"/>
        <v>110</v>
      </c>
      <c r="S548" s="39">
        <f t="shared" si="623"/>
        <v>0</v>
      </c>
      <c r="T548" s="39">
        <f t="shared" si="623"/>
        <v>620</v>
      </c>
      <c r="U548" s="39">
        <f t="shared" si="623"/>
        <v>0</v>
      </c>
      <c r="V548" s="39">
        <f t="shared" si="623"/>
        <v>0</v>
      </c>
      <c r="W548" s="39">
        <f t="shared" ref="W548" si="625">SUBTOTAL(9,W549:W551)</f>
        <v>0</v>
      </c>
      <c r="X548" s="39">
        <f t="shared" si="623"/>
        <v>0</v>
      </c>
      <c r="Y548" s="39">
        <f t="shared" si="623"/>
        <v>0</v>
      </c>
      <c r="Z548" s="39">
        <f t="shared" si="623"/>
        <v>0</v>
      </c>
      <c r="AA548" s="39">
        <f t="shared" si="623"/>
        <v>0</v>
      </c>
      <c r="AB548" s="39">
        <f t="shared" si="623"/>
        <v>0</v>
      </c>
      <c r="AC548" s="39">
        <f t="shared" si="623"/>
        <v>0</v>
      </c>
      <c r="AD548" s="39">
        <f t="shared" si="623"/>
        <v>0</v>
      </c>
      <c r="AE548" s="39">
        <f t="shared" si="623"/>
        <v>0</v>
      </c>
      <c r="AF548" s="39">
        <f t="shared" si="623"/>
        <v>0</v>
      </c>
      <c r="AG548" s="39">
        <f t="shared" si="623"/>
        <v>0</v>
      </c>
      <c r="AH548" s="39">
        <f t="shared" si="623"/>
        <v>0</v>
      </c>
      <c r="AI548" s="39">
        <f t="shared" si="623"/>
        <v>0</v>
      </c>
      <c r="AJ548" s="39">
        <f t="shared" si="623"/>
        <v>0</v>
      </c>
      <c r="AK548" s="39">
        <f t="shared" si="623"/>
        <v>0</v>
      </c>
      <c r="AL548" s="27">
        <f t="shared" si="549"/>
        <v>0</v>
      </c>
    </row>
    <row r="549" spans="1:38" ht="17" outlineLevel="4" x14ac:dyDescent="0.2">
      <c r="A549" s="40" t="s">
        <v>256</v>
      </c>
      <c r="B549" s="37" t="s">
        <v>323</v>
      </c>
      <c r="C549" s="37" t="s">
        <v>110</v>
      </c>
      <c r="D549" s="38"/>
      <c r="E549" s="38"/>
      <c r="F549" s="38"/>
      <c r="G549" s="38"/>
      <c r="H549" s="38"/>
      <c r="I549" s="39"/>
      <c r="J549" s="39">
        <v>386</v>
      </c>
      <c r="K549" s="39">
        <v>0</v>
      </c>
      <c r="L549" s="39"/>
      <c r="M549" s="39"/>
      <c r="N549" s="39"/>
      <c r="O549" s="39"/>
      <c r="P549" s="39"/>
      <c r="Q549" s="42">
        <f>J549</f>
        <v>386</v>
      </c>
      <c r="R549" s="39"/>
      <c r="S549" s="42"/>
      <c r="T549" s="39"/>
      <c r="U549" s="42"/>
      <c r="V549" s="42"/>
      <c r="W549" s="42"/>
      <c r="X549" s="42"/>
      <c r="Y549" s="42"/>
      <c r="Z549" s="42"/>
      <c r="AA549" s="42"/>
      <c r="AB549" s="42"/>
      <c r="AC549" s="42"/>
      <c r="AD549" s="43"/>
      <c r="AE549" s="42"/>
      <c r="AF549" s="42"/>
      <c r="AG549" s="42"/>
      <c r="AH549" s="42"/>
      <c r="AI549" s="42"/>
      <c r="AJ549" s="42"/>
      <c r="AK549" s="42"/>
      <c r="AL549" s="27">
        <f t="shared" si="549"/>
        <v>0</v>
      </c>
    </row>
    <row r="550" spans="1:38" ht="17" outlineLevel="4" x14ac:dyDescent="0.2">
      <c r="A550" s="40" t="s">
        <v>257</v>
      </c>
      <c r="B550" s="37" t="s">
        <v>323</v>
      </c>
      <c r="C550" s="37" t="s">
        <v>110</v>
      </c>
      <c r="D550" s="38"/>
      <c r="E550" s="38"/>
      <c r="F550" s="38"/>
      <c r="G550" s="38"/>
      <c r="H550" s="38"/>
      <c r="I550" s="39"/>
      <c r="J550" s="39">
        <v>488</v>
      </c>
      <c r="K550" s="39">
        <v>620</v>
      </c>
      <c r="L550" s="39"/>
      <c r="M550" s="39"/>
      <c r="N550" s="39"/>
      <c r="O550" s="39"/>
      <c r="P550" s="39"/>
      <c r="Q550" s="42">
        <f>J550</f>
        <v>488</v>
      </c>
      <c r="R550" s="39"/>
      <c r="S550" s="42"/>
      <c r="T550" s="39">
        <f>K550</f>
        <v>620</v>
      </c>
      <c r="U550" s="42"/>
      <c r="V550" s="42"/>
      <c r="W550" s="42"/>
      <c r="X550" s="42"/>
      <c r="Y550" s="42"/>
      <c r="Z550" s="42"/>
      <c r="AA550" s="42"/>
      <c r="AB550" s="42"/>
      <c r="AC550" s="42"/>
      <c r="AD550" s="43"/>
      <c r="AE550" s="42"/>
      <c r="AF550" s="42"/>
      <c r="AG550" s="42"/>
      <c r="AH550" s="42"/>
      <c r="AI550" s="42"/>
      <c r="AJ550" s="42"/>
      <c r="AK550" s="42"/>
      <c r="AL550" s="27">
        <f t="shared" si="549"/>
        <v>0</v>
      </c>
    </row>
    <row r="551" spans="1:38" ht="34" outlineLevel="4" x14ac:dyDescent="0.2">
      <c r="A551" s="40" t="s">
        <v>591</v>
      </c>
      <c r="B551" s="37" t="s">
        <v>359</v>
      </c>
      <c r="C551" s="37" t="s">
        <v>153</v>
      </c>
      <c r="D551" s="38"/>
      <c r="E551" s="38"/>
      <c r="F551" s="38"/>
      <c r="G551" s="38"/>
      <c r="H551" s="38"/>
      <c r="I551" s="39"/>
      <c r="J551" s="39"/>
      <c r="K551" s="39"/>
      <c r="L551" s="39"/>
      <c r="M551" s="39">
        <v>110</v>
      </c>
      <c r="N551" s="39">
        <v>0</v>
      </c>
      <c r="O551" s="39"/>
      <c r="P551" s="39"/>
      <c r="Q551" s="42"/>
      <c r="R551" s="39">
        <f>M551</f>
        <v>110</v>
      </c>
      <c r="S551" s="42"/>
      <c r="T551" s="39"/>
      <c r="U551" s="42"/>
      <c r="V551" s="42"/>
      <c r="W551" s="42"/>
      <c r="X551" s="42"/>
      <c r="Y551" s="42"/>
      <c r="Z551" s="42"/>
      <c r="AA551" s="42"/>
      <c r="AB551" s="42"/>
      <c r="AC551" s="42"/>
      <c r="AD551" s="43"/>
      <c r="AE551" s="42"/>
      <c r="AF551" s="42"/>
      <c r="AG551" s="42"/>
      <c r="AH551" s="42"/>
      <c r="AI551" s="42"/>
      <c r="AJ551" s="42"/>
      <c r="AK551" s="42"/>
      <c r="AL551" s="27">
        <f t="shared" si="549"/>
        <v>0</v>
      </c>
    </row>
    <row r="552" spans="1:38" ht="17" outlineLevel="3" x14ac:dyDescent="0.2">
      <c r="A552" s="36" t="s">
        <v>258</v>
      </c>
      <c r="B552" s="37" t="s">
        <v>36</v>
      </c>
      <c r="C552" s="37" t="s">
        <v>37</v>
      </c>
      <c r="D552" s="38"/>
      <c r="E552" s="38"/>
      <c r="F552" s="38"/>
      <c r="G552" s="38"/>
      <c r="H552" s="38"/>
      <c r="I552" s="39">
        <f t="shared" ref="I552:N552" si="626">SUBTOTAL(9,I553:I554)</f>
        <v>0</v>
      </c>
      <c r="J552" s="39">
        <f t="shared" si="626"/>
        <v>0</v>
      </c>
      <c r="K552" s="39">
        <f t="shared" si="626"/>
        <v>229</v>
      </c>
      <c r="L552" s="39">
        <f t="shared" si="626"/>
        <v>0</v>
      </c>
      <c r="M552" s="39">
        <f t="shared" si="626"/>
        <v>0</v>
      </c>
      <c r="N552" s="39">
        <f t="shared" si="626"/>
        <v>103</v>
      </c>
      <c r="O552" s="39">
        <f t="shared" ref="O552:AK552" si="627">SUBTOTAL(9,O553:O554)</f>
        <v>0</v>
      </c>
      <c r="P552" s="39">
        <f t="shared" si="627"/>
        <v>0</v>
      </c>
      <c r="Q552" s="39">
        <f t="shared" si="627"/>
        <v>0</v>
      </c>
      <c r="R552" s="39">
        <f t="shared" ref="R552" si="628">SUBTOTAL(9,R553:R554)</f>
        <v>0</v>
      </c>
      <c r="S552" s="39">
        <f t="shared" si="627"/>
        <v>0</v>
      </c>
      <c r="T552" s="39">
        <f t="shared" si="627"/>
        <v>229</v>
      </c>
      <c r="U552" s="39">
        <f t="shared" si="627"/>
        <v>103</v>
      </c>
      <c r="V552" s="39">
        <f t="shared" si="627"/>
        <v>0</v>
      </c>
      <c r="W552" s="39">
        <f t="shared" ref="W552" si="629">SUBTOTAL(9,W553:W554)</f>
        <v>0</v>
      </c>
      <c r="X552" s="39">
        <f t="shared" si="627"/>
        <v>0</v>
      </c>
      <c r="Y552" s="39">
        <f t="shared" si="627"/>
        <v>0</v>
      </c>
      <c r="Z552" s="39">
        <f t="shared" si="627"/>
        <v>0</v>
      </c>
      <c r="AA552" s="39">
        <f t="shared" ref="AA552" si="630">SUBTOTAL(9,AA553:AA554)</f>
        <v>0</v>
      </c>
      <c r="AB552" s="39">
        <f t="shared" si="627"/>
        <v>0</v>
      </c>
      <c r="AC552" s="39">
        <f t="shared" ref="AC552" si="631">SUBTOTAL(9,AC553:AC554)</f>
        <v>0</v>
      </c>
      <c r="AD552" s="39">
        <f t="shared" si="627"/>
        <v>0</v>
      </c>
      <c r="AE552" s="39">
        <f t="shared" si="627"/>
        <v>0</v>
      </c>
      <c r="AF552" s="39">
        <f t="shared" si="627"/>
        <v>0</v>
      </c>
      <c r="AG552" s="39">
        <f t="shared" si="627"/>
        <v>0</v>
      </c>
      <c r="AH552" s="39">
        <f t="shared" si="627"/>
        <v>0</v>
      </c>
      <c r="AI552" s="39">
        <f t="shared" si="627"/>
        <v>0</v>
      </c>
      <c r="AJ552" s="39">
        <f t="shared" ref="AJ552" si="632">SUBTOTAL(9,AJ553:AJ554)</f>
        <v>0</v>
      </c>
      <c r="AK552" s="39">
        <f t="shared" si="627"/>
        <v>0</v>
      </c>
      <c r="AL552" s="27">
        <f t="shared" si="549"/>
        <v>0</v>
      </c>
    </row>
    <row r="553" spans="1:38" ht="17" outlineLevel="4" x14ac:dyDescent="0.2">
      <c r="A553" s="40" t="s">
        <v>259</v>
      </c>
      <c r="B553" s="37" t="s">
        <v>36</v>
      </c>
      <c r="C553" s="37" t="s">
        <v>37</v>
      </c>
      <c r="D553" s="38"/>
      <c r="E553" s="38"/>
      <c r="F553" s="38"/>
      <c r="G553" s="38"/>
      <c r="H553" s="38"/>
      <c r="I553" s="39"/>
      <c r="J553" s="39">
        <v>0</v>
      </c>
      <c r="K553" s="39">
        <v>229</v>
      </c>
      <c r="L553" s="39"/>
      <c r="M553" s="39"/>
      <c r="N553" s="39"/>
      <c r="O553" s="39"/>
      <c r="P553" s="39"/>
      <c r="Q553" s="42"/>
      <c r="R553" s="39"/>
      <c r="S553" s="42"/>
      <c r="T553" s="39">
        <f>K553</f>
        <v>229</v>
      </c>
      <c r="U553" s="42"/>
      <c r="V553" s="42"/>
      <c r="W553" s="42"/>
      <c r="X553" s="42"/>
      <c r="Y553" s="42"/>
      <c r="Z553" s="42"/>
      <c r="AA553" s="42"/>
      <c r="AB553" s="42"/>
      <c r="AC553" s="42"/>
      <c r="AD553" s="43"/>
      <c r="AE553" s="42"/>
      <c r="AF553" s="42"/>
      <c r="AG553" s="42"/>
      <c r="AH553" s="42"/>
      <c r="AI553" s="42"/>
      <c r="AJ553" s="42"/>
      <c r="AK553" s="42"/>
      <c r="AL553" s="27">
        <f t="shared" si="549"/>
        <v>0</v>
      </c>
    </row>
    <row r="554" spans="1:38" ht="34" outlineLevel="4" x14ac:dyDescent="0.25">
      <c r="A554" s="40" t="s">
        <v>260</v>
      </c>
      <c r="B554" s="37" t="s">
        <v>36</v>
      </c>
      <c r="C554" s="37" t="s">
        <v>37</v>
      </c>
      <c r="D554" s="38"/>
      <c r="E554" s="38"/>
      <c r="F554" s="38"/>
      <c r="G554" s="38"/>
      <c r="H554" s="38"/>
      <c r="I554" s="39"/>
      <c r="K554" s="39"/>
      <c r="L554" s="39"/>
      <c r="M554" s="39">
        <v>0</v>
      </c>
      <c r="N554" s="39">
        <v>103</v>
      </c>
      <c r="O554" s="39"/>
      <c r="P554" s="39"/>
      <c r="Q554" s="42"/>
      <c r="R554" s="39"/>
      <c r="S554" s="42"/>
      <c r="T554" s="39"/>
      <c r="U554" s="42">
        <f>N554</f>
        <v>103</v>
      </c>
      <c r="V554" s="42"/>
      <c r="W554" s="42"/>
      <c r="X554" s="42"/>
      <c r="Y554" s="42"/>
      <c r="Z554" s="42"/>
      <c r="AA554" s="42"/>
      <c r="AB554" s="42"/>
      <c r="AC554" s="42"/>
      <c r="AD554" s="43"/>
      <c r="AE554" s="42"/>
      <c r="AF554" s="42"/>
      <c r="AG554" s="42"/>
      <c r="AH554" s="42"/>
      <c r="AI554" s="42"/>
      <c r="AJ554" s="42"/>
      <c r="AK554" s="42"/>
      <c r="AL554" s="27">
        <f t="shared" si="549"/>
        <v>0</v>
      </c>
    </row>
    <row r="555" spans="1:38" ht="17" outlineLevel="3" x14ac:dyDescent="0.2">
      <c r="A555" s="36" t="s">
        <v>261</v>
      </c>
      <c r="B555" s="37" t="s">
        <v>323</v>
      </c>
      <c r="C555" s="37" t="s">
        <v>110</v>
      </c>
      <c r="D555" s="38"/>
      <c r="E555" s="38"/>
      <c r="F555" s="38"/>
      <c r="G555" s="38"/>
      <c r="H555" s="38"/>
      <c r="I555" s="39"/>
      <c r="J555" s="39">
        <v>100</v>
      </c>
      <c r="K555" s="39">
        <v>0</v>
      </c>
      <c r="L555" s="39"/>
      <c r="M555" s="39"/>
      <c r="N555" s="39"/>
      <c r="O555" s="39"/>
      <c r="P555" s="39"/>
      <c r="Q555" s="42">
        <f>J555</f>
        <v>100</v>
      </c>
      <c r="R555" s="39"/>
      <c r="S555" s="42"/>
      <c r="T555" s="39"/>
      <c r="U555" s="42"/>
      <c r="V555" s="42"/>
      <c r="W555" s="42"/>
      <c r="X555" s="42"/>
      <c r="Y555" s="42"/>
      <c r="Z555" s="42"/>
      <c r="AA555" s="42"/>
      <c r="AB555" s="42"/>
      <c r="AC555" s="42"/>
      <c r="AD555" s="43"/>
      <c r="AE555" s="42"/>
      <c r="AF555" s="42"/>
      <c r="AG555" s="42"/>
      <c r="AH555" s="42"/>
      <c r="AI555" s="42"/>
      <c r="AJ555" s="42"/>
      <c r="AK555" s="42"/>
      <c r="AL555" s="27">
        <f t="shared" si="549"/>
        <v>0</v>
      </c>
    </row>
    <row r="556" spans="1:38" s="6" customFormat="1" ht="17" outlineLevel="2" x14ac:dyDescent="0.2">
      <c r="A556" s="32" t="s">
        <v>262</v>
      </c>
      <c r="B556" s="33" t="s">
        <v>358</v>
      </c>
      <c r="C556" s="33" t="s">
        <v>117</v>
      </c>
      <c r="D556" s="34"/>
      <c r="E556" s="34"/>
      <c r="F556" s="34"/>
      <c r="G556" s="34"/>
      <c r="H556" s="34"/>
      <c r="I556" s="35">
        <f>SUBTOTAL(9,I557:I569)</f>
        <v>0</v>
      </c>
      <c r="J556" s="35">
        <f>SUBTOTAL(9,J557:J569)</f>
        <v>5240</v>
      </c>
      <c r="K556" s="35">
        <f t="shared" ref="K556" si="633">SUBTOTAL(9,K557:K569)</f>
        <v>2861</v>
      </c>
      <c r="L556" s="35">
        <f t="shared" ref="J556:AK556" si="634">SUBTOTAL(9,L557:L569)</f>
        <v>0</v>
      </c>
      <c r="M556" s="35">
        <f t="shared" si="634"/>
        <v>288</v>
      </c>
      <c r="N556" s="35">
        <f t="shared" ref="N556" si="635">SUBTOTAL(9,N557:N569)</f>
        <v>183</v>
      </c>
      <c r="O556" s="35">
        <f t="shared" si="634"/>
        <v>0</v>
      </c>
      <c r="P556" s="35">
        <f t="shared" si="634"/>
        <v>0</v>
      </c>
      <c r="Q556" s="35">
        <f t="shared" si="634"/>
        <v>1240</v>
      </c>
      <c r="R556" s="35">
        <f t="shared" si="634"/>
        <v>144</v>
      </c>
      <c r="S556" s="35">
        <f t="shared" si="634"/>
        <v>0</v>
      </c>
      <c r="T556" s="35">
        <f t="shared" si="634"/>
        <v>2861</v>
      </c>
      <c r="U556" s="35">
        <f t="shared" si="634"/>
        <v>183</v>
      </c>
      <c r="V556" s="35">
        <f t="shared" si="634"/>
        <v>144</v>
      </c>
      <c r="W556" s="35">
        <f t="shared" ref="W556" si="636">SUBTOTAL(9,W557:W569)</f>
        <v>4000</v>
      </c>
      <c r="X556" s="35">
        <f t="shared" si="634"/>
        <v>0</v>
      </c>
      <c r="Y556" s="35">
        <f t="shared" si="634"/>
        <v>0</v>
      </c>
      <c r="Z556" s="35">
        <f t="shared" si="634"/>
        <v>0</v>
      </c>
      <c r="AA556" s="35">
        <f t="shared" si="634"/>
        <v>0</v>
      </c>
      <c r="AB556" s="35">
        <f t="shared" si="634"/>
        <v>0</v>
      </c>
      <c r="AC556" s="35">
        <f t="shared" si="634"/>
        <v>0</v>
      </c>
      <c r="AD556" s="35">
        <f t="shared" si="634"/>
        <v>0</v>
      </c>
      <c r="AE556" s="35">
        <f t="shared" si="634"/>
        <v>0</v>
      </c>
      <c r="AF556" s="35">
        <f t="shared" si="634"/>
        <v>0</v>
      </c>
      <c r="AG556" s="35">
        <f t="shared" si="634"/>
        <v>0</v>
      </c>
      <c r="AH556" s="35">
        <f t="shared" si="634"/>
        <v>0</v>
      </c>
      <c r="AI556" s="35">
        <f t="shared" si="634"/>
        <v>0</v>
      </c>
      <c r="AJ556" s="35">
        <f t="shared" si="634"/>
        <v>0</v>
      </c>
      <c r="AK556" s="35">
        <f t="shared" si="634"/>
        <v>0</v>
      </c>
      <c r="AL556" s="27">
        <f t="shared" si="549"/>
        <v>0</v>
      </c>
    </row>
    <row r="557" spans="1:38" ht="17" outlineLevel="3" x14ac:dyDescent="0.2">
      <c r="A557" s="36" t="s">
        <v>263</v>
      </c>
      <c r="B557" s="37" t="s">
        <v>358</v>
      </c>
      <c r="C557" s="37" t="s">
        <v>117</v>
      </c>
      <c r="D557" s="38"/>
      <c r="E557" s="38"/>
      <c r="F557" s="38"/>
      <c r="G557" s="38"/>
      <c r="H557" s="38"/>
      <c r="I557" s="39">
        <f>SUBTOTAL(9,I558:I560)</f>
        <v>0</v>
      </c>
      <c r="J557" s="39">
        <f t="shared" ref="J557:AK557" si="637">SUBTOTAL(9,J558:J560)</f>
        <v>0</v>
      </c>
      <c r="K557" s="39">
        <f t="shared" ref="K557" si="638">SUBTOTAL(9,K558:K560)</f>
        <v>0</v>
      </c>
      <c r="L557" s="39">
        <f t="shared" si="637"/>
        <v>0</v>
      </c>
      <c r="M557" s="39">
        <f t="shared" si="637"/>
        <v>288</v>
      </c>
      <c r="N557" s="39">
        <f t="shared" ref="N557" si="639">SUBTOTAL(9,N558:N560)</f>
        <v>183</v>
      </c>
      <c r="O557" s="39">
        <f t="shared" si="637"/>
        <v>0</v>
      </c>
      <c r="P557" s="39">
        <f t="shared" si="637"/>
        <v>0</v>
      </c>
      <c r="Q557" s="39">
        <f t="shared" si="637"/>
        <v>0</v>
      </c>
      <c r="R557" s="39">
        <f t="shared" ref="R557" si="640">SUBTOTAL(9,R558:R560)</f>
        <v>144</v>
      </c>
      <c r="S557" s="39">
        <f t="shared" si="637"/>
        <v>0</v>
      </c>
      <c r="T557" s="39">
        <f t="shared" si="637"/>
        <v>0</v>
      </c>
      <c r="U557" s="39">
        <f t="shared" ref="U557" si="641">SUBTOTAL(9,U558:U560)</f>
        <v>183</v>
      </c>
      <c r="V557" s="39">
        <f t="shared" si="637"/>
        <v>144</v>
      </c>
      <c r="W557" s="39">
        <f t="shared" ref="W557" si="642">SUBTOTAL(9,W558:W560)</f>
        <v>0</v>
      </c>
      <c r="X557" s="39">
        <f t="shared" si="637"/>
        <v>0</v>
      </c>
      <c r="Y557" s="39">
        <f t="shared" si="637"/>
        <v>0</v>
      </c>
      <c r="Z557" s="39">
        <f t="shared" si="637"/>
        <v>0</v>
      </c>
      <c r="AA557" s="39">
        <f t="shared" ref="AA557" si="643">SUBTOTAL(9,AA558:AA560)</f>
        <v>0</v>
      </c>
      <c r="AB557" s="39">
        <f t="shared" si="637"/>
        <v>0</v>
      </c>
      <c r="AC557" s="39">
        <f t="shared" ref="AC557" si="644">SUBTOTAL(9,AC558:AC560)</f>
        <v>0</v>
      </c>
      <c r="AD557" s="39">
        <f t="shared" si="637"/>
        <v>0</v>
      </c>
      <c r="AE557" s="39">
        <f t="shared" si="637"/>
        <v>0</v>
      </c>
      <c r="AF557" s="39">
        <f t="shared" si="637"/>
        <v>0</v>
      </c>
      <c r="AG557" s="39">
        <f t="shared" si="637"/>
        <v>0</v>
      </c>
      <c r="AH557" s="39">
        <f t="shared" si="637"/>
        <v>0</v>
      </c>
      <c r="AI557" s="39">
        <f t="shared" si="637"/>
        <v>0</v>
      </c>
      <c r="AJ557" s="39">
        <f t="shared" ref="AJ557" si="645">SUBTOTAL(9,AJ558:AJ560)</f>
        <v>0</v>
      </c>
      <c r="AK557" s="39">
        <f t="shared" si="637"/>
        <v>0</v>
      </c>
      <c r="AL557" s="27">
        <f t="shared" si="549"/>
        <v>0</v>
      </c>
    </row>
    <row r="558" spans="1:38" ht="34" outlineLevel="4" x14ac:dyDescent="0.2">
      <c r="A558" s="40" t="s">
        <v>264</v>
      </c>
      <c r="B558" s="37" t="s">
        <v>358</v>
      </c>
      <c r="C558" s="37" t="s">
        <v>117</v>
      </c>
      <c r="D558" s="38"/>
      <c r="E558" s="38"/>
      <c r="F558" s="38"/>
      <c r="G558" s="38"/>
      <c r="H558" s="38"/>
      <c r="I558" s="39"/>
      <c r="J558" s="39"/>
      <c r="K558" s="39"/>
      <c r="L558" s="39"/>
      <c r="M558" s="39">
        <v>144</v>
      </c>
      <c r="N558" s="39">
        <v>0</v>
      </c>
      <c r="O558" s="39"/>
      <c r="P558" s="39"/>
      <c r="Q558" s="42"/>
      <c r="R558" s="39"/>
      <c r="S558" s="42"/>
      <c r="T558" s="42"/>
      <c r="U558" s="42"/>
      <c r="V558" s="42">
        <f>M558</f>
        <v>144</v>
      </c>
      <c r="W558" s="42">
        <f>N558</f>
        <v>0</v>
      </c>
      <c r="X558" s="42"/>
      <c r="Y558" s="42"/>
      <c r="Z558" s="42"/>
      <c r="AA558" s="42"/>
      <c r="AB558" s="42"/>
      <c r="AC558" s="42"/>
      <c r="AD558" s="43"/>
      <c r="AE558" s="42"/>
      <c r="AF558" s="42"/>
      <c r="AG558" s="42"/>
      <c r="AH558" s="42"/>
      <c r="AI558" s="42"/>
      <c r="AJ558" s="42"/>
      <c r="AK558" s="42"/>
      <c r="AL558" s="27">
        <f t="shared" si="549"/>
        <v>0</v>
      </c>
    </row>
    <row r="559" spans="1:38" ht="34" outlineLevel="4" x14ac:dyDescent="0.2">
      <c r="A559" s="40" t="s">
        <v>265</v>
      </c>
      <c r="B559" s="37" t="s">
        <v>36</v>
      </c>
      <c r="C559" s="37" t="s">
        <v>37</v>
      </c>
      <c r="D559" s="38"/>
      <c r="E559" s="38"/>
      <c r="F559" s="38"/>
      <c r="G559" s="38"/>
      <c r="H559" s="38"/>
      <c r="I559" s="39"/>
      <c r="J559" s="39"/>
      <c r="K559" s="39"/>
      <c r="L559" s="39"/>
      <c r="M559" s="39">
        <v>0</v>
      </c>
      <c r="N559" s="39">
        <v>183</v>
      </c>
      <c r="O559" s="39"/>
      <c r="P559" s="39"/>
      <c r="Q559" s="42"/>
      <c r="R559" s="39"/>
      <c r="S559" s="42"/>
      <c r="T559" s="42"/>
      <c r="U559" s="42">
        <f>N559</f>
        <v>183</v>
      </c>
      <c r="V559" s="42"/>
      <c r="W559" s="42"/>
      <c r="X559" s="42"/>
      <c r="Y559" s="42"/>
      <c r="Z559" s="42"/>
      <c r="AA559" s="42"/>
      <c r="AB559" s="42"/>
      <c r="AC559" s="42"/>
      <c r="AD559" s="43"/>
      <c r="AE559" s="42"/>
      <c r="AF559" s="42"/>
      <c r="AG559" s="42"/>
      <c r="AH559" s="42"/>
      <c r="AI559" s="42"/>
      <c r="AJ559" s="42"/>
      <c r="AK559" s="42"/>
      <c r="AL559" s="27">
        <f t="shared" si="549"/>
        <v>0</v>
      </c>
    </row>
    <row r="560" spans="1:38" ht="34" outlineLevel="4" x14ac:dyDescent="0.2">
      <c r="A560" s="40" t="s">
        <v>266</v>
      </c>
      <c r="B560" s="37" t="s">
        <v>360</v>
      </c>
      <c r="C560" s="37" t="s">
        <v>361</v>
      </c>
      <c r="D560" s="38"/>
      <c r="E560" s="38"/>
      <c r="F560" s="38"/>
      <c r="G560" s="38"/>
      <c r="H560" s="38"/>
      <c r="I560" s="39"/>
      <c r="J560" s="39"/>
      <c r="K560" s="39"/>
      <c r="L560" s="39"/>
      <c r="M560" s="39">
        <v>144</v>
      </c>
      <c r="N560" s="39">
        <v>0</v>
      </c>
      <c r="O560" s="39"/>
      <c r="P560" s="39"/>
      <c r="Q560" s="42"/>
      <c r="R560" s="39">
        <f>M560</f>
        <v>144</v>
      </c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3"/>
      <c r="AE560" s="42"/>
      <c r="AF560" s="42"/>
      <c r="AG560" s="42"/>
      <c r="AH560" s="42"/>
      <c r="AI560" s="42"/>
      <c r="AJ560" s="42"/>
      <c r="AK560" s="42"/>
      <c r="AL560" s="27">
        <f t="shared" si="549"/>
        <v>0</v>
      </c>
    </row>
    <row r="561" spans="1:38" ht="17" outlineLevel="3" x14ac:dyDescent="0.2">
      <c r="A561" s="36" t="s">
        <v>267</v>
      </c>
      <c r="B561" s="37" t="s">
        <v>358</v>
      </c>
      <c r="C561" s="37" t="s">
        <v>117</v>
      </c>
      <c r="D561" s="38"/>
      <c r="E561" s="38"/>
      <c r="F561" s="38"/>
      <c r="G561" s="38"/>
      <c r="H561" s="38"/>
      <c r="I561" s="39">
        <f>SUBTOTAL(9,I562:I564)</f>
        <v>0</v>
      </c>
      <c r="J561" s="39">
        <f>SUBTOTAL(9,J562:J565)</f>
        <v>5240</v>
      </c>
      <c r="K561" s="39">
        <f t="shared" ref="K561:AK561" si="646">SUBTOTAL(9,K562:K565)</f>
        <v>1337</v>
      </c>
      <c r="L561" s="39">
        <f t="shared" si="646"/>
        <v>0</v>
      </c>
      <c r="M561" s="39">
        <f t="shared" si="646"/>
        <v>0</v>
      </c>
      <c r="N561" s="39">
        <f t="shared" si="646"/>
        <v>0</v>
      </c>
      <c r="O561" s="39">
        <f t="shared" si="646"/>
        <v>0</v>
      </c>
      <c r="P561" s="39">
        <f t="shared" si="646"/>
        <v>0</v>
      </c>
      <c r="Q561" s="39">
        <f t="shared" si="646"/>
        <v>1240</v>
      </c>
      <c r="R561" s="39">
        <f t="shared" si="646"/>
        <v>0</v>
      </c>
      <c r="S561" s="39">
        <f t="shared" si="646"/>
        <v>0</v>
      </c>
      <c r="T561" s="39">
        <f t="shared" si="646"/>
        <v>1337</v>
      </c>
      <c r="U561" s="39">
        <f t="shared" si="646"/>
        <v>0</v>
      </c>
      <c r="V561" s="39">
        <f t="shared" si="646"/>
        <v>0</v>
      </c>
      <c r="W561" s="39">
        <f t="shared" si="646"/>
        <v>4000</v>
      </c>
      <c r="X561" s="39">
        <f t="shared" si="646"/>
        <v>0</v>
      </c>
      <c r="Y561" s="39">
        <f t="shared" si="646"/>
        <v>0</v>
      </c>
      <c r="Z561" s="39">
        <f t="shared" si="646"/>
        <v>0</v>
      </c>
      <c r="AA561" s="39">
        <f t="shared" si="646"/>
        <v>0</v>
      </c>
      <c r="AB561" s="39">
        <f t="shared" si="646"/>
        <v>0</v>
      </c>
      <c r="AC561" s="39">
        <f t="shared" si="646"/>
        <v>0</v>
      </c>
      <c r="AD561" s="39">
        <f t="shared" si="646"/>
        <v>0</v>
      </c>
      <c r="AE561" s="39">
        <f t="shared" si="646"/>
        <v>0</v>
      </c>
      <c r="AF561" s="39">
        <f t="shared" si="646"/>
        <v>0</v>
      </c>
      <c r="AG561" s="39">
        <f t="shared" si="646"/>
        <v>0</v>
      </c>
      <c r="AH561" s="39">
        <f t="shared" si="646"/>
        <v>0</v>
      </c>
      <c r="AI561" s="39">
        <f t="shared" si="646"/>
        <v>0</v>
      </c>
      <c r="AJ561" s="39">
        <f t="shared" si="646"/>
        <v>0</v>
      </c>
      <c r="AK561" s="39">
        <f t="shared" si="646"/>
        <v>0</v>
      </c>
      <c r="AL561" s="27">
        <f t="shared" ref="AL561:AL625" si="647">SUM(I561:P561)-SUM(Q561:AK561)</f>
        <v>0</v>
      </c>
    </row>
    <row r="562" spans="1:38" ht="17" outlineLevel="4" x14ac:dyDescent="0.2">
      <c r="A562" s="40" t="s">
        <v>268</v>
      </c>
      <c r="B562" s="37" t="s">
        <v>323</v>
      </c>
      <c r="C562" s="37" t="s">
        <v>110</v>
      </c>
      <c r="D562" s="38"/>
      <c r="E562" s="38"/>
      <c r="F562" s="38"/>
      <c r="G562" s="38"/>
      <c r="H562" s="38"/>
      <c r="I562" s="39"/>
      <c r="J562" s="39">
        <v>265</v>
      </c>
      <c r="K562" s="39">
        <v>0</v>
      </c>
      <c r="L562" s="39"/>
      <c r="M562" s="39"/>
      <c r="N562" s="39"/>
      <c r="O562" s="39"/>
      <c r="P562" s="39"/>
      <c r="Q562" s="42">
        <f>J562</f>
        <v>265</v>
      </c>
      <c r="R562" s="39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3"/>
      <c r="AE562" s="42"/>
      <c r="AF562" s="42"/>
      <c r="AG562" s="42"/>
      <c r="AH562" s="42"/>
      <c r="AI562" s="42"/>
      <c r="AJ562" s="42"/>
      <c r="AK562" s="42"/>
      <c r="AL562" s="27">
        <f t="shared" si="647"/>
        <v>0</v>
      </c>
    </row>
    <row r="563" spans="1:38" ht="34" outlineLevel="4" x14ac:dyDescent="0.2">
      <c r="A563" s="40" t="s">
        <v>269</v>
      </c>
      <c r="B563" s="37" t="s">
        <v>36</v>
      </c>
      <c r="C563" s="37" t="s">
        <v>37</v>
      </c>
      <c r="D563" s="38"/>
      <c r="E563" s="38"/>
      <c r="F563" s="38"/>
      <c r="G563" s="38"/>
      <c r="H563" s="38"/>
      <c r="I563" s="39"/>
      <c r="J563" s="39">
        <v>0</v>
      </c>
      <c r="K563" s="39">
        <v>99</v>
      </c>
      <c r="L563" s="39"/>
      <c r="M563" s="39"/>
      <c r="N563" s="39"/>
      <c r="O563" s="39"/>
      <c r="P563" s="39"/>
      <c r="Q563" s="42"/>
      <c r="R563" s="39"/>
      <c r="S563" s="42"/>
      <c r="T563" s="42">
        <f>K563</f>
        <v>99</v>
      </c>
      <c r="U563" s="42"/>
      <c r="V563" s="42"/>
      <c r="W563" s="42"/>
      <c r="X563" s="42"/>
      <c r="Y563" s="42"/>
      <c r="Z563" s="42"/>
      <c r="AA563" s="42"/>
      <c r="AB563" s="42"/>
      <c r="AC563" s="42"/>
      <c r="AD563" s="43"/>
      <c r="AE563" s="42"/>
      <c r="AF563" s="42"/>
      <c r="AG563" s="42"/>
      <c r="AH563" s="42"/>
      <c r="AI563" s="42"/>
      <c r="AJ563" s="42"/>
      <c r="AK563" s="42"/>
      <c r="AL563" s="27">
        <f t="shared" si="647"/>
        <v>0</v>
      </c>
    </row>
    <row r="564" spans="1:38" ht="34" outlineLevel="4" x14ac:dyDescent="0.2">
      <c r="A564" s="40" t="s">
        <v>270</v>
      </c>
      <c r="B564" s="37" t="s">
        <v>592</v>
      </c>
      <c r="C564" s="37" t="s">
        <v>593</v>
      </c>
      <c r="D564" s="38"/>
      <c r="E564" s="38"/>
      <c r="F564" s="38"/>
      <c r="G564" s="38"/>
      <c r="H564" s="38"/>
      <c r="I564" s="39"/>
      <c r="J564" s="39">
        <v>975</v>
      </c>
      <c r="K564" s="39">
        <v>1238</v>
      </c>
      <c r="L564" s="39"/>
      <c r="M564" s="39"/>
      <c r="N564" s="39"/>
      <c r="O564" s="39"/>
      <c r="P564" s="39"/>
      <c r="Q564" s="42">
        <f>J564</f>
        <v>975</v>
      </c>
      <c r="R564" s="39"/>
      <c r="S564" s="42"/>
      <c r="T564" s="39">
        <f>K564</f>
        <v>1238</v>
      </c>
      <c r="U564" s="42"/>
      <c r="V564" s="42"/>
      <c r="W564" s="42"/>
      <c r="X564" s="42"/>
      <c r="Y564" s="42"/>
      <c r="Z564" s="42"/>
      <c r="AA564" s="42"/>
      <c r="AB564" s="42"/>
      <c r="AC564" s="42"/>
      <c r="AD564" s="43"/>
      <c r="AE564" s="42"/>
      <c r="AF564" s="42"/>
      <c r="AG564" s="42"/>
      <c r="AH564" s="42"/>
      <c r="AI564" s="42"/>
      <c r="AJ564" s="42"/>
      <c r="AK564" s="42"/>
      <c r="AL564" s="27">
        <f t="shared" si="647"/>
        <v>0</v>
      </c>
    </row>
    <row r="565" spans="1:38" s="1" customFormat="1" ht="17" outlineLevel="4" x14ac:dyDescent="0.2">
      <c r="A565" s="115" t="s">
        <v>827</v>
      </c>
      <c r="B565" s="116" t="s">
        <v>824</v>
      </c>
      <c r="C565" s="116" t="s">
        <v>779</v>
      </c>
      <c r="D565" s="53"/>
      <c r="E565" s="53"/>
      <c r="F565" s="53"/>
      <c r="G565" s="53"/>
      <c r="H565" s="53"/>
      <c r="I565" s="62"/>
      <c r="J565" s="62">
        <v>4000</v>
      </c>
      <c r="K565" s="62">
        <v>0</v>
      </c>
      <c r="L565" s="62"/>
      <c r="M565" s="62"/>
      <c r="N565" s="62"/>
      <c r="O565" s="62"/>
      <c r="P565" s="62"/>
      <c r="Q565" s="63">
        <v>0</v>
      </c>
      <c r="R565" s="62"/>
      <c r="S565" s="63"/>
      <c r="T565" s="62">
        <f>K565</f>
        <v>0</v>
      </c>
      <c r="U565" s="63"/>
      <c r="V565" s="63"/>
      <c r="W565" s="63">
        <f>J565</f>
        <v>4000</v>
      </c>
      <c r="X565" s="63"/>
      <c r="Y565" s="63"/>
      <c r="Z565" s="63"/>
      <c r="AA565" s="63"/>
      <c r="AB565" s="63"/>
      <c r="AC565" s="63"/>
      <c r="AD565" s="64"/>
      <c r="AE565" s="63"/>
      <c r="AF565" s="63"/>
      <c r="AG565" s="63"/>
      <c r="AH565" s="63"/>
      <c r="AI565" s="63"/>
      <c r="AJ565" s="63"/>
      <c r="AK565" s="63"/>
      <c r="AL565" s="117">
        <f t="shared" ref="AL565" si="648">SUM(I565:P565)-SUM(Q565:AK565)</f>
        <v>0</v>
      </c>
    </row>
    <row r="566" spans="1:38" ht="17" outlineLevel="3" x14ac:dyDescent="0.2">
      <c r="A566" s="36" t="s">
        <v>271</v>
      </c>
      <c r="B566" s="37" t="s">
        <v>36</v>
      </c>
      <c r="C566" s="37" t="s">
        <v>37</v>
      </c>
      <c r="D566" s="38"/>
      <c r="E566" s="38"/>
      <c r="F566" s="38"/>
      <c r="G566" s="38"/>
      <c r="H566" s="38"/>
      <c r="I566" s="39">
        <f>SUBTOTAL(9,I567:I568)</f>
        <v>0</v>
      </c>
      <c r="J566" s="39">
        <f t="shared" ref="J566:K566" si="649">SUBTOTAL(9,J567:J568)</f>
        <v>0</v>
      </c>
      <c r="K566" s="39">
        <f t="shared" si="649"/>
        <v>1524</v>
      </c>
      <c r="L566" s="39">
        <f t="shared" ref="L566:AK566" si="650">SUBTOTAL(9,L567:L568)</f>
        <v>0</v>
      </c>
      <c r="M566" s="39">
        <f t="shared" si="650"/>
        <v>0</v>
      </c>
      <c r="N566" s="39">
        <f t="shared" ref="N566" si="651">SUBTOTAL(9,N567:N568)</f>
        <v>0</v>
      </c>
      <c r="O566" s="39">
        <f t="shared" si="650"/>
        <v>0</v>
      </c>
      <c r="P566" s="39">
        <f t="shared" si="650"/>
        <v>0</v>
      </c>
      <c r="Q566" s="39">
        <f t="shared" si="650"/>
        <v>0</v>
      </c>
      <c r="R566" s="39">
        <f t="shared" ref="R566" si="652">SUBTOTAL(9,R567:R568)</f>
        <v>0</v>
      </c>
      <c r="S566" s="39">
        <f t="shared" si="650"/>
        <v>0</v>
      </c>
      <c r="T566" s="39">
        <f t="shared" si="650"/>
        <v>1524</v>
      </c>
      <c r="U566" s="39">
        <f t="shared" si="650"/>
        <v>0</v>
      </c>
      <c r="V566" s="39">
        <f t="shared" si="650"/>
        <v>0</v>
      </c>
      <c r="W566" s="39">
        <f t="shared" ref="W566" si="653">SUBTOTAL(9,W567:W568)</f>
        <v>0</v>
      </c>
      <c r="X566" s="39">
        <f t="shared" si="650"/>
        <v>0</v>
      </c>
      <c r="Y566" s="39">
        <f t="shared" si="650"/>
        <v>0</v>
      </c>
      <c r="Z566" s="39">
        <f t="shared" si="650"/>
        <v>0</v>
      </c>
      <c r="AA566" s="39">
        <f t="shared" ref="AA566" si="654">SUBTOTAL(9,AA567:AA568)</f>
        <v>0</v>
      </c>
      <c r="AB566" s="39">
        <f t="shared" si="650"/>
        <v>0</v>
      </c>
      <c r="AC566" s="39">
        <f t="shared" ref="AC566" si="655">SUBTOTAL(9,AC567:AC568)</f>
        <v>0</v>
      </c>
      <c r="AD566" s="39">
        <f t="shared" si="650"/>
        <v>0</v>
      </c>
      <c r="AE566" s="39">
        <f t="shared" si="650"/>
        <v>0</v>
      </c>
      <c r="AF566" s="39">
        <f t="shared" si="650"/>
        <v>0</v>
      </c>
      <c r="AG566" s="39">
        <f t="shared" si="650"/>
        <v>0</v>
      </c>
      <c r="AH566" s="39">
        <f t="shared" si="650"/>
        <v>0</v>
      </c>
      <c r="AI566" s="39">
        <f t="shared" si="650"/>
        <v>0</v>
      </c>
      <c r="AJ566" s="39">
        <f t="shared" ref="AJ566" si="656">SUBTOTAL(9,AJ567:AJ568)</f>
        <v>0</v>
      </c>
      <c r="AK566" s="39">
        <f t="shared" si="650"/>
        <v>0</v>
      </c>
      <c r="AL566" s="27">
        <f t="shared" si="647"/>
        <v>0</v>
      </c>
    </row>
    <row r="567" spans="1:38" ht="34" outlineLevel="4" x14ac:dyDescent="0.2">
      <c r="A567" s="40" t="s">
        <v>272</v>
      </c>
      <c r="B567" s="37" t="s">
        <v>36</v>
      </c>
      <c r="C567" s="37" t="s">
        <v>37</v>
      </c>
      <c r="D567" s="38"/>
      <c r="E567" s="38"/>
      <c r="F567" s="38"/>
      <c r="G567" s="38"/>
      <c r="H567" s="38"/>
      <c r="I567" s="39"/>
      <c r="J567" s="39">
        <v>0</v>
      </c>
      <c r="K567" s="39">
        <v>1270</v>
      </c>
      <c r="L567" s="39"/>
      <c r="M567" s="39"/>
      <c r="N567" s="39"/>
      <c r="O567" s="39"/>
      <c r="P567" s="39"/>
      <c r="Q567" s="42"/>
      <c r="R567" s="39"/>
      <c r="S567" s="42"/>
      <c r="T567" s="39">
        <f>K567</f>
        <v>1270</v>
      </c>
      <c r="U567" s="42"/>
      <c r="V567" s="42"/>
      <c r="W567" s="42"/>
      <c r="X567" s="42"/>
      <c r="Y567" s="42"/>
      <c r="Z567" s="42"/>
      <c r="AA567" s="42"/>
      <c r="AB567" s="42"/>
      <c r="AC567" s="42"/>
      <c r="AD567" s="43"/>
      <c r="AE567" s="42"/>
      <c r="AF567" s="42"/>
      <c r="AG567" s="42"/>
      <c r="AH567" s="42"/>
      <c r="AI567" s="42"/>
      <c r="AJ567" s="42"/>
      <c r="AK567" s="42"/>
      <c r="AL567" s="27">
        <f t="shared" si="647"/>
        <v>0</v>
      </c>
    </row>
    <row r="568" spans="1:38" ht="17" outlineLevel="4" x14ac:dyDescent="0.2">
      <c r="A568" s="40" t="s">
        <v>273</v>
      </c>
      <c r="B568" s="37" t="s">
        <v>36</v>
      </c>
      <c r="C568" s="37" t="s">
        <v>37</v>
      </c>
      <c r="D568" s="38"/>
      <c r="E568" s="38"/>
      <c r="F568" s="38"/>
      <c r="G568" s="38"/>
      <c r="H568" s="38"/>
      <c r="I568" s="39"/>
      <c r="J568" s="39">
        <v>0</v>
      </c>
      <c r="K568" s="39">
        <v>254</v>
      </c>
      <c r="L568" s="39"/>
      <c r="M568" s="39"/>
      <c r="N568" s="39"/>
      <c r="O568" s="39"/>
      <c r="P568" s="39"/>
      <c r="Q568" s="42"/>
      <c r="R568" s="39"/>
      <c r="S568" s="42"/>
      <c r="T568" s="42">
        <f>K568</f>
        <v>254</v>
      </c>
      <c r="U568" s="42"/>
      <c r="V568" s="42"/>
      <c r="W568" s="42"/>
      <c r="X568" s="42"/>
      <c r="Y568" s="42"/>
      <c r="Z568" s="42"/>
      <c r="AA568" s="42"/>
      <c r="AB568" s="42"/>
      <c r="AC568" s="42"/>
      <c r="AD568" s="43"/>
      <c r="AE568" s="42"/>
      <c r="AF568" s="42"/>
      <c r="AG568" s="42"/>
      <c r="AH568" s="42"/>
      <c r="AI568" s="42"/>
      <c r="AJ568" s="42"/>
      <c r="AK568" s="42"/>
      <c r="AL568" s="27">
        <f t="shared" si="647"/>
        <v>0</v>
      </c>
    </row>
    <row r="569" spans="1:38" ht="17" outlineLevel="3" x14ac:dyDescent="0.2">
      <c r="A569" s="36" t="s">
        <v>274</v>
      </c>
      <c r="B569" s="37" t="s">
        <v>323</v>
      </c>
      <c r="C569" s="37" t="s">
        <v>110</v>
      </c>
      <c r="D569" s="38"/>
      <c r="E569" s="38"/>
      <c r="F569" s="38"/>
      <c r="G569" s="38"/>
      <c r="H569" s="38"/>
      <c r="I569" s="39"/>
      <c r="J569" s="39"/>
      <c r="K569" s="39"/>
      <c r="L569" s="39"/>
      <c r="M569" s="39"/>
      <c r="N569" s="39"/>
      <c r="O569" s="39"/>
      <c r="P569" s="39"/>
      <c r="Q569" s="42"/>
      <c r="R569" s="39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3"/>
      <c r="AE569" s="42"/>
      <c r="AF569" s="42"/>
      <c r="AG569" s="42"/>
      <c r="AH569" s="42"/>
      <c r="AI569" s="42"/>
      <c r="AJ569" s="42"/>
      <c r="AK569" s="42"/>
      <c r="AL569" s="27">
        <f t="shared" si="647"/>
        <v>0</v>
      </c>
    </row>
    <row r="570" spans="1:38" s="7" customFormat="1" ht="34" outlineLevel="1" x14ac:dyDescent="0.2">
      <c r="A570" s="28" t="s">
        <v>275</v>
      </c>
      <c r="B570" s="29" t="s">
        <v>362</v>
      </c>
      <c r="C570" s="29" t="s">
        <v>51</v>
      </c>
      <c r="D570" s="30"/>
      <c r="E570" s="30"/>
      <c r="F570" s="30"/>
      <c r="G570" s="30"/>
      <c r="H570" s="30"/>
      <c r="I570" s="31">
        <f>SUBTOTAL(9,I571:I627)</f>
        <v>7599</v>
      </c>
      <c r="J570" s="31">
        <f t="shared" ref="J570:AK570" si="657">SUBTOTAL(9,J571:J627)</f>
        <v>0</v>
      </c>
      <c r="K570" s="31">
        <f t="shared" ref="K570" si="658">SUBTOTAL(9,K571:K627)</f>
        <v>0</v>
      </c>
      <c r="L570" s="31">
        <f t="shared" si="657"/>
        <v>0</v>
      </c>
      <c r="M570" s="31">
        <f t="shared" si="657"/>
        <v>0</v>
      </c>
      <c r="N570" s="31">
        <f t="shared" ref="N570" si="659">SUBTOTAL(9,N571:N627)</f>
        <v>0</v>
      </c>
      <c r="O570" s="31">
        <f t="shared" si="657"/>
        <v>0</v>
      </c>
      <c r="P570" s="31">
        <f t="shared" si="657"/>
        <v>0</v>
      </c>
      <c r="Q570" s="31">
        <f t="shared" si="657"/>
        <v>0</v>
      </c>
      <c r="R570" s="31">
        <f t="shared" ref="R570" si="660">SUBTOTAL(9,R571:R627)</f>
        <v>0</v>
      </c>
      <c r="S570" s="31">
        <f t="shared" si="657"/>
        <v>0</v>
      </c>
      <c r="T570" s="31">
        <f t="shared" si="657"/>
        <v>0</v>
      </c>
      <c r="U570" s="31">
        <f t="shared" ref="U570" si="661">SUBTOTAL(9,U571:U627)</f>
        <v>0</v>
      </c>
      <c r="V570" s="31">
        <f t="shared" si="657"/>
        <v>0</v>
      </c>
      <c r="W570" s="31">
        <f t="shared" ref="W570" si="662">SUBTOTAL(9,W571:W627)</f>
        <v>0</v>
      </c>
      <c r="X570" s="31">
        <f t="shared" si="657"/>
        <v>0</v>
      </c>
      <c r="Y570" s="31">
        <f t="shared" si="657"/>
        <v>7449</v>
      </c>
      <c r="Z570" s="31">
        <f t="shared" si="657"/>
        <v>0</v>
      </c>
      <c r="AA570" s="31">
        <f t="shared" ref="AA570" si="663">SUBTOTAL(9,AA571:AA627)</f>
        <v>0</v>
      </c>
      <c r="AB570" s="31">
        <f t="shared" si="657"/>
        <v>0</v>
      </c>
      <c r="AC570" s="31">
        <f t="shared" ref="AC570" si="664">SUBTOTAL(9,AC571:AC627)</f>
        <v>0</v>
      </c>
      <c r="AD570" s="31">
        <f t="shared" si="657"/>
        <v>0</v>
      </c>
      <c r="AE570" s="31">
        <f t="shared" si="657"/>
        <v>140</v>
      </c>
      <c r="AF570" s="31">
        <f t="shared" si="657"/>
        <v>10</v>
      </c>
      <c r="AG570" s="31">
        <f t="shared" si="657"/>
        <v>0</v>
      </c>
      <c r="AH570" s="31">
        <f t="shared" si="657"/>
        <v>0</v>
      </c>
      <c r="AI570" s="31">
        <f t="shared" si="657"/>
        <v>0</v>
      </c>
      <c r="AJ570" s="31">
        <f t="shared" ref="AJ570" si="665">SUBTOTAL(9,AJ571:AJ627)</f>
        <v>0</v>
      </c>
      <c r="AK570" s="31">
        <f t="shared" si="657"/>
        <v>0</v>
      </c>
      <c r="AL570" s="27">
        <f t="shared" si="647"/>
        <v>0</v>
      </c>
    </row>
    <row r="571" spans="1:38" s="6" customFormat="1" ht="17" outlineLevel="2" x14ac:dyDescent="0.2">
      <c r="A571" s="32" t="s">
        <v>276</v>
      </c>
      <c r="B571" s="33" t="s">
        <v>342</v>
      </c>
      <c r="C571" s="33" t="s">
        <v>1</v>
      </c>
      <c r="D571" s="34"/>
      <c r="E571" s="34"/>
      <c r="F571" s="34"/>
      <c r="G571" s="34"/>
      <c r="H571" s="34"/>
      <c r="I571" s="35">
        <f>SUBTOTAL(9,I572:I591)</f>
        <v>7178</v>
      </c>
      <c r="J571" s="35">
        <f t="shared" ref="J571:AK571" si="666">SUBTOTAL(9,J572:J591)</f>
        <v>0</v>
      </c>
      <c r="K571" s="35">
        <f t="shared" ref="K571" si="667">SUBTOTAL(9,K572:K591)</f>
        <v>0</v>
      </c>
      <c r="L571" s="35">
        <f t="shared" si="666"/>
        <v>0</v>
      </c>
      <c r="M571" s="35">
        <f t="shared" si="666"/>
        <v>0</v>
      </c>
      <c r="N571" s="35">
        <f t="shared" ref="N571" si="668">SUBTOTAL(9,N572:N591)</f>
        <v>0</v>
      </c>
      <c r="O571" s="35">
        <f t="shared" si="666"/>
        <v>0</v>
      </c>
      <c r="P571" s="35">
        <f t="shared" si="666"/>
        <v>0</v>
      </c>
      <c r="Q571" s="35">
        <f t="shared" si="666"/>
        <v>0</v>
      </c>
      <c r="R571" s="35">
        <f t="shared" ref="R571" si="669">SUBTOTAL(9,R572:R591)</f>
        <v>0</v>
      </c>
      <c r="S571" s="35">
        <f t="shared" si="666"/>
        <v>0</v>
      </c>
      <c r="T571" s="35">
        <f t="shared" si="666"/>
        <v>0</v>
      </c>
      <c r="U571" s="35">
        <f t="shared" ref="U571" si="670">SUBTOTAL(9,U572:U591)</f>
        <v>0</v>
      </c>
      <c r="V571" s="35">
        <f t="shared" si="666"/>
        <v>0</v>
      </c>
      <c r="W571" s="35">
        <f t="shared" ref="W571" si="671">SUBTOTAL(9,W572:W591)</f>
        <v>0</v>
      </c>
      <c r="X571" s="35">
        <f t="shared" si="666"/>
        <v>0</v>
      </c>
      <c r="Y571" s="35">
        <f t="shared" si="666"/>
        <v>7178</v>
      </c>
      <c r="Z571" s="35">
        <f t="shared" si="666"/>
        <v>0</v>
      </c>
      <c r="AA571" s="35">
        <f t="shared" ref="AA571" si="672">SUBTOTAL(9,AA572:AA591)</f>
        <v>0</v>
      </c>
      <c r="AB571" s="35">
        <f t="shared" si="666"/>
        <v>0</v>
      </c>
      <c r="AC571" s="35">
        <f t="shared" ref="AC571" si="673">SUBTOTAL(9,AC572:AC591)</f>
        <v>0</v>
      </c>
      <c r="AD571" s="35">
        <f t="shared" si="666"/>
        <v>0</v>
      </c>
      <c r="AE571" s="35">
        <f t="shared" si="666"/>
        <v>0</v>
      </c>
      <c r="AF571" s="35">
        <f t="shared" si="666"/>
        <v>0</v>
      </c>
      <c r="AG571" s="35">
        <f t="shared" si="666"/>
        <v>0</v>
      </c>
      <c r="AH571" s="35">
        <f t="shared" si="666"/>
        <v>0</v>
      </c>
      <c r="AI571" s="35">
        <f t="shared" si="666"/>
        <v>0</v>
      </c>
      <c r="AJ571" s="35">
        <f t="shared" ref="AJ571" si="674">SUBTOTAL(9,AJ572:AJ591)</f>
        <v>0</v>
      </c>
      <c r="AK571" s="35">
        <f t="shared" si="666"/>
        <v>0</v>
      </c>
      <c r="AL571" s="27">
        <f t="shared" si="647"/>
        <v>0</v>
      </c>
    </row>
    <row r="572" spans="1:38" ht="17" outlineLevel="3" x14ac:dyDescent="0.2">
      <c r="A572" s="36" t="s">
        <v>277</v>
      </c>
      <c r="B572" s="37" t="s">
        <v>342</v>
      </c>
      <c r="C572" s="37" t="s">
        <v>1</v>
      </c>
      <c r="D572" s="38"/>
      <c r="E572" s="38"/>
      <c r="F572" s="38"/>
      <c r="G572" s="38"/>
      <c r="H572" s="38"/>
      <c r="I572" s="39">
        <f>SUBTOTAL(9,I573:I575)</f>
        <v>5765</v>
      </c>
      <c r="J572" s="39">
        <f t="shared" ref="J572:AK572" si="675">SUBTOTAL(9,J573:J575)</f>
        <v>0</v>
      </c>
      <c r="K572" s="39">
        <f t="shared" ref="K572" si="676">SUBTOTAL(9,K573:K575)</f>
        <v>0</v>
      </c>
      <c r="L572" s="39">
        <f t="shared" si="675"/>
        <v>0</v>
      </c>
      <c r="M572" s="39">
        <f t="shared" si="675"/>
        <v>0</v>
      </c>
      <c r="N572" s="39">
        <f t="shared" ref="N572" si="677">SUBTOTAL(9,N573:N575)</f>
        <v>0</v>
      </c>
      <c r="O572" s="39">
        <f t="shared" si="675"/>
        <v>0</v>
      </c>
      <c r="P572" s="39">
        <f t="shared" si="675"/>
        <v>0</v>
      </c>
      <c r="Q572" s="39">
        <f t="shared" si="675"/>
        <v>0</v>
      </c>
      <c r="R572" s="39">
        <f t="shared" ref="R572" si="678">SUBTOTAL(9,R573:R575)</f>
        <v>0</v>
      </c>
      <c r="S572" s="39">
        <f t="shared" si="675"/>
        <v>0</v>
      </c>
      <c r="T572" s="39">
        <f t="shared" si="675"/>
        <v>0</v>
      </c>
      <c r="U572" s="39">
        <f t="shared" ref="U572" si="679">SUBTOTAL(9,U573:U575)</f>
        <v>0</v>
      </c>
      <c r="V572" s="39">
        <f t="shared" si="675"/>
        <v>0</v>
      </c>
      <c r="W572" s="39">
        <f t="shared" ref="W572" si="680">SUBTOTAL(9,W573:W575)</f>
        <v>0</v>
      </c>
      <c r="X572" s="39">
        <f t="shared" si="675"/>
        <v>0</v>
      </c>
      <c r="Y572" s="39">
        <f>SUBTOTAL(9,Y573:Y575)</f>
        <v>5765</v>
      </c>
      <c r="Z572" s="39">
        <f t="shared" si="675"/>
        <v>0</v>
      </c>
      <c r="AA572" s="39">
        <f t="shared" ref="AA572" si="681">SUBTOTAL(9,AA573:AA575)</f>
        <v>0</v>
      </c>
      <c r="AB572" s="39">
        <f t="shared" si="675"/>
        <v>0</v>
      </c>
      <c r="AC572" s="39">
        <f t="shared" ref="AC572" si="682">SUBTOTAL(9,AC573:AC575)</f>
        <v>0</v>
      </c>
      <c r="AD572" s="39">
        <f t="shared" si="675"/>
        <v>0</v>
      </c>
      <c r="AE572" s="39">
        <f t="shared" si="675"/>
        <v>0</v>
      </c>
      <c r="AF572" s="39">
        <f t="shared" si="675"/>
        <v>0</v>
      </c>
      <c r="AG572" s="39">
        <f t="shared" si="675"/>
        <v>0</v>
      </c>
      <c r="AH572" s="39">
        <f t="shared" si="675"/>
        <v>0</v>
      </c>
      <c r="AI572" s="39">
        <f t="shared" si="675"/>
        <v>0</v>
      </c>
      <c r="AJ572" s="39">
        <f t="shared" ref="AJ572" si="683">SUBTOTAL(9,AJ573:AJ575)</f>
        <v>0</v>
      </c>
      <c r="AK572" s="39">
        <f t="shared" si="675"/>
        <v>0</v>
      </c>
      <c r="AL572" s="27">
        <f t="shared" si="647"/>
        <v>0</v>
      </c>
    </row>
    <row r="573" spans="1:38" ht="17" outlineLevel="4" x14ac:dyDescent="0.2">
      <c r="A573" s="40" t="s">
        <v>278</v>
      </c>
      <c r="B573" s="37" t="s">
        <v>670</v>
      </c>
      <c r="C573" s="37" t="s">
        <v>1</v>
      </c>
      <c r="D573" s="38"/>
      <c r="E573" s="38"/>
      <c r="F573" s="38"/>
      <c r="G573" s="38"/>
      <c r="H573" s="38"/>
      <c r="I573" s="39">
        <v>5632</v>
      </c>
      <c r="J573" s="39"/>
      <c r="K573" s="39"/>
      <c r="L573" s="39"/>
      <c r="M573" s="39"/>
      <c r="N573" s="39"/>
      <c r="O573" s="39"/>
      <c r="P573" s="39"/>
      <c r="Q573" s="42"/>
      <c r="R573" s="39"/>
      <c r="S573" s="42"/>
      <c r="T573" s="39"/>
      <c r="U573" s="42"/>
      <c r="V573" s="42"/>
      <c r="W573" s="42"/>
      <c r="X573" s="42"/>
      <c r="Y573" s="42">
        <f>I573</f>
        <v>5632</v>
      </c>
      <c r="Z573" s="42"/>
      <c r="AA573" s="42"/>
      <c r="AB573" s="42"/>
      <c r="AC573" s="42"/>
      <c r="AD573" s="43"/>
      <c r="AE573" s="42"/>
      <c r="AF573" s="42"/>
      <c r="AG573" s="42"/>
      <c r="AH573" s="42"/>
      <c r="AI573" s="42"/>
      <c r="AJ573" s="42"/>
      <c r="AK573" s="42"/>
      <c r="AL573" s="27">
        <f t="shared" si="647"/>
        <v>0</v>
      </c>
    </row>
    <row r="574" spans="1:38" ht="17" outlineLevel="4" x14ac:dyDescent="0.2">
      <c r="A574" s="40" t="s">
        <v>279</v>
      </c>
      <c r="B574" s="37" t="s">
        <v>99</v>
      </c>
      <c r="C574" s="37" t="s">
        <v>56</v>
      </c>
      <c r="D574" s="38"/>
      <c r="E574" s="38"/>
      <c r="F574" s="38"/>
      <c r="G574" s="38"/>
      <c r="H574" s="38"/>
      <c r="I574" s="39">
        <v>32</v>
      </c>
      <c r="J574" s="39"/>
      <c r="K574" s="39"/>
      <c r="L574" s="39"/>
      <c r="M574" s="39"/>
      <c r="N574" s="39"/>
      <c r="O574" s="39"/>
      <c r="P574" s="39"/>
      <c r="Q574" s="42"/>
      <c r="R574" s="39"/>
      <c r="S574" s="42"/>
      <c r="T574" s="39"/>
      <c r="U574" s="42"/>
      <c r="V574" s="42"/>
      <c r="W574" s="42"/>
      <c r="X574" s="42"/>
      <c r="Y574" s="42">
        <f>I574</f>
        <v>32</v>
      </c>
      <c r="Z574" s="42"/>
      <c r="AA574" s="42"/>
      <c r="AB574" s="42"/>
      <c r="AC574" s="42"/>
      <c r="AD574" s="43"/>
      <c r="AE574" s="42"/>
      <c r="AF574" s="42"/>
      <c r="AG574" s="42"/>
      <c r="AH574" s="42"/>
      <c r="AI574" s="42"/>
      <c r="AJ574" s="42"/>
      <c r="AK574" s="42"/>
      <c r="AL574" s="27">
        <f t="shared" si="647"/>
        <v>0</v>
      </c>
    </row>
    <row r="575" spans="1:38" ht="17" outlineLevel="4" x14ac:dyDescent="0.2">
      <c r="A575" s="40" t="s">
        <v>280</v>
      </c>
      <c r="B575" s="37" t="s">
        <v>327</v>
      </c>
      <c r="C575" s="37" t="s">
        <v>318</v>
      </c>
      <c r="D575" s="38"/>
      <c r="E575" s="38"/>
      <c r="F575" s="38"/>
      <c r="G575" s="38"/>
      <c r="H575" s="38"/>
      <c r="I575" s="39">
        <v>101</v>
      </c>
      <c r="J575" s="39"/>
      <c r="K575" s="39"/>
      <c r="L575" s="39"/>
      <c r="M575" s="39"/>
      <c r="N575" s="39"/>
      <c r="O575" s="39"/>
      <c r="P575" s="39"/>
      <c r="Q575" s="42"/>
      <c r="R575" s="39"/>
      <c r="S575" s="42"/>
      <c r="T575" s="39"/>
      <c r="U575" s="42"/>
      <c r="V575" s="42"/>
      <c r="W575" s="42"/>
      <c r="X575" s="42"/>
      <c r="Y575" s="42">
        <f>I575</f>
        <v>101</v>
      </c>
      <c r="Z575" s="42"/>
      <c r="AA575" s="42"/>
      <c r="AB575" s="42"/>
      <c r="AC575" s="42"/>
      <c r="AD575" s="43"/>
      <c r="AE575" s="42"/>
      <c r="AF575" s="42"/>
      <c r="AG575" s="42"/>
      <c r="AH575" s="42"/>
      <c r="AI575" s="42"/>
      <c r="AJ575" s="42"/>
      <c r="AK575" s="42"/>
      <c r="AL575" s="27">
        <f t="shared" si="647"/>
        <v>0</v>
      </c>
    </row>
    <row r="576" spans="1:38" ht="17" outlineLevel="3" x14ac:dyDescent="0.2">
      <c r="A576" s="36" t="s">
        <v>281</v>
      </c>
      <c r="B576" s="37" t="s">
        <v>342</v>
      </c>
      <c r="C576" s="37" t="s">
        <v>1</v>
      </c>
      <c r="D576" s="38"/>
      <c r="E576" s="38"/>
      <c r="F576" s="38"/>
      <c r="G576" s="38"/>
      <c r="H576" s="38"/>
      <c r="I576" s="39">
        <f>SUBTOTAL(9,I577:I582)</f>
        <v>37</v>
      </c>
      <c r="J576" s="39">
        <f t="shared" ref="J576:AK576" si="684">SUBTOTAL(9,J577:J582)</f>
        <v>0</v>
      </c>
      <c r="K576" s="39">
        <f t="shared" ref="K576" si="685">SUBTOTAL(9,K577:K582)</f>
        <v>0</v>
      </c>
      <c r="L576" s="39">
        <f t="shared" si="684"/>
        <v>0</v>
      </c>
      <c r="M576" s="39">
        <f t="shared" si="684"/>
        <v>0</v>
      </c>
      <c r="N576" s="39">
        <f t="shared" ref="N576" si="686">SUBTOTAL(9,N577:N582)</f>
        <v>0</v>
      </c>
      <c r="O576" s="39">
        <f t="shared" si="684"/>
        <v>0</v>
      </c>
      <c r="P576" s="39">
        <f t="shared" si="684"/>
        <v>0</v>
      </c>
      <c r="Q576" s="39">
        <f t="shared" si="684"/>
        <v>0</v>
      </c>
      <c r="R576" s="39">
        <f t="shared" ref="R576" si="687">SUBTOTAL(9,R577:R582)</f>
        <v>0</v>
      </c>
      <c r="S576" s="39">
        <f t="shared" si="684"/>
        <v>0</v>
      </c>
      <c r="T576" s="39">
        <f t="shared" si="684"/>
        <v>0</v>
      </c>
      <c r="U576" s="39">
        <f t="shared" ref="U576" si="688">SUBTOTAL(9,U577:U582)</f>
        <v>0</v>
      </c>
      <c r="V576" s="39">
        <f t="shared" si="684"/>
        <v>0</v>
      </c>
      <c r="W576" s="39">
        <f t="shared" ref="W576" si="689">SUBTOTAL(9,W577:W582)</f>
        <v>0</v>
      </c>
      <c r="X576" s="39">
        <f t="shared" si="684"/>
        <v>0</v>
      </c>
      <c r="Y576" s="39">
        <f t="shared" si="684"/>
        <v>37</v>
      </c>
      <c r="Z576" s="39">
        <f t="shared" si="684"/>
        <v>0</v>
      </c>
      <c r="AA576" s="39">
        <f t="shared" ref="AA576" si="690">SUBTOTAL(9,AA577:AA582)</f>
        <v>0</v>
      </c>
      <c r="AB576" s="39">
        <f t="shared" si="684"/>
        <v>0</v>
      </c>
      <c r="AC576" s="39">
        <f t="shared" ref="AC576" si="691">SUBTOTAL(9,AC577:AC582)</f>
        <v>0</v>
      </c>
      <c r="AD576" s="39">
        <f t="shared" si="684"/>
        <v>0</v>
      </c>
      <c r="AE576" s="39">
        <f t="shared" si="684"/>
        <v>0</v>
      </c>
      <c r="AF576" s="39">
        <f t="shared" si="684"/>
        <v>0</v>
      </c>
      <c r="AG576" s="39">
        <f t="shared" si="684"/>
        <v>0</v>
      </c>
      <c r="AH576" s="39">
        <f t="shared" si="684"/>
        <v>0</v>
      </c>
      <c r="AI576" s="39">
        <f t="shared" si="684"/>
        <v>0</v>
      </c>
      <c r="AJ576" s="39">
        <f t="shared" ref="AJ576" si="692">SUBTOTAL(9,AJ577:AJ582)</f>
        <v>0</v>
      </c>
      <c r="AK576" s="39">
        <f t="shared" si="684"/>
        <v>0</v>
      </c>
      <c r="AL576" s="27">
        <f t="shared" si="647"/>
        <v>0</v>
      </c>
    </row>
    <row r="577" spans="1:38" ht="17" outlineLevel="4" x14ac:dyDescent="0.2">
      <c r="A577" s="40" t="s">
        <v>282</v>
      </c>
      <c r="B577" s="37" t="s">
        <v>599</v>
      </c>
      <c r="C577" s="37" t="s">
        <v>334</v>
      </c>
      <c r="D577" s="38"/>
      <c r="E577" s="38"/>
      <c r="F577" s="38"/>
      <c r="G577" s="38"/>
      <c r="H577" s="38"/>
      <c r="I577" s="39"/>
      <c r="J577" s="39"/>
      <c r="K577" s="39"/>
      <c r="L577" s="39"/>
      <c r="M577" s="39"/>
      <c r="N577" s="39"/>
      <c r="O577" s="39"/>
      <c r="P577" s="39"/>
      <c r="Q577" s="42"/>
      <c r="R577" s="39"/>
      <c r="S577" s="42"/>
      <c r="T577" s="39"/>
      <c r="U577" s="42"/>
      <c r="V577" s="42"/>
      <c r="W577" s="42"/>
      <c r="X577" s="42"/>
      <c r="Y577" s="42"/>
      <c r="Z577" s="42"/>
      <c r="AA577" s="42"/>
      <c r="AB577" s="42"/>
      <c r="AC577" s="42"/>
      <c r="AD577" s="43"/>
      <c r="AE577" s="42"/>
      <c r="AF577" s="42"/>
      <c r="AG577" s="42"/>
      <c r="AH577" s="42"/>
      <c r="AI577" s="42"/>
      <c r="AJ577" s="42"/>
      <c r="AK577" s="42"/>
      <c r="AL577" s="27">
        <f t="shared" si="647"/>
        <v>0</v>
      </c>
    </row>
    <row r="578" spans="1:38" ht="34" outlineLevel="4" x14ac:dyDescent="0.2">
      <c r="A578" s="40" t="s">
        <v>283</v>
      </c>
      <c r="B578" s="37" t="s">
        <v>600</v>
      </c>
      <c r="C578" s="37" t="s">
        <v>601</v>
      </c>
      <c r="D578" s="38"/>
      <c r="E578" s="38"/>
      <c r="F578" s="38"/>
      <c r="G578" s="38"/>
      <c r="H578" s="38"/>
      <c r="I578" s="39"/>
      <c r="J578" s="39"/>
      <c r="K578" s="39"/>
      <c r="L578" s="39"/>
      <c r="M578" s="39"/>
      <c r="N578" s="39"/>
      <c r="O578" s="39"/>
      <c r="P578" s="39"/>
      <c r="Q578" s="42"/>
      <c r="R578" s="39"/>
      <c r="S578" s="42"/>
      <c r="T578" s="39"/>
      <c r="U578" s="42"/>
      <c r="V578" s="42"/>
      <c r="W578" s="42"/>
      <c r="X578" s="42"/>
      <c r="Y578" s="42"/>
      <c r="Z578" s="42"/>
      <c r="AA578" s="42"/>
      <c r="AB578" s="42"/>
      <c r="AC578" s="42"/>
      <c r="AD578" s="43"/>
      <c r="AE578" s="42"/>
      <c r="AF578" s="42"/>
      <c r="AG578" s="42"/>
      <c r="AH578" s="42"/>
      <c r="AI578" s="42"/>
      <c r="AJ578" s="42"/>
      <c r="AK578" s="42"/>
      <c r="AL578" s="27">
        <f t="shared" si="647"/>
        <v>0</v>
      </c>
    </row>
    <row r="579" spans="1:38" ht="17" outlineLevel="4" x14ac:dyDescent="0.2">
      <c r="A579" s="40" t="s">
        <v>284</v>
      </c>
      <c r="B579" s="37" t="s">
        <v>337</v>
      </c>
      <c r="C579" s="37" t="s">
        <v>334</v>
      </c>
      <c r="D579" s="38"/>
      <c r="E579" s="38"/>
      <c r="F579" s="38"/>
      <c r="G579" s="38"/>
      <c r="H579" s="38"/>
      <c r="I579" s="39">
        <f>SUBTOTAL(9,I580:I581)</f>
        <v>37</v>
      </c>
      <c r="J579" s="39">
        <f t="shared" ref="J579:AK579" si="693">SUBTOTAL(9,J580:J581)</f>
        <v>0</v>
      </c>
      <c r="K579" s="39">
        <f t="shared" ref="K579" si="694">SUBTOTAL(9,K580:K581)</f>
        <v>0</v>
      </c>
      <c r="L579" s="39">
        <f t="shared" si="693"/>
        <v>0</v>
      </c>
      <c r="M579" s="39">
        <f t="shared" si="693"/>
        <v>0</v>
      </c>
      <c r="N579" s="39">
        <f t="shared" ref="N579" si="695">SUBTOTAL(9,N580:N581)</f>
        <v>0</v>
      </c>
      <c r="O579" s="39">
        <f t="shared" si="693"/>
        <v>0</v>
      </c>
      <c r="P579" s="39">
        <f t="shared" si="693"/>
        <v>0</v>
      </c>
      <c r="Q579" s="39">
        <f t="shared" si="693"/>
        <v>0</v>
      </c>
      <c r="R579" s="39">
        <f t="shared" ref="R579" si="696">SUBTOTAL(9,R580:R581)</f>
        <v>0</v>
      </c>
      <c r="S579" s="39">
        <f t="shared" si="693"/>
        <v>0</v>
      </c>
      <c r="T579" s="39">
        <f t="shared" si="693"/>
        <v>0</v>
      </c>
      <c r="U579" s="39">
        <f t="shared" ref="U579" si="697">SUBTOTAL(9,U580:U581)</f>
        <v>0</v>
      </c>
      <c r="V579" s="39">
        <f t="shared" si="693"/>
        <v>0</v>
      </c>
      <c r="W579" s="39">
        <f t="shared" ref="W579" si="698">SUBTOTAL(9,W580:W581)</f>
        <v>0</v>
      </c>
      <c r="X579" s="39">
        <f t="shared" si="693"/>
        <v>0</v>
      </c>
      <c r="Y579" s="39">
        <f t="shared" si="693"/>
        <v>37</v>
      </c>
      <c r="Z579" s="39">
        <f t="shared" si="693"/>
        <v>0</v>
      </c>
      <c r="AA579" s="39">
        <f t="shared" ref="AA579" si="699">SUBTOTAL(9,AA580:AA581)</f>
        <v>0</v>
      </c>
      <c r="AB579" s="39">
        <f t="shared" si="693"/>
        <v>0</v>
      </c>
      <c r="AC579" s="39">
        <f t="shared" ref="AC579" si="700">SUBTOTAL(9,AC580:AC581)</f>
        <v>0</v>
      </c>
      <c r="AD579" s="39">
        <f t="shared" si="693"/>
        <v>0</v>
      </c>
      <c r="AE579" s="39">
        <f t="shared" si="693"/>
        <v>0</v>
      </c>
      <c r="AF579" s="39">
        <f t="shared" si="693"/>
        <v>0</v>
      </c>
      <c r="AG579" s="39">
        <f t="shared" si="693"/>
        <v>0</v>
      </c>
      <c r="AH579" s="39">
        <f t="shared" si="693"/>
        <v>0</v>
      </c>
      <c r="AI579" s="39">
        <f t="shared" si="693"/>
        <v>0</v>
      </c>
      <c r="AJ579" s="39">
        <f t="shared" ref="AJ579" si="701">SUBTOTAL(9,AJ580:AJ581)</f>
        <v>0</v>
      </c>
      <c r="AK579" s="39">
        <f t="shared" si="693"/>
        <v>0</v>
      </c>
      <c r="AL579" s="27">
        <f t="shared" si="647"/>
        <v>0</v>
      </c>
    </row>
    <row r="580" spans="1:38" ht="17" outlineLevel="5" x14ac:dyDescent="0.2">
      <c r="A580" s="41" t="s">
        <v>285</v>
      </c>
      <c r="B580" s="37" t="s">
        <v>342</v>
      </c>
      <c r="C580" s="37" t="s">
        <v>1</v>
      </c>
      <c r="D580" s="38"/>
      <c r="E580" s="38"/>
      <c r="F580" s="38"/>
      <c r="G580" s="38"/>
      <c r="H580" s="38"/>
      <c r="I580" s="39"/>
      <c r="J580" s="39"/>
      <c r="K580" s="39"/>
      <c r="L580" s="39"/>
      <c r="M580" s="39"/>
      <c r="N580" s="39"/>
      <c r="O580" s="39"/>
      <c r="P580" s="39"/>
      <c r="Q580" s="42"/>
      <c r="R580" s="39"/>
      <c r="S580" s="42"/>
      <c r="T580" s="39"/>
      <c r="U580" s="42"/>
      <c r="V580" s="42"/>
      <c r="W580" s="42"/>
      <c r="X580" s="42"/>
      <c r="Y580" s="42"/>
      <c r="Z580" s="42"/>
      <c r="AA580" s="42"/>
      <c r="AB580" s="42"/>
      <c r="AC580" s="42"/>
      <c r="AD580" s="43"/>
      <c r="AE580" s="42"/>
      <c r="AF580" s="42"/>
      <c r="AG580" s="42"/>
      <c r="AH580" s="42"/>
      <c r="AI580" s="42"/>
      <c r="AJ580" s="42"/>
      <c r="AK580" s="42"/>
      <c r="AL580" s="27">
        <f t="shared" si="647"/>
        <v>0</v>
      </c>
    </row>
    <row r="581" spans="1:38" ht="34" outlineLevel="5" x14ac:dyDescent="0.2">
      <c r="A581" s="41" t="s">
        <v>286</v>
      </c>
      <c r="B581" s="37" t="s">
        <v>602</v>
      </c>
      <c r="C581" s="37" t="s">
        <v>95</v>
      </c>
      <c r="D581" s="38"/>
      <c r="E581" s="38"/>
      <c r="F581" s="38"/>
      <c r="G581" s="38"/>
      <c r="H581" s="38"/>
      <c r="I581" s="39">
        <v>37</v>
      </c>
      <c r="J581" s="39"/>
      <c r="K581" s="39"/>
      <c r="L581" s="39"/>
      <c r="M581" s="39"/>
      <c r="N581" s="39"/>
      <c r="O581" s="39"/>
      <c r="P581" s="39"/>
      <c r="Q581" s="42"/>
      <c r="R581" s="39"/>
      <c r="S581" s="42"/>
      <c r="T581" s="39"/>
      <c r="U581" s="42"/>
      <c r="V581" s="42"/>
      <c r="W581" s="42"/>
      <c r="X581" s="42"/>
      <c r="Y581" s="42">
        <f>I581</f>
        <v>37</v>
      </c>
      <c r="Z581" s="42"/>
      <c r="AA581" s="42"/>
      <c r="AB581" s="42"/>
      <c r="AC581" s="42"/>
      <c r="AD581" s="43"/>
      <c r="AE581" s="42"/>
      <c r="AF581" s="42"/>
      <c r="AG581" s="42"/>
      <c r="AH581" s="42"/>
      <c r="AI581" s="42"/>
      <c r="AJ581" s="42"/>
      <c r="AK581" s="42"/>
      <c r="AL581" s="27">
        <f t="shared" si="647"/>
        <v>0</v>
      </c>
    </row>
    <row r="582" spans="1:38" ht="17" outlineLevel="4" x14ac:dyDescent="0.2">
      <c r="A582" s="40" t="s">
        <v>287</v>
      </c>
      <c r="B582" s="37" t="s">
        <v>342</v>
      </c>
      <c r="C582" s="37" t="s">
        <v>1</v>
      </c>
      <c r="D582" s="38"/>
      <c r="E582" s="38"/>
      <c r="F582" s="38"/>
      <c r="G582" s="38"/>
      <c r="H582" s="38"/>
      <c r="I582" s="39"/>
      <c r="J582" s="39"/>
      <c r="K582" s="39"/>
      <c r="L582" s="39"/>
      <c r="M582" s="39"/>
      <c r="N582" s="39"/>
      <c r="O582" s="39"/>
      <c r="P582" s="39"/>
      <c r="Q582" s="42"/>
      <c r="R582" s="39"/>
      <c r="S582" s="42"/>
      <c r="T582" s="39"/>
      <c r="U582" s="42"/>
      <c r="V582" s="42"/>
      <c r="W582" s="42"/>
      <c r="X582" s="42"/>
      <c r="Y582" s="42"/>
      <c r="Z582" s="42"/>
      <c r="AA582" s="42"/>
      <c r="AB582" s="42"/>
      <c r="AC582" s="42"/>
      <c r="AD582" s="43"/>
      <c r="AE582" s="42"/>
      <c r="AF582" s="42"/>
      <c r="AG582" s="42"/>
      <c r="AH582" s="42"/>
      <c r="AI582" s="42"/>
      <c r="AJ582" s="42"/>
      <c r="AK582" s="42"/>
      <c r="AL582" s="27">
        <f t="shared" si="647"/>
        <v>0</v>
      </c>
    </row>
    <row r="583" spans="1:38" ht="17" outlineLevel="3" x14ac:dyDescent="0.2">
      <c r="A583" s="36" t="s">
        <v>288</v>
      </c>
      <c r="B583" s="37" t="s">
        <v>342</v>
      </c>
      <c r="C583" s="37" t="s">
        <v>1</v>
      </c>
      <c r="D583" s="38"/>
      <c r="E583" s="38"/>
      <c r="F583" s="38"/>
      <c r="G583" s="38"/>
      <c r="H583" s="38"/>
      <c r="I583" s="39">
        <f>SUBTOTAL(9,I584:I588)</f>
        <v>1071</v>
      </c>
      <c r="J583" s="39">
        <f t="shared" ref="J583:AK583" si="702">SUBTOTAL(9,J584:J588)</f>
        <v>0</v>
      </c>
      <c r="K583" s="39">
        <f t="shared" ref="K583" si="703">SUBTOTAL(9,K584:K588)</f>
        <v>0</v>
      </c>
      <c r="L583" s="39">
        <f t="shared" si="702"/>
        <v>0</v>
      </c>
      <c r="M583" s="39">
        <f t="shared" si="702"/>
        <v>0</v>
      </c>
      <c r="N583" s="39">
        <f t="shared" ref="N583" si="704">SUBTOTAL(9,N584:N588)</f>
        <v>0</v>
      </c>
      <c r="O583" s="39">
        <f t="shared" si="702"/>
        <v>0</v>
      </c>
      <c r="P583" s="39">
        <f t="shared" si="702"/>
        <v>0</v>
      </c>
      <c r="Q583" s="39">
        <f t="shared" si="702"/>
        <v>0</v>
      </c>
      <c r="R583" s="39">
        <f t="shared" ref="R583" si="705">SUBTOTAL(9,R584:R588)</f>
        <v>0</v>
      </c>
      <c r="S583" s="39">
        <f t="shared" si="702"/>
        <v>0</v>
      </c>
      <c r="T583" s="39">
        <f t="shared" si="702"/>
        <v>0</v>
      </c>
      <c r="U583" s="39">
        <f t="shared" ref="U583" si="706">SUBTOTAL(9,U584:U588)</f>
        <v>0</v>
      </c>
      <c r="V583" s="39">
        <f t="shared" si="702"/>
        <v>0</v>
      </c>
      <c r="W583" s="39">
        <f t="shared" ref="W583" si="707">SUBTOTAL(9,W584:W588)</f>
        <v>0</v>
      </c>
      <c r="X583" s="39">
        <f t="shared" si="702"/>
        <v>0</v>
      </c>
      <c r="Y583" s="39">
        <f t="shared" si="702"/>
        <v>1071</v>
      </c>
      <c r="Z583" s="39">
        <f t="shared" si="702"/>
        <v>0</v>
      </c>
      <c r="AA583" s="39">
        <f t="shared" ref="AA583" si="708">SUBTOTAL(9,AA584:AA588)</f>
        <v>0</v>
      </c>
      <c r="AB583" s="39">
        <f t="shared" si="702"/>
        <v>0</v>
      </c>
      <c r="AC583" s="39">
        <f t="shared" ref="AC583" si="709">SUBTOTAL(9,AC584:AC588)</f>
        <v>0</v>
      </c>
      <c r="AD583" s="39">
        <f t="shared" si="702"/>
        <v>0</v>
      </c>
      <c r="AE583" s="39">
        <f t="shared" si="702"/>
        <v>0</v>
      </c>
      <c r="AF583" s="39">
        <f t="shared" si="702"/>
        <v>0</v>
      </c>
      <c r="AG583" s="39">
        <f t="shared" si="702"/>
        <v>0</v>
      </c>
      <c r="AH583" s="39">
        <f t="shared" si="702"/>
        <v>0</v>
      </c>
      <c r="AI583" s="39">
        <f t="shared" si="702"/>
        <v>0</v>
      </c>
      <c r="AJ583" s="39">
        <f t="shared" ref="AJ583" si="710">SUBTOTAL(9,AJ584:AJ588)</f>
        <v>0</v>
      </c>
      <c r="AK583" s="39">
        <f t="shared" si="702"/>
        <v>0</v>
      </c>
      <c r="AL583" s="27">
        <f t="shared" si="647"/>
        <v>0</v>
      </c>
    </row>
    <row r="584" spans="1:38" ht="34" outlineLevel="4" x14ac:dyDescent="0.2">
      <c r="A584" s="40" t="s">
        <v>289</v>
      </c>
      <c r="B584" s="37" t="s">
        <v>603</v>
      </c>
      <c r="C584" s="37" t="s">
        <v>604</v>
      </c>
      <c r="D584" s="38"/>
      <c r="E584" s="38"/>
      <c r="F584" s="38"/>
      <c r="G584" s="38"/>
      <c r="H584" s="38"/>
      <c r="I584" s="39">
        <v>122</v>
      </c>
      <c r="J584" s="39"/>
      <c r="K584" s="39"/>
      <c r="L584" s="39"/>
      <c r="M584" s="39"/>
      <c r="N584" s="39"/>
      <c r="O584" s="39"/>
      <c r="P584" s="39"/>
      <c r="Q584" s="42"/>
      <c r="R584" s="39"/>
      <c r="S584" s="42"/>
      <c r="T584" s="39"/>
      <c r="U584" s="42"/>
      <c r="V584" s="42"/>
      <c r="W584" s="42"/>
      <c r="X584" s="42"/>
      <c r="Y584" s="42">
        <f>I584</f>
        <v>122</v>
      </c>
      <c r="Z584" s="42"/>
      <c r="AA584" s="42"/>
      <c r="AB584" s="42"/>
      <c r="AC584" s="42"/>
      <c r="AD584" s="43"/>
      <c r="AE584" s="42"/>
      <c r="AF584" s="42"/>
      <c r="AG584" s="42"/>
      <c r="AH584" s="42"/>
      <c r="AI584" s="42"/>
      <c r="AJ584" s="42"/>
      <c r="AK584" s="42"/>
      <c r="AL584" s="27">
        <f t="shared" si="647"/>
        <v>0</v>
      </c>
    </row>
    <row r="585" spans="1:38" ht="34" outlineLevel="4" x14ac:dyDescent="0.2">
      <c r="A585" s="40" t="s">
        <v>290</v>
      </c>
      <c r="B585" s="37" t="s">
        <v>603</v>
      </c>
      <c r="C585" s="37" t="s">
        <v>604</v>
      </c>
      <c r="D585" s="38"/>
      <c r="E585" s="38"/>
      <c r="F585" s="38"/>
      <c r="G585" s="38"/>
      <c r="H585" s="38"/>
      <c r="I585" s="39">
        <v>211</v>
      </c>
      <c r="J585" s="39"/>
      <c r="K585" s="39"/>
      <c r="L585" s="39"/>
      <c r="M585" s="39"/>
      <c r="N585" s="39"/>
      <c r="O585" s="39"/>
      <c r="P585" s="39"/>
      <c r="Q585" s="42"/>
      <c r="R585" s="39"/>
      <c r="S585" s="42"/>
      <c r="T585" s="39"/>
      <c r="U585" s="42"/>
      <c r="V585" s="42"/>
      <c r="W585" s="42"/>
      <c r="X585" s="42"/>
      <c r="Y585" s="42">
        <f>I585</f>
        <v>211</v>
      </c>
      <c r="Z585" s="42"/>
      <c r="AA585" s="42"/>
      <c r="AB585" s="42"/>
      <c r="AC585" s="42"/>
      <c r="AD585" s="43"/>
      <c r="AE585" s="42"/>
      <c r="AF585" s="42"/>
      <c r="AG585" s="42"/>
      <c r="AH585" s="42"/>
      <c r="AI585" s="42"/>
      <c r="AJ585" s="42"/>
      <c r="AK585" s="42"/>
      <c r="AL585" s="27">
        <f t="shared" si="647"/>
        <v>0</v>
      </c>
    </row>
    <row r="586" spans="1:38" ht="34" outlineLevel="4" x14ac:dyDescent="0.2">
      <c r="A586" s="40" t="s">
        <v>291</v>
      </c>
      <c r="B586" s="37" t="s">
        <v>603</v>
      </c>
      <c r="C586" s="37" t="s">
        <v>604</v>
      </c>
      <c r="D586" s="38"/>
      <c r="E586" s="38"/>
      <c r="F586" s="38"/>
      <c r="G586" s="38"/>
      <c r="H586" s="38"/>
      <c r="I586" s="39">
        <v>128</v>
      </c>
      <c r="J586" s="39"/>
      <c r="K586" s="39"/>
      <c r="L586" s="39"/>
      <c r="M586" s="39"/>
      <c r="N586" s="39"/>
      <c r="O586" s="39"/>
      <c r="P586" s="39"/>
      <c r="Q586" s="42"/>
      <c r="R586" s="39"/>
      <c r="S586" s="42"/>
      <c r="T586" s="39"/>
      <c r="U586" s="42"/>
      <c r="V586" s="42"/>
      <c r="W586" s="42"/>
      <c r="X586" s="42"/>
      <c r="Y586" s="42">
        <f>I586</f>
        <v>128</v>
      </c>
      <c r="Z586" s="42"/>
      <c r="AA586" s="42"/>
      <c r="AB586" s="42"/>
      <c r="AC586" s="42"/>
      <c r="AD586" s="43"/>
      <c r="AE586" s="42"/>
      <c r="AF586" s="42"/>
      <c r="AG586" s="42"/>
      <c r="AH586" s="42"/>
      <c r="AI586" s="42"/>
      <c r="AJ586" s="42"/>
      <c r="AK586" s="42"/>
      <c r="AL586" s="27">
        <f t="shared" si="647"/>
        <v>0</v>
      </c>
    </row>
    <row r="587" spans="1:38" ht="34" outlineLevel="4" x14ac:dyDescent="0.2">
      <c r="A587" s="40" t="s">
        <v>292</v>
      </c>
      <c r="B587" s="37" t="s">
        <v>603</v>
      </c>
      <c r="C587" s="37" t="s">
        <v>604</v>
      </c>
      <c r="D587" s="38"/>
      <c r="E587" s="38"/>
      <c r="F587" s="38"/>
      <c r="G587" s="38"/>
      <c r="H587" s="38"/>
      <c r="I587" s="39">
        <v>549</v>
      </c>
      <c r="J587" s="39"/>
      <c r="K587" s="39"/>
      <c r="L587" s="39"/>
      <c r="M587" s="39"/>
      <c r="N587" s="39"/>
      <c r="O587" s="39"/>
      <c r="P587" s="39"/>
      <c r="Q587" s="42"/>
      <c r="R587" s="39"/>
      <c r="S587" s="42"/>
      <c r="T587" s="39"/>
      <c r="U587" s="42"/>
      <c r="V587" s="42"/>
      <c r="W587" s="42"/>
      <c r="X587" s="42"/>
      <c r="Y587" s="42">
        <f>I587</f>
        <v>549</v>
      </c>
      <c r="Z587" s="42"/>
      <c r="AA587" s="42"/>
      <c r="AB587" s="42"/>
      <c r="AC587" s="42"/>
      <c r="AD587" s="43"/>
      <c r="AE587" s="42"/>
      <c r="AF587" s="42"/>
      <c r="AG587" s="42"/>
      <c r="AH587" s="42"/>
      <c r="AI587" s="42"/>
      <c r="AJ587" s="42"/>
      <c r="AK587" s="42"/>
      <c r="AL587" s="27">
        <f t="shared" si="647"/>
        <v>0</v>
      </c>
    </row>
    <row r="588" spans="1:38" ht="34" outlineLevel="4" x14ac:dyDescent="0.2">
      <c r="A588" s="40" t="s">
        <v>293</v>
      </c>
      <c r="B588" s="37" t="s">
        <v>603</v>
      </c>
      <c r="C588" s="37" t="s">
        <v>604</v>
      </c>
      <c r="D588" s="38"/>
      <c r="E588" s="38"/>
      <c r="F588" s="38"/>
      <c r="G588" s="38"/>
      <c r="H588" s="38"/>
      <c r="I588" s="39">
        <v>61</v>
      </c>
      <c r="J588" s="39"/>
      <c r="K588" s="39"/>
      <c r="L588" s="39"/>
      <c r="M588" s="39"/>
      <c r="N588" s="39"/>
      <c r="O588" s="39"/>
      <c r="P588" s="39"/>
      <c r="Q588" s="42"/>
      <c r="R588" s="39"/>
      <c r="S588" s="42"/>
      <c r="T588" s="39"/>
      <c r="U588" s="42"/>
      <c r="V588" s="42"/>
      <c r="W588" s="42"/>
      <c r="X588" s="42"/>
      <c r="Y588" s="42">
        <f>I588</f>
        <v>61</v>
      </c>
      <c r="Z588" s="42"/>
      <c r="AA588" s="42"/>
      <c r="AB588" s="42"/>
      <c r="AC588" s="42"/>
      <c r="AD588" s="43"/>
      <c r="AE588" s="42"/>
      <c r="AF588" s="42"/>
      <c r="AG588" s="42"/>
      <c r="AH588" s="42"/>
      <c r="AI588" s="42"/>
      <c r="AJ588" s="42"/>
      <c r="AK588" s="42"/>
      <c r="AL588" s="27">
        <f t="shared" si="647"/>
        <v>0</v>
      </c>
    </row>
    <row r="589" spans="1:38" ht="34" outlineLevel="3" x14ac:dyDescent="0.2">
      <c r="A589" s="36" t="s">
        <v>294</v>
      </c>
      <c r="B589" s="37" t="s">
        <v>603</v>
      </c>
      <c r="C589" s="37" t="s">
        <v>604</v>
      </c>
      <c r="D589" s="38"/>
      <c r="E589" s="38"/>
      <c r="F589" s="38"/>
      <c r="G589" s="38"/>
      <c r="H589" s="38"/>
      <c r="I589" s="39">
        <f>SUBTOTAL(9,I590:I591)</f>
        <v>305</v>
      </c>
      <c r="J589" s="39">
        <f t="shared" ref="J589:AK589" si="711">SUBTOTAL(9,J590:J591)</f>
        <v>0</v>
      </c>
      <c r="K589" s="39">
        <f t="shared" ref="K589" si="712">SUBTOTAL(9,K590:K591)</f>
        <v>0</v>
      </c>
      <c r="L589" s="39">
        <f t="shared" si="711"/>
        <v>0</v>
      </c>
      <c r="M589" s="39">
        <f t="shared" si="711"/>
        <v>0</v>
      </c>
      <c r="N589" s="39">
        <f t="shared" ref="N589" si="713">SUBTOTAL(9,N590:N591)</f>
        <v>0</v>
      </c>
      <c r="O589" s="39">
        <f t="shared" si="711"/>
        <v>0</v>
      </c>
      <c r="P589" s="39">
        <f t="shared" si="711"/>
        <v>0</v>
      </c>
      <c r="Q589" s="39">
        <f t="shared" si="711"/>
        <v>0</v>
      </c>
      <c r="R589" s="39">
        <f t="shared" ref="R589" si="714">SUBTOTAL(9,R590:R591)</f>
        <v>0</v>
      </c>
      <c r="S589" s="39">
        <f t="shared" si="711"/>
        <v>0</v>
      </c>
      <c r="T589" s="39">
        <f t="shared" si="711"/>
        <v>0</v>
      </c>
      <c r="U589" s="39">
        <f t="shared" ref="U589" si="715">SUBTOTAL(9,U590:U591)</f>
        <v>0</v>
      </c>
      <c r="V589" s="39">
        <f t="shared" si="711"/>
        <v>0</v>
      </c>
      <c r="W589" s="39">
        <f t="shared" ref="W589" si="716">SUBTOTAL(9,W590:W591)</f>
        <v>0</v>
      </c>
      <c r="X589" s="39">
        <f t="shared" si="711"/>
        <v>0</v>
      </c>
      <c r="Y589" s="39">
        <f t="shared" si="711"/>
        <v>305</v>
      </c>
      <c r="Z589" s="39">
        <f t="shared" si="711"/>
        <v>0</v>
      </c>
      <c r="AA589" s="39">
        <f t="shared" ref="AA589" si="717">SUBTOTAL(9,AA590:AA591)</f>
        <v>0</v>
      </c>
      <c r="AB589" s="39">
        <f t="shared" si="711"/>
        <v>0</v>
      </c>
      <c r="AC589" s="39">
        <f t="shared" ref="AC589" si="718">SUBTOTAL(9,AC590:AC591)</f>
        <v>0</v>
      </c>
      <c r="AD589" s="39">
        <f t="shared" si="711"/>
        <v>0</v>
      </c>
      <c r="AE589" s="39">
        <f t="shared" si="711"/>
        <v>0</v>
      </c>
      <c r="AF589" s="39">
        <f t="shared" si="711"/>
        <v>0</v>
      </c>
      <c r="AG589" s="39">
        <f t="shared" si="711"/>
        <v>0</v>
      </c>
      <c r="AH589" s="39">
        <f t="shared" si="711"/>
        <v>0</v>
      </c>
      <c r="AI589" s="39">
        <f t="shared" si="711"/>
        <v>0</v>
      </c>
      <c r="AJ589" s="39">
        <f t="shared" ref="AJ589" si="719">SUBTOTAL(9,AJ590:AJ591)</f>
        <v>0</v>
      </c>
      <c r="AK589" s="39">
        <f t="shared" si="711"/>
        <v>0</v>
      </c>
      <c r="AL589" s="27">
        <f t="shared" si="647"/>
        <v>0</v>
      </c>
    </row>
    <row r="590" spans="1:38" ht="17" outlineLevel="4" x14ac:dyDescent="0.2">
      <c r="A590" s="40" t="s">
        <v>295</v>
      </c>
      <c r="B590" s="37" t="s">
        <v>605</v>
      </c>
      <c r="C590" s="37" t="s">
        <v>56</v>
      </c>
      <c r="D590" s="38"/>
      <c r="E590" s="38"/>
      <c r="F590" s="38"/>
      <c r="G590" s="38"/>
      <c r="H590" s="38"/>
      <c r="I590" s="39">
        <v>305</v>
      </c>
      <c r="J590" s="39"/>
      <c r="K590" s="39"/>
      <c r="L590" s="39"/>
      <c r="M590" s="39"/>
      <c r="N590" s="39"/>
      <c r="O590" s="39"/>
      <c r="P590" s="39"/>
      <c r="Q590" s="42"/>
      <c r="R590" s="39"/>
      <c r="S590" s="42"/>
      <c r="T590" s="39"/>
      <c r="U590" s="42"/>
      <c r="V590" s="42"/>
      <c r="W590" s="42"/>
      <c r="X590" s="42"/>
      <c r="Y590" s="42">
        <f>I590</f>
        <v>305</v>
      </c>
      <c r="Z590" s="42"/>
      <c r="AA590" s="42"/>
      <c r="AB590" s="42"/>
      <c r="AC590" s="42"/>
      <c r="AD590" s="43"/>
      <c r="AE590" s="42"/>
      <c r="AF590" s="42"/>
      <c r="AG590" s="42"/>
      <c r="AH590" s="42"/>
      <c r="AI590" s="42"/>
      <c r="AJ590" s="42"/>
      <c r="AK590" s="42"/>
      <c r="AL590" s="27">
        <f t="shared" si="647"/>
        <v>0</v>
      </c>
    </row>
    <row r="591" spans="1:38" ht="17" outlineLevel="4" x14ac:dyDescent="0.2">
      <c r="A591" s="40" t="s">
        <v>296</v>
      </c>
      <c r="B591" s="37" t="s">
        <v>605</v>
      </c>
      <c r="C591" s="37" t="s">
        <v>56</v>
      </c>
      <c r="D591" s="38"/>
      <c r="E591" s="38"/>
      <c r="F591" s="38"/>
      <c r="G591" s="38"/>
      <c r="H591" s="38"/>
      <c r="I591" s="39"/>
      <c r="J591" s="39"/>
      <c r="K591" s="39"/>
      <c r="L591" s="39"/>
      <c r="M591" s="39"/>
      <c r="N591" s="39"/>
      <c r="O591" s="39"/>
      <c r="P591" s="39"/>
      <c r="Q591" s="42"/>
      <c r="R591" s="39"/>
      <c r="S591" s="42"/>
      <c r="T591" s="39"/>
      <c r="U591" s="42"/>
      <c r="V591" s="42"/>
      <c r="W591" s="42"/>
      <c r="X591" s="42"/>
      <c r="Y591" s="42">
        <f>I591</f>
        <v>0</v>
      </c>
      <c r="Z591" s="42"/>
      <c r="AA591" s="42"/>
      <c r="AB591" s="42"/>
      <c r="AC591" s="42"/>
      <c r="AD591" s="43"/>
      <c r="AE591" s="42"/>
      <c r="AF591" s="42"/>
      <c r="AG591" s="42"/>
      <c r="AH591" s="42"/>
      <c r="AI591" s="42"/>
      <c r="AJ591" s="42"/>
      <c r="AK591" s="42"/>
      <c r="AL591" s="27">
        <f t="shared" si="647"/>
        <v>0</v>
      </c>
    </row>
    <row r="592" spans="1:38" s="6" customFormat="1" ht="17" outlineLevel="2" x14ac:dyDescent="0.2">
      <c r="A592" s="32" t="s">
        <v>57</v>
      </c>
      <c r="B592" s="33" t="s">
        <v>55</v>
      </c>
      <c r="C592" s="33" t="s">
        <v>56</v>
      </c>
      <c r="D592" s="34"/>
      <c r="E592" s="34"/>
      <c r="F592" s="34"/>
      <c r="G592" s="34"/>
      <c r="H592" s="34"/>
      <c r="I592" s="35">
        <f>SUBTOTAL(9,I593:I627)</f>
        <v>421</v>
      </c>
      <c r="J592" s="35">
        <f t="shared" ref="J592:AK592" si="720">SUBTOTAL(9,J593:J627)</f>
        <v>0</v>
      </c>
      <c r="K592" s="35">
        <f t="shared" ref="K592" si="721">SUBTOTAL(9,K593:K627)</f>
        <v>0</v>
      </c>
      <c r="L592" s="35">
        <f t="shared" si="720"/>
        <v>0</v>
      </c>
      <c r="M592" s="35">
        <f t="shared" si="720"/>
        <v>0</v>
      </c>
      <c r="N592" s="35">
        <f t="shared" ref="N592" si="722">SUBTOTAL(9,N593:N627)</f>
        <v>0</v>
      </c>
      <c r="O592" s="35">
        <f t="shared" si="720"/>
        <v>0</v>
      </c>
      <c r="P592" s="35">
        <f t="shared" si="720"/>
        <v>0</v>
      </c>
      <c r="Q592" s="35">
        <f t="shared" si="720"/>
        <v>0</v>
      </c>
      <c r="R592" s="35">
        <f t="shared" ref="R592" si="723">SUBTOTAL(9,R593:R627)</f>
        <v>0</v>
      </c>
      <c r="S592" s="35">
        <f t="shared" si="720"/>
        <v>0</v>
      </c>
      <c r="T592" s="35">
        <f t="shared" si="720"/>
        <v>0</v>
      </c>
      <c r="U592" s="35">
        <f t="shared" ref="U592" si="724">SUBTOTAL(9,U593:U627)</f>
        <v>0</v>
      </c>
      <c r="V592" s="35">
        <f t="shared" si="720"/>
        <v>0</v>
      </c>
      <c r="W592" s="35">
        <f t="shared" ref="W592" si="725">SUBTOTAL(9,W593:W627)</f>
        <v>0</v>
      </c>
      <c r="X592" s="35">
        <f t="shared" si="720"/>
        <v>0</v>
      </c>
      <c r="Y592" s="35">
        <f t="shared" si="720"/>
        <v>271</v>
      </c>
      <c r="Z592" s="35">
        <f t="shared" si="720"/>
        <v>0</v>
      </c>
      <c r="AA592" s="35">
        <f t="shared" ref="AA592" si="726">SUBTOTAL(9,AA593:AA627)</f>
        <v>0</v>
      </c>
      <c r="AB592" s="35">
        <f t="shared" si="720"/>
        <v>0</v>
      </c>
      <c r="AC592" s="35">
        <f t="shared" si="720"/>
        <v>0</v>
      </c>
      <c r="AD592" s="35">
        <f t="shared" si="720"/>
        <v>0</v>
      </c>
      <c r="AE592" s="35">
        <f t="shared" si="720"/>
        <v>140</v>
      </c>
      <c r="AF592" s="35">
        <f t="shared" si="720"/>
        <v>10</v>
      </c>
      <c r="AG592" s="35">
        <f t="shared" si="720"/>
        <v>0</v>
      </c>
      <c r="AH592" s="35">
        <f t="shared" si="720"/>
        <v>0</v>
      </c>
      <c r="AI592" s="35">
        <f t="shared" si="720"/>
        <v>0</v>
      </c>
      <c r="AJ592" s="35">
        <f t="shared" ref="AJ592" si="727">SUBTOTAL(9,AJ593:AJ627)</f>
        <v>0</v>
      </c>
      <c r="AK592" s="35">
        <f t="shared" si="720"/>
        <v>0</v>
      </c>
      <c r="AL592" s="27">
        <f t="shared" si="647"/>
        <v>0</v>
      </c>
    </row>
    <row r="593" spans="1:38" ht="34" outlineLevel="3" x14ac:dyDescent="0.2">
      <c r="A593" s="36" t="s">
        <v>58</v>
      </c>
      <c r="B593" s="37" t="s">
        <v>794</v>
      </c>
      <c r="C593" s="37" t="s">
        <v>795</v>
      </c>
      <c r="D593" s="38"/>
      <c r="E593" s="38"/>
      <c r="F593" s="38"/>
      <c r="G593" s="38"/>
      <c r="H593" s="38"/>
      <c r="I593" s="39">
        <f>SUBTOTAL(9,I594:I607)</f>
        <v>195</v>
      </c>
      <c r="J593" s="39">
        <f>SUBTOTAL(9,J594:J607)</f>
        <v>0</v>
      </c>
      <c r="K593" s="39">
        <f>SUBTOTAL(9,K594:K607)</f>
        <v>0</v>
      </c>
      <c r="L593" s="39">
        <f t="shared" ref="L593:M593" si="728">SUBTOTAL(9,L594:L607)</f>
        <v>0</v>
      </c>
      <c r="M593" s="39">
        <f t="shared" si="728"/>
        <v>0</v>
      </c>
      <c r="N593" s="39">
        <f t="shared" ref="N593" si="729">SUBTOTAL(9,N594:N607)</f>
        <v>0</v>
      </c>
      <c r="O593" s="39">
        <f>SUBTOTAL(9,O594:O607)</f>
        <v>0</v>
      </c>
      <c r="P593" s="39">
        <f t="shared" ref="P593:AK593" si="730">SUBTOTAL(9,P594:P607)</f>
        <v>0</v>
      </c>
      <c r="Q593" s="39">
        <f t="shared" si="730"/>
        <v>0</v>
      </c>
      <c r="R593" s="39">
        <f t="shared" ref="R593" si="731">SUBTOTAL(9,R594:R607)</f>
        <v>0</v>
      </c>
      <c r="S593" s="39">
        <f t="shared" si="730"/>
        <v>0</v>
      </c>
      <c r="T593" s="39">
        <f t="shared" si="730"/>
        <v>0</v>
      </c>
      <c r="U593" s="39">
        <f t="shared" ref="U593" si="732">SUBTOTAL(9,U594:U607)</f>
        <v>0</v>
      </c>
      <c r="V593" s="39">
        <f t="shared" si="730"/>
        <v>0</v>
      </c>
      <c r="W593" s="39">
        <f t="shared" ref="W593" si="733">SUBTOTAL(9,W594:W607)</f>
        <v>0</v>
      </c>
      <c r="X593" s="39">
        <f t="shared" si="730"/>
        <v>0</v>
      </c>
      <c r="Y593" s="39">
        <f t="shared" ref="Y593" si="734">SUBTOTAL(9,Y594:Y607)</f>
        <v>45</v>
      </c>
      <c r="Z593" s="39">
        <f t="shared" si="730"/>
        <v>0</v>
      </c>
      <c r="AA593" s="39">
        <f t="shared" ref="AA593" si="735">SUBTOTAL(9,AA594:AA607)</f>
        <v>0</v>
      </c>
      <c r="AB593" s="39">
        <f t="shared" si="730"/>
        <v>0</v>
      </c>
      <c r="AC593" s="39">
        <f t="shared" ref="AC593" si="736">SUBTOTAL(9,AC594:AC607)</f>
        <v>0</v>
      </c>
      <c r="AD593" s="39">
        <f t="shared" si="730"/>
        <v>0</v>
      </c>
      <c r="AE593" s="39">
        <f t="shared" si="730"/>
        <v>140</v>
      </c>
      <c r="AF593" s="39">
        <f t="shared" si="730"/>
        <v>10</v>
      </c>
      <c r="AG593" s="39">
        <f t="shared" si="730"/>
        <v>0</v>
      </c>
      <c r="AH593" s="39">
        <f t="shared" si="730"/>
        <v>0</v>
      </c>
      <c r="AI593" s="39">
        <f t="shared" si="730"/>
        <v>0</v>
      </c>
      <c r="AJ593" s="39">
        <f t="shared" ref="AJ593" si="737">SUBTOTAL(9,AJ594:AJ607)</f>
        <v>0</v>
      </c>
      <c r="AK593" s="39">
        <f t="shared" si="730"/>
        <v>0</v>
      </c>
      <c r="AL593" s="27">
        <f t="shared" si="647"/>
        <v>0</v>
      </c>
    </row>
    <row r="594" spans="1:38" ht="17" outlineLevel="4" x14ac:dyDescent="0.2">
      <c r="A594" s="40" t="s">
        <v>59</v>
      </c>
      <c r="B594" s="37" t="s">
        <v>55</v>
      </c>
      <c r="C594" s="37" t="s">
        <v>56</v>
      </c>
      <c r="D594" s="38"/>
      <c r="E594" s="38"/>
      <c r="F594" s="38"/>
      <c r="G594" s="38"/>
      <c r="H594" s="38"/>
      <c r="I594" s="39">
        <f>SUBTOTAL(9,I595:I599)</f>
        <v>60</v>
      </c>
      <c r="J594" s="39">
        <f t="shared" ref="J594:M594" si="738">SUBTOTAL(9,J595:J599)</f>
        <v>0</v>
      </c>
      <c r="K594" s="39">
        <f t="shared" ref="K594" si="739">SUBTOTAL(9,K595:K599)</f>
        <v>0</v>
      </c>
      <c r="L594" s="39">
        <f t="shared" si="738"/>
        <v>0</v>
      </c>
      <c r="M594" s="39">
        <f t="shared" si="738"/>
        <v>0</v>
      </c>
      <c r="N594" s="39">
        <f t="shared" ref="N594" si="740">SUBTOTAL(9,N595:N599)</f>
        <v>0</v>
      </c>
      <c r="O594" s="39">
        <f>SUBTOTAL(9,O595:O599)</f>
        <v>0</v>
      </c>
      <c r="P594" s="39">
        <f t="shared" ref="P594:AK594" si="741">SUBTOTAL(9,P595:P599)</f>
        <v>0</v>
      </c>
      <c r="Q594" s="39">
        <f t="shared" si="741"/>
        <v>0</v>
      </c>
      <c r="R594" s="39">
        <f t="shared" ref="R594" si="742">SUBTOTAL(9,R595:R599)</f>
        <v>0</v>
      </c>
      <c r="S594" s="39">
        <f t="shared" si="741"/>
        <v>0</v>
      </c>
      <c r="T594" s="39">
        <f t="shared" si="741"/>
        <v>0</v>
      </c>
      <c r="U594" s="39">
        <f t="shared" ref="U594" si="743">SUBTOTAL(9,U595:U599)</f>
        <v>0</v>
      </c>
      <c r="V594" s="39">
        <f t="shared" si="741"/>
        <v>0</v>
      </c>
      <c r="W594" s="39">
        <f t="shared" ref="W594" si="744">SUBTOTAL(9,W595:W599)</f>
        <v>0</v>
      </c>
      <c r="X594" s="39">
        <f t="shared" si="741"/>
        <v>0</v>
      </c>
      <c r="Y594" s="39">
        <f t="shared" ref="Y594" si="745">SUBTOTAL(9,Y595:Y599)</f>
        <v>15</v>
      </c>
      <c r="Z594" s="39">
        <f t="shared" si="741"/>
        <v>0</v>
      </c>
      <c r="AA594" s="39">
        <f t="shared" ref="AA594" si="746">SUBTOTAL(9,AA595:AA599)</f>
        <v>0</v>
      </c>
      <c r="AB594" s="39">
        <f t="shared" si="741"/>
        <v>0</v>
      </c>
      <c r="AC594" s="39">
        <f t="shared" ref="AC594" si="747">SUBTOTAL(9,AC595:AC599)</f>
        <v>0</v>
      </c>
      <c r="AD594" s="39">
        <f t="shared" si="741"/>
        <v>0</v>
      </c>
      <c r="AE594" s="39">
        <f>SUBTOTAL(9,AE595:AE599)</f>
        <v>45</v>
      </c>
      <c r="AF594" s="39">
        <f t="shared" si="741"/>
        <v>0</v>
      </c>
      <c r="AG594" s="39">
        <f t="shared" si="741"/>
        <v>0</v>
      </c>
      <c r="AH594" s="39">
        <f t="shared" si="741"/>
        <v>0</v>
      </c>
      <c r="AI594" s="39">
        <f t="shared" si="741"/>
        <v>0</v>
      </c>
      <c r="AJ594" s="39">
        <f t="shared" ref="AJ594" si="748">SUBTOTAL(9,AJ595:AJ599)</f>
        <v>0</v>
      </c>
      <c r="AK594" s="39">
        <f t="shared" si="741"/>
        <v>0</v>
      </c>
      <c r="AL594" s="27">
        <f t="shared" si="647"/>
        <v>0</v>
      </c>
    </row>
    <row r="595" spans="1:38" ht="17" outlineLevel="5" x14ac:dyDescent="0.2">
      <c r="A595" s="41" t="s">
        <v>62</v>
      </c>
      <c r="B595" s="37" t="s">
        <v>99</v>
      </c>
      <c r="C595" s="37" t="s">
        <v>56</v>
      </c>
      <c r="D595" s="38"/>
      <c r="E595" s="38"/>
      <c r="F595" s="38"/>
      <c r="G595" s="38"/>
      <c r="H595" s="38"/>
      <c r="I595" s="39">
        <v>10</v>
      </c>
      <c r="J595" s="39"/>
      <c r="K595" s="39"/>
      <c r="L595" s="39"/>
      <c r="M595" s="39"/>
      <c r="N595" s="39"/>
      <c r="O595" s="39"/>
      <c r="P595" s="39"/>
      <c r="Q595" s="42"/>
      <c r="R595" s="39"/>
      <c r="S595" s="42"/>
      <c r="T595" s="42"/>
      <c r="U595" s="42"/>
      <c r="V595" s="42"/>
      <c r="W595" s="42"/>
      <c r="X595" s="42"/>
      <c r="Y595" s="39">
        <v>10</v>
      </c>
      <c r="Z595" s="42"/>
      <c r="AA595" s="42"/>
      <c r="AB595" s="42"/>
      <c r="AC595" s="42"/>
      <c r="AD595" s="43"/>
      <c r="AE595" s="42"/>
      <c r="AF595" s="42"/>
      <c r="AG595" s="42"/>
      <c r="AH595" s="42"/>
      <c r="AI595" s="42"/>
      <c r="AJ595" s="42"/>
      <c r="AK595" s="42"/>
      <c r="AL595" s="27">
        <f t="shared" si="647"/>
        <v>0</v>
      </c>
    </row>
    <row r="596" spans="1:38" ht="17" outlineLevel="5" x14ac:dyDescent="0.2">
      <c r="A596" s="41" t="s">
        <v>60</v>
      </c>
      <c r="B596" s="37" t="s">
        <v>3</v>
      </c>
      <c r="C596" s="37" t="s">
        <v>1</v>
      </c>
      <c r="D596" s="38"/>
      <c r="E596" s="38"/>
      <c r="F596" s="38"/>
      <c r="G596" s="38"/>
      <c r="H596" s="38"/>
      <c r="I596" s="39">
        <v>5</v>
      </c>
      <c r="J596" s="39"/>
      <c r="K596" s="39"/>
      <c r="L596" s="39"/>
      <c r="M596" s="39"/>
      <c r="N596" s="39"/>
      <c r="O596" s="39"/>
      <c r="P596" s="39"/>
      <c r="Q596" s="42"/>
      <c r="R596" s="39"/>
      <c r="S596" s="42"/>
      <c r="T596" s="42"/>
      <c r="U596" s="42"/>
      <c r="V596" s="42"/>
      <c r="W596" s="42"/>
      <c r="X596" s="42"/>
      <c r="Y596" s="39">
        <v>5</v>
      </c>
      <c r="Z596" s="42"/>
      <c r="AA596" s="42"/>
      <c r="AB596" s="42"/>
      <c r="AC596" s="42"/>
      <c r="AD596" s="43"/>
      <c r="AE596" s="42"/>
      <c r="AF596" s="42"/>
      <c r="AG596" s="42"/>
      <c r="AH596" s="42"/>
      <c r="AI596" s="42"/>
      <c r="AJ596" s="42"/>
      <c r="AK596" s="42"/>
      <c r="AL596" s="27">
        <f t="shared" si="647"/>
        <v>0</v>
      </c>
    </row>
    <row r="597" spans="1:38" outlineLevel="5" x14ac:dyDescent="0.2">
      <c r="A597" s="41" t="s">
        <v>61</v>
      </c>
      <c r="B597" s="37" t="s">
        <v>92</v>
      </c>
      <c r="C597" s="37" t="s">
        <v>93</v>
      </c>
      <c r="D597" s="38"/>
      <c r="E597" s="38"/>
      <c r="F597" s="38"/>
      <c r="G597" s="38"/>
      <c r="H597" s="38"/>
      <c r="I597" s="39">
        <v>15</v>
      </c>
      <c r="J597" s="39"/>
      <c r="K597" s="39"/>
      <c r="L597" s="39"/>
      <c r="M597" s="39"/>
      <c r="N597" s="39"/>
      <c r="O597" s="21"/>
      <c r="P597" s="39"/>
      <c r="Q597" s="42"/>
      <c r="R597" s="39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3"/>
      <c r="AE597" s="39">
        <v>15</v>
      </c>
      <c r="AF597" s="42"/>
      <c r="AG597" s="42"/>
      <c r="AH597" s="42"/>
      <c r="AI597" s="42"/>
      <c r="AJ597" s="42"/>
      <c r="AK597" s="42"/>
      <c r="AL597" s="27">
        <f t="shared" si="647"/>
        <v>0</v>
      </c>
    </row>
    <row r="598" spans="1:38" outlineLevel="5" x14ac:dyDescent="0.2">
      <c r="A598" s="41" t="s">
        <v>63</v>
      </c>
      <c r="B598" s="37" t="s">
        <v>92</v>
      </c>
      <c r="C598" s="37" t="s">
        <v>93</v>
      </c>
      <c r="D598" s="38"/>
      <c r="E598" s="38"/>
      <c r="F598" s="38"/>
      <c r="G598" s="38"/>
      <c r="H598" s="38"/>
      <c r="I598" s="39">
        <v>15</v>
      </c>
      <c r="J598" s="39"/>
      <c r="K598" s="39"/>
      <c r="L598" s="39"/>
      <c r="M598" s="39"/>
      <c r="N598" s="39"/>
      <c r="O598" s="21"/>
      <c r="P598" s="39"/>
      <c r="Q598" s="42"/>
      <c r="R598" s="39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3"/>
      <c r="AE598" s="39">
        <v>15</v>
      </c>
      <c r="AF598" s="42"/>
      <c r="AG598" s="42"/>
      <c r="AH598" s="42"/>
      <c r="AI598" s="42"/>
      <c r="AJ598" s="42"/>
      <c r="AK598" s="42"/>
      <c r="AL598" s="27">
        <f t="shared" si="647"/>
        <v>0</v>
      </c>
    </row>
    <row r="599" spans="1:38" outlineLevel="5" collapsed="1" x14ac:dyDescent="0.2">
      <c r="A599" s="41" t="s">
        <v>64</v>
      </c>
      <c r="B599" s="37" t="s">
        <v>92</v>
      </c>
      <c r="C599" s="37" t="s">
        <v>93</v>
      </c>
      <c r="D599" s="38"/>
      <c r="E599" s="38"/>
      <c r="F599" s="38"/>
      <c r="G599" s="38"/>
      <c r="H599" s="38"/>
      <c r="I599" s="39">
        <v>15</v>
      </c>
      <c r="J599" s="39"/>
      <c r="K599" s="39"/>
      <c r="L599" s="39"/>
      <c r="M599" s="39"/>
      <c r="N599" s="39"/>
      <c r="O599" s="21"/>
      <c r="P599" s="39"/>
      <c r="Q599" s="42"/>
      <c r="R599" s="39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3"/>
      <c r="AE599" s="39">
        <v>15</v>
      </c>
      <c r="AF599" s="42"/>
      <c r="AG599" s="42"/>
      <c r="AH599" s="42"/>
      <c r="AI599" s="42"/>
      <c r="AJ599" s="42"/>
      <c r="AK599" s="42"/>
      <c r="AL599" s="27">
        <f t="shared" si="647"/>
        <v>0</v>
      </c>
    </row>
    <row r="600" spans="1:38" ht="34" outlineLevel="4" x14ac:dyDescent="0.2">
      <c r="A600" s="40" t="s">
        <v>65</v>
      </c>
      <c r="B600" s="37" t="s">
        <v>94</v>
      </c>
      <c r="C600" s="37" t="s">
        <v>95</v>
      </c>
      <c r="D600" s="38"/>
      <c r="E600" s="38"/>
      <c r="F600" s="38"/>
      <c r="G600" s="38"/>
      <c r="H600" s="38"/>
      <c r="I600" s="39">
        <v>5</v>
      </c>
      <c r="J600" s="39"/>
      <c r="K600" s="39"/>
      <c r="L600" s="39"/>
      <c r="M600" s="39"/>
      <c r="N600" s="39"/>
      <c r="O600" s="39"/>
      <c r="P600" s="39"/>
      <c r="Q600" s="42"/>
      <c r="R600" s="39"/>
      <c r="S600" s="42"/>
      <c r="T600" s="42"/>
      <c r="U600" s="42"/>
      <c r="V600" s="42"/>
      <c r="W600" s="42"/>
      <c r="X600" s="42"/>
      <c r="Y600" s="39">
        <v>5</v>
      </c>
      <c r="Z600" s="42"/>
      <c r="AA600" s="42"/>
      <c r="AB600" s="42"/>
      <c r="AC600" s="42"/>
      <c r="AD600" s="43"/>
      <c r="AE600" s="42"/>
      <c r="AF600" s="42"/>
      <c r="AG600" s="42"/>
      <c r="AH600" s="42"/>
      <c r="AI600" s="42"/>
      <c r="AJ600" s="42"/>
      <c r="AK600" s="42"/>
      <c r="AL600" s="27">
        <f t="shared" si="647"/>
        <v>0</v>
      </c>
    </row>
    <row r="601" spans="1:38" ht="34" outlineLevel="4" x14ac:dyDescent="0.2">
      <c r="A601" s="40" t="s">
        <v>71</v>
      </c>
      <c r="B601" s="37" t="s">
        <v>96</v>
      </c>
      <c r="C601" s="37" t="s">
        <v>97</v>
      </c>
      <c r="D601" s="38"/>
      <c r="E601" s="38"/>
      <c r="F601" s="38"/>
      <c r="G601" s="38"/>
      <c r="H601" s="38"/>
      <c r="I601" s="39">
        <v>20</v>
      </c>
      <c r="J601" s="39"/>
      <c r="K601" s="39"/>
      <c r="L601" s="39"/>
      <c r="M601" s="39"/>
      <c r="N601" s="39"/>
      <c r="O601" s="39"/>
      <c r="P601" s="39"/>
      <c r="Q601" s="42"/>
      <c r="R601" s="39"/>
      <c r="S601" s="42"/>
      <c r="T601" s="42"/>
      <c r="U601" s="42"/>
      <c r="V601" s="42"/>
      <c r="W601" s="42"/>
      <c r="X601" s="42"/>
      <c r="Y601" s="39">
        <v>10</v>
      </c>
      <c r="Z601" s="42"/>
      <c r="AA601" s="42"/>
      <c r="AB601" s="42"/>
      <c r="AC601" s="42"/>
      <c r="AD601" s="43"/>
      <c r="AE601" s="42">
        <v>10</v>
      </c>
      <c r="AF601" s="42"/>
      <c r="AG601" s="42"/>
      <c r="AH601" s="42"/>
      <c r="AI601" s="42"/>
      <c r="AJ601" s="42"/>
      <c r="AK601" s="42"/>
      <c r="AL601" s="27">
        <f t="shared" si="647"/>
        <v>0</v>
      </c>
    </row>
    <row r="602" spans="1:38" s="10" customFormat="1" ht="17" outlineLevel="4" x14ac:dyDescent="0.2">
      <c r="A602" s="40" t="s">
        <v>66</v>
      </c>
      <c r="B602" s="37" t="s">
        <v>96</v>
      </c>
      <c r="C602" s="37" t="s">
        <v>97</v>
      </c>
      <c r="D602" s="38"/>
      <c r="E602" s="38"/>
      <c r="F602" s="38"/>
      <c r="G602" s="38"/>
      <c r="H602" s="38"/>
      <c r="I602" s="39">
        <f>SUBTOTAL(9,I603:I606)</f>
        <v>90</v>
      </c>
      <c r="J602" s="39">
        <f t="shared" ref="J602:AK602" si="749">SUBTOTAL(9,J603:J606)</f>
        <v>0</v>
      </c>
      <c r="K602" s="39">
        <f t="shared" ref="K602" si="750">SUBTOTAL(9,K603:K606)</f>
        <v>0</v>
      </c>
      <c r="L602" s="39">
        <f t="shared" si="749"/>
        <v>0</v>
      </c>
      <c r="M602" s="39">
        <f t="shared" si="749"/>
        <v>0</v>
      </c>
      <c r="N602" s="39">
        <f t="shared" ref="N602" si="751">SUBTOTAL(9,N603:N606)</f>
        <v>0</v>
      </c>
      <c r="O602" s="39">
        <f t="shared" si="749"/>
        <v>0</v>
      </c>
      <c r="P602" s="39">
        <f t="shared" si="749"/>
        <v>0</v>
      </c>
      <c r="Q602" s="39">
        <f t="shared" si="749"/>
        <v>0</v>
      </c>
      <c r="R602" s="39">
        <f t="shared" ref="R602" si="752">SUBTOTAL(9,R603:R606)</f>
        <v>0</v>
      </c>
      <c r="S602" s="39">
        <f t="shared" si="749"/>
        <v>0</v>
      </c>
      <c r="T602" s="39">
        <f t="shared" si="749"/>
        <v>0</v>
      </c>
      <c r="U602" s="39">
        <f t="shared" ref="U602" si="753">SUBTOTAL(9,U603:U606)</f>
        <v>0</v>
      </c>
      <c r="V602" s="39">
        <f t="shared" si="749"/>
        <v>0</v>
      </c>
      <c r="W602" s="39">
        <f t="shared" ref="W602" si="754">SUBTOTAL(9,W603:W606)</f>
        <v>0</v>
      </c>
      <c r="X602" s="39">
        <f t="shared" si="749"/>
        <v>0</v>
      </c>
      <c r="Y602" s="39">
        <f t="shared" si="749"/>
        <v>10</v>
      </c>
      <c r="Z602" s="39">
        <f t="shared" si="749"/>
        <v>0</v>
      </c>
      <c r="AA602" s="39">
        <f t="shared" ref="AA602" si="755">SUBTOTAL(9,AA603:AA606)</f>
        <v>0</v>
      </c>
      <c r="AB602" s="39">
        <f t="shared" si="749"/>
        <v>0</v>
      </c>
      <c r="AC602" s="39">
        <f t="shared" si="749"/>
        <v>0</v>
      </c>
      <c r="AD602" s="39">
        <f t="shared" si="749"/>
        <v>0</v>
      </c>
      <c r="AE602" s="39">
        <f t="shared" si="749"/>
        <v>70</v>
      </c>
      <c r="AF602" s="39">
        <f t="shared" si="749"/>
        <v>10</v>
      </c>
      <c r="AG602" s="39">
        <f t="shared" si="749"/>
        <v>0</v>
      </c>
      <c r="AH602" s="39">
        <f t="shared" si="749"/>
        <v>0</v>
      </c>
      <c r="AI602" s="39">
        <f t="shared" si="749"/>
        <v>0</v>
      </c>
      <c r="AJ602" s="39">
        <f t="shared" ref="AJ602" si="756">SUBTOTAL(9,AJ603:AJ606)</f>
        <v>0</v>
      </c>
      <c r="AK602" s="39">
        <f t="shared" si="749"/>
        <v>0</v>
      </c>
      <c r="AL602" s="27">
        <f t="shared" si="647"/>
        <v>0</v>
      </c>
    </row>
    <row r="603" spans="1:38" s="10" customFormat="1" ht="34" outlineLevel="5" x14ac:dyDescent="0.2">
      <c r="A603" s="41" t="s">
        <v>67</v>
      </c>
      <c r="B603" s="37" t="s">
        <v>96</v>
      </c>
      <c r="C603" s="37" t="s">
        <v>97</v>
      </c>
      <c r="D603" s="38"/>
      <c r="E603" s="38"/>
      <c r="F603" s="38"/>
      <c r="G603" s="38"/>
      <c r="H603" s="38"/>
      <c r="I603" s="39">
        <v>25</v>
      </c>
      <c r="J603" s="39"/>
      <c r="K603" s="39"/>
      <c r="L603" s="39"/>
      <c r="M603" s="39"/>
      <c r="N603" s="39"/>
      <c r="O603" s="39"/>
      <c r="P603" s="39"/>
      <c r="Q603" s="42"/>
      <c r="R603" s="39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3"/>
      <c r="AE603" s="42">
        <v>25</v>
      </c>
      <c r="AF603" s="42"/>
      <c r="AG603" s="42"/>
      <c r="AH603" s="42"/>
      <c r="AI603" s="42"/>
      <c r="AJ603" s="42"/>
      <c r="AK603" s="42"/>
      <c r="AL603" s="27">
        <f t="shared" si="647"/>
        <v>0</v>
      </c>
    </row>
    <row r="604" spans="1:38" s="10" customFormat="1" ht="17" outlineLevel="5" x14ac:dyDescent="0.2">
      <c r="A604" s="41" t="s">
        <v>68</v>
      </c>
      <c r="B604" s="37"/>
      <c r="C604" s="37"/>
      <c r="D604" s="38"/>
      <c r="E604" s="38"/>
      <c r="F604" s="38"/>
      <c r="G604" s="38"/>
      <c r="H604" s="38"/>
      <c r="I604" s="39">
        <v>15</v>
      </c>
      <c r="J604" s="39"/>
      <c r="K604" s="39"/>
      <c r="L604" s="39"/>
      <c r="M604" s="39"/>
      <c r="N604" s="39"/>
      <c r="O604" s="39"/>
      <c r="P604" s="39"/>
      <c r="Q604" s="42"/>
      <c r="R604" s="39"/>
      <c r="S604" s="42"/>
      <c r="T604" s="42"/>
      <c r="U604" s="42"/>
      <c r="V604" s="42"/>
      <c r="W604" s="42"/>
      <c r="X604" s="42"/>
      <c r="Y604" s="42">
        <v>5</v>
      </c>
      <c r="Z604" s="42"/>
      <c r="AA604" s="42"/>
      <c r="AB604" s="42"/>
      <c r="AC604" s="42"/>
      <c r="AD604" s="43"/>
      <c r="AE604" s="42">
        <v>10</v>
      </c>
      <c r="AF604" s="42"/>
      <c r="AG604" s="42"/>
      <c r="AH604" s="42"/>
      <c r="AI604" s="42"/>
      <c r="AJ604" s="42"/>
      <c r="AK604" s="42"/>
      <c r="AL604" s="27">
        <f t="shared" si="647"/>
        <v>0</v>
      </c>
    </row>
    <row r="605" spans="1:38" s="10" customFormat="1" ht="17" outlineLevel="5" x14ac:dyDescent="0.2">
      <c r="A605" s="41" t="s">
        <v>69</v>
      </c>
      <c r="B605" s="37" t="s">
        <v>96</v>
      </c>
      <c r="C605" s="37" t="s">
        <v>97</v>
      </c>
      <c r="D605" s="38"/>
      <c r="E605" s="38"/>
      <c r="F605" s="38"/>
      <c r="G605" s="38"/>
      <c r="H605" s="38"/>
      <c r="I605" s="39">
        <v>10</v>
      </c>
      <c r="J605" s="39"/>
      <c r="K605" s="39"/>
      <c r="L605" s="39"/>
      <c r="M605" s="39"/>
      <c r="N605" s="39"/>
      <c r="O605" s="39"/>
      <c r="P605" s="39"/>
      <c r="Q605" s="42"/>
      <c r="R605" s="39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3"/>
      <c r="AE605" s="42"/>
      <c r="AF605" s="42">
        <v>10</v>
      </c>
      <c r="AG605" s="42"/>
      <c r="AH605" s="42"/>
      <c r="AI605" s="42"/>
      <c r="AJ605" s="42"/>
      <c r="AK605" s="42"/>
      <c r="AL605" s="27">
        <f t="shared" si="647"/>
        <v>0</v>
      </c>
    </row>
    <row r="606" spans="1:38" s="10" customFormat="1" ht="34" outlineLevel="5" x14ac:dyDescent="0.2">
      <c r="A606" s="41" t="s">
        <v>70</v>
      </c>
      <c r="B606" s="37"/>
      <c r="C606" s="37"/>
      <c r="D606" s="38"/>
      <c r="E606" s="38"/>
      <c r="F606" s="38"/>
      <c r="G606" s="38"/>
      <c r="H606" s="38"/>
      <c r="I606" s="39">
        <v>40</v>
      </c>
      <c r="J606" s="39"/>
      <c r="K606" s="39"/>
      <c r="L606" s="39"/>
      <c r="M606" s="39"/>
      <c r="N606" s="39"/>
      <c r="O606" s="39"/>
      <c r="P606" s="39"/>
      <c r="Q606" s="42"/>
      <c r="R606" s="39"/>
      <c r="S606" s="42"/>
      <c r="T606" s="42"/>
      <c r="U606" s="42"/>
      <c r="V606" s="42"/>
      <c r="W606" s="42"/>
      <c r="X606" s="42"/>
      <c r="Y606" s="42">
        <v>5</v>
      </c>
      <c r="Z606" s="42"/>
      <c r="AA606" s="42"/>
      <c r="AB606" s="42"/>
      <c r="AC606" s="42"/>
      <c r="AD606" s="43"/>
      <c r="AE606" s="42">
        <v>35</v>
      </c>
      <c r="AF606" s="42"/>
      <c r="AG606" s="42"/>
      <c r="AH606" s="42"/>
      <c r="AI606" s="42"/>
      <c r="AJ606" s="42"/>
      <c r="AK606" s="42"/>
      <c r="AL606" s="27">
        <f t="shared" si="647"/>
        <v>0</v>
      </c>
    </row>
    <row r="607" spans="1:38" ht="34" outlineLevel="4" x14ac:dyDescent="0.2">
      <c r="A607" s="40" t="s">
        <v>72</v>
      </c>
      <c r="B607" s="37"/>
      <c r="C607" s="37"/>
      <c r="D607" s="38"/>
      <c r="E607" s="38"/>
      <c r="F607" s="38"/>
      <c r="G607" s="38"/>
      <c r="H607" s="38"/>
      <c r="I607" s="39">
        <v>20</v>
      </c>
      <c r="J607" s="39"/>
      <c r="K607" s="39"/>
      <c r="L607" s="39"/>
      <c r="M607" s="39"/>
      <c r="N607" s="39"/>
      <c r="O607" s="39"/>
      <c r="P607" s="39"/>
      <c r="Q607" s="42"/>
      <c r="R607" s="39"/>
      <c r="S607" s="42"/>
      <c r="T607" s="42"/>
      <c r="U607" s="42"/>
      <c r="V607" s="42"/>
      <c r="W607" s="42"/>
      <c r="X607" s="42"/>
      <c r="Y607" s="42">
        <v>5</v>
      </c>
      <c r="Z607" s="42"/>
      <c r="AA607" s="42"/>
      <c r="AB607" s="42"/>
      <c r="AC607" s="42"/>
      <c r="AD607" s="43"/>
      <c r="AE607" s="42">
        <v>15</v>
      </c>
      <c r="AF607" s="42"/>
      <c r="AG607" s="42"/>
      <c r="AH607" s="42"/>
      <c r="AI607" s="42"/>
      <c r="AJ607" s="42"/>
      <c r="AK607" s="42"/>
      <c r="AL607" s="27">
        <f t="shared" si="647"/>
        <v>0</v>
      </c>
    </row>
    <row r="608" spans="1:38" ht="17" outlineLevel="3" x14ac:dyDescent="0.2">
      <c r="A608" s="36" t="s">
        <v>73</v>
      </c>
      <c r="B608" s="37"/>
      <c r="C608" s="37"/>
      <c r="D608" s="38"/>
      <c r="E608" s="38"/>
      <c r="F608" s="38"/>
      <c r="G608" s="38"/>
      <c r="H608" s="38"/>
      <c r="I608" s="39">
        <f>SUBTOTAL(9,I609:I627)</f>
        <v>226</v>
      </c>
      <c r="J608" s="39">
        <f t="shared" ref="J608:M608" si="757">SUBTOTAL(9,J609:J627)</f>
        <v>0</v>
      </c>
      <c r="K608" s="39">
        <f t="shared" ref="K608" si="758">SUBTOTAL(9,K609:K627)</f>
        <v>0</v>
      </c>
      <c r="L608" s="39">
        <f t="shared" si="757"/>
        <v>0</v>
      </c>
      <c r="M608" s="39">
        <f t="shared" si="757"/>
        <v>0</v>
      </c>
      <c r="N608" s="39">
        <f t="shared" ref="N608" si="759">SUBTOTAL(9,N609:N627)</f>
        <v>0</v>
      </c>
      <c r="O608" s="39">
        <f>SUBTOTAL(9,O609:O627)</f>
        <v>0</v>
      </c>
      <c r="P608" s="39">
        <f t="shared" ref="P608:V608" si="760">SUBTOTAL(9,P609:P627)</f>
        <v>0</v>
      </c>
      <c r="Q608" s="39">
        <f t="shared" si="760"/>
        <v>0</v>
      </c>
      <c r="R608" s="39">
        <f t="shared" ref="R608" si="761">SUBTOTAL(9,R609:R627)</f>
        <v>0</v>
      </c>
      <c r="S608" s="39">
        <f t="shared" si="760"/>
        <v>0</v>
      </c>
      <c r="T608" s="39">
        <f t="shared" si="760"/>
        <v>0</v>
      </c>
      <c r="U608" s="39">
        <f t="shared" ref="U608" si="762">SUBTOTAL(9,U609:U627)</f>
        <v>0</v>
      </c>
      <c r="V608" s="39">
        <f t="shared" si="760"/>
        <v>0</v>
      </c>
      <c r="W608" s="39">
        <f t="shared" ref="W608" si="763">SUBTOTAL(9,W609:W627)</f>
        <v>0</v>
      </c>
      <c r="X608" s="39">
        <f t="shared" ref="X608:Y608" si="764">SUBTOTAL(9,X609:X627)</f>
        <v>0</v>
      </c>
      <c r="Y608" s="39">
        <f t="shared" si="764"/>
        <v>226</v>
      </c>
      <c r="Z608" s="39">
        <f t="shared" ref="Z608:AA608" si="765">SUBTOTAL(9,Z609:Z627)</f>
        <v>0</v>
      </c>
      <c r="AA608" s="39">
        <f t="shared" si="765"/>
        <v>0</v>
      </c>
      <c r="AB608" s="39">
        <f t="shared" ref="AB608:AC608" si="766">SUBTOTAL(9,AB609:AB627)</f>
        <v>0</v>
      </c>
      <c r="AC608" s="39">
        <f t="shared" si="766"/>
        <v>0</v>
      </c>
      <c r="AD608" s="39">
        <f t="shared" ref="AD608" si="767">SUBTOTAL(9,AD609:AD627)</f>
        <v>0</v>
      </c>
      <c r="AE608" s="39">
        <f t="shared" ref="AE608" si="768">SUBTOTAL(9,AE609:AE627)</f>
        <v>0</v>
      </c>
      <c r="AF608" s="39">
        <f t="shared" ref="AF608" si="769">SUBTOTAL(9,AF609:AF627)</f>
        <v>0</v>
      </c>
      <c r="AG608" s="39">
        <f t="shared" ref="AG608" si="770">SUBTOTAL(9,AG609:AG627)</f>
        <v>0</v>
      </c>
      <c r="AH608" s="39">
        <f t="shared" ref="AH608" si="771">SUBTOTAL(9,AH609:AH627)</f>
        <v>0</v>
      </c>
      <c r="AI608" s="39">
        <f t="shared" ref="AI608:AJ608" si="772">SUBTOTAL(9,AI609:AI627)</f>
        <v>0</v>
      </c>
      <c r="AJ608" s="39">
        <f t="shared" si="772"/>
        <v>0</v>
      </c>
      <c r="AK608" s="39">
        <f t="shared" ref="AK608" si="773">SUBTOTAL(9,AK609:AK627)</f>
        <v>0</v>
      </c>
      <c r="AL608" s="27">
        <f t="shared" si="647"/>
        <v>0</v>
      </c>
    </row>
    <row r="609" spans="1:38" s="10" customFormat="1" ht="17" outlineLevel="4" x14ac:dyDescent="0.2">
      <c r="A609" s="40" t="s">
        <v>74</v>
      </c>
      <c r="B609" s="37" t="s">
        <v>99</v>
      </c>
      <c r="C609" s="37" t="s">
        <v>56</v>
      </c>
      <c r="D609" s="38"/>
      <c r="E609" s="38"/>
      <c r="F609" s="38"/>
      <c r="G609" s="38"/>
      <c r="H609" s="38"/>
      <c r="I609" s="39">
        <f>SUBTOTAL(9,I610:I612)</f>
        <v>73</v>
      </c>
      <c r="J609" s="39">
        <f t="shared" ref="J609:AK609" si="774">SUBTOTAL(9,J610:J612)</f>
        <v>0</v>
      </c>
      <c r="K609" s="39">
        <f t="shared" ref="K609" si="775">SUBTOTAL(9,K610:K612)</f>
        <v>0</v>
      </c>
      <c r="L609" s="39">
        <f t="shared" si="774"/>
        <v>0</v>
      </c>
      <c r="M609" s="39">
        <f t="shared" si="774"/>
        <v>0</v>
      </c>
      <c r="N609" s="39">
        <f t="shared" ref="N609" si="776">SUBTOTAL(9,N610:N612)</f>
        <v>0</v>
      </c>
      <c r="O609" s="39">
        <f t="shared" si="774"/>
        <v>0</v>
      </c>
      <c r="P609" s="39">
        <f t="shared" si="774"/>
        <v>0</v>
      </c>
      <c r="Q609" s="39">
        <f t="shared" si="774"/>
        <v>0</v>
      </c>
      <c r="R609" s="39">
        <f t="shared" ref="R609" si="777">SUBTOTAL(9,R610:R612)</f>
        <v>0</v>
      </c>
      <c r="S609" s="39">
        <f t="shared" si="774"/>
        <v>0</v>
      </c>
      <c r="T609" s="39">
        <f t="shared" si="774"/>
        <v>0</v>
      </c>
      <c r="U609" s="39">
        <f t="shared" ref="U609" si="778">SUBTOTAL(9,U610:U612)</f>
        <v>0</v>
      </c>
      <c r="V609" s="39">
        <f t="shared" si="774"/>
        <v>0</v>
      </c>
      <c r="W609" s="39">
        <f t="shared" ref="W609" si="779">SUBTOTAL(9,W610:W612)</f>
        <v>0</v>
      </c>
      <c r="X609" s="39">
        <f t="shared" si="774"/>
        <v>0</v>
      </c>
      <c r="Y609" s="39">
        <f t="shared" ref="Y609" si="780">SUBTOTAL(9,Y610:Y612)</f>
        <v>73</v>
      </c>
      <c r="Z609" s="39">
        <f t="shared" si="774"/>
        <v>0</v>
      </c>
      <c r="AA609" s="39">
        <f t="shared" ref="AA609" si="781">SUBTOTAL(9,AA610:AA612)</f>
        <v>0</v>
      </c>
      <c r="AB609" s="39">
        <f t="shared" si="774"/>
        <v>0</v>
      </c>
      <c r="AC609" s="39">
        <f t="shared" ref="AC609" si="782">SUBTOTAL(9,AC610:AC612)</f>
        <v>0</v>
      </c>
      <c r="AD609" s="39">
        <f t="shared" si="774"/>
        <v>0</v>
      </c>
      <c r="AE609" s="39">
        <f t="shared" si="774"/>
        <v>0</v>
      </c>
      <c r="AF609" s="39">
        <f t="shared" si="774"/>
        <v>0</v>
      </c>
      <c r="AG609" s="39">
        <f t="shared" si="774"/>
        <v>0</v>
      </c>
      <c r="AH609" s="39">
        <f t="shared" si="774"/>
        <v>0</v>
      </c>
      <c r="AI609" s="39">
        <f t="shared" si="774"/>
        <v>0</v>
      </c>
      <c r="AJ609" s="39">
        <f t="shared" ref="AJ609" si="783">SUBTOTAL(9,AJ610:AJ612)</f>
        <v>0</v>
      </c>
      <c r="AK609" s="39">
        <f t="shared" si="774"/>
        <v>0</v>
      </c>
      <c r="AL609" s="27">
        <f t="shared" si="647"/>
        <v>0</v>
      </c>
    </row>
    <row r="610" spans="1:38" s="10" customFormat="1" ht="17" outlineLevel="5" x14ac:dyDescent="0.2">
      <c r="A610" s="41" t="s">
        <v>75</v>
      </c>
      <c r="B610" s="37" t="s">
        <v>99</v>
      </c>
      <c r="C610" s="37" t="s">
        <v>56</v>
      </c>
      <c r="D610" s="38"/>
      <c r="E610" s="38"/>
      <c r="F610" s="38"/>
      <c r="G610" s="38"/>
      <c r="H610" s="38"/>
      <c r="I610" s="39">
        <v>35</v>
      </c>
      <c r="J610" s="39"/>
      <c r="K610" s="39"/>
      <c r="L610" s="39"/>
      <c r="M610" s="39"/>
      <c r="N610" s="39"/>
      <c r="O610" s="39"/>
      <c r="P610" s="39"/>
      <c r="Q610" s="42"/>
      <c r="R610" s="39"/>
      <c r="S610" s="42"/>
      <c r="T610" s="42"/>
      <c r="U610" s="42"/>
      <c r="V610" s="42"/>
      <c r="W610" s="42"/>
      <c r="X610" s="42"/>
      <c r="Y610" s="39">
        <v>35</v>
      </c>
      <c r="Z610" s="42"/>
      <c r="AA610" s="42"/>
      <c r="AB610" s="42"/>
      <c r="AC610" s="42"/>
      <c r="AD610" s="43"/>
      <c r="AE610" s="42"/>
      <c r="AF610" s="42"/>
      <c r="AG610" s="42"/>
      <c r="AH610" s="42"/>
      <c r="AI610" s="42"/>
      <c r="AJ610" s="42"/>
      <c r="AK610" s="42"/>
      <c r="AL610" s="27">
        <f t="shared" si="647"/>
        <v>0</v>
      </c>
    </row>
    <row r="611" spans="1:38" s="10" customFormat="1" ht="17" outlineLevel="5" x14ac:dyDescent="0.2">
      <c r="A611" s="41" t="s">
        <v>76</v>
      </c>
      <c r="B611" s="37" t="s">
        <v>99</v>
      </c>
      <c r="C611" s="37" t="s">
        <v>56</v>
      </c>
      <c r="D611" s="38"/>
      <c r="E611" s="38"/>
      <c r="F611" s="38"/>
      <c r="G611" s="38"/>
      <c r="H611" s="38"/>
      <c r="I611" s="39">
        <v>15</v>
      </c>
      <c r="J611" s="39"/>
      <c r="K611" s="39"/>
      <c r="L611" s="39"/>
      <c r="M611" s="39"/>
      <c r="N611" s="39"/>
      <c r="O611" s="39"/>
      <c r="P611" s="39"/>
      <c r="Q611" s="42"/>
      <c r="R611" s="39"/>
      <c r="S611" s="42"/>
      <c r="T611" s="42"/>
      <c r="U611" s="42"/>
      <c r="V611" s="42"/>
      <c r="W611" s="42"/>
      <c r="X611" s="42"/>
      <c r="Y611" s="39">
        <v>15</v>
      </c>
      <c r="Z611" s="42"/>
      <c r="AA611" s="42"/>
      <c r="AB611" s="42"/>
      <c r="AC611" s="42"/>
      <c r="AD611" s="43"/>
      <c r="AE611" s="42"/>
      <c r="AF611" s="42"/>
      <c r="AG611" s="42"/>
      <c r="AH611" s="42"/>
      <c r="AI611" s="42"/>
      <c r="AJ611" s="42"/>
      <c r="AK611" s="42"/>
      <c r="AL611" s="27">
        <f t="shared" si="647"/>
        <v>0</v>
      </c>
    </row>
    <row r="612" spans="1:38" s="10" customFormat="1" ht="17" outlineLevel="5" x14ac:dyDescent="0.2">
      <c r="A612" s="41" t="s">
        <v>77</v>
      </c>
      <c r="B612" s="37"/>
      <c r="C612" s="37"/>
      <c r="D612" s="38"/>
      <c r="E612" s="38"/>
      <c r="F612" s="38"/>
      <c r="G612" s="38"/>
      <c r="H612" s="38"/>
      <c r="I612" s="39">
        <v>23</v>
      </c>
      <c r="J612" s="39"/>
      <c r="K612" s="39"/>
      <c r="L612" s="39"/>
      <c r="M612" s="39"/>
      <c r="N612" s="39"/>
      <c r="O612" s="39"/>
      <c r="P612" s="39"/>
      <c r="Q612" s="42"/>
      <c r="R612" s="39"/>
      <c r="S612" s="42"/>
      <c r="T612" s="42"/>
      <c r="U612" s="42"/>
      <c r="V612" s="42"/>
      <c r="W612" s="42"/>
      <c r="X612" s="42"/>
      <c r="Y612" s="39">
        <v>23</v>
      </c>
      <c r="Z612" s="42"/>
      <c r="AA612" s="42"/>
      <c r="AB612" s="42"/>
      <c r="AC612" s="42"/>
      <c r="AD612" s="43"/>
      <c r="AE612" s="42"/>
      <c r="AF612" s="42"/>
      <c r="AG612" s="42"/>
      <c r="AH612" s="42"/>
      <c r="AI612" s="42"/>
      <c r="AJ612" s="42"/>
      <c r="AK612" s="42"/>
      <c r="AL612" s="27">
        <f t="shared" si="647"/>
        <v>0</v>
      </c>
    </row>
    <row r="613" spans="1:38" ht="17" outlineLevel="4" x14ac:dyDescent="0.2">
      <c r="A613" s="40" t="s">
        <v>78</v>
      </c>
      <c r="B613" s="37"/>
      <c r="C613" s="37"/>
      <c r="D613" s="38"/>
      <c r="E613" s="38"/>
      <c r="F613" s="38"/>
      <c r="G613" s="38"/>
      <c r="H613" s="38"/>
      <c r="I613" s="39">
        <f>SUBTOTAL(9,I614:I615)</f>
        <v>50</v>
      </c>
      <c r="J613" s="39">
        <f t="shared" ref="J613:AK613" si="784">SUBTOTAL(9,J614:J615)</f>
        <v>0</v>
      </c>
      <c r="K613" s="39">
        <f t="shared" ref="K613" si="785">SUBTOTAL(9,K614:K615)</f>
        <v>0</v>
      </c>
      <c r="L613" s="39">
        <f t="shared" si="784"/>
        <v>0</v>
      </c>
      <c r="M613" s="39">
        <f t="shared" si="784"/>
        <v>0</v>
      </c>
      <c r="N613" s="39">
        <f t="shared" ref="N613" si="786">SUBTOTAL(9,N614:N615)</f>
        <v>0</v>
      </c>
      <c r="O613" s="39">
        <f t="shared" si="784"/>
        <v>0</v>
      </c>
      <c r="P613" s="39">
        <f t="shared" si="784"/>
        <v>0</v>
      </c>
      <c r="Q613" s="39">
        <f t="shared" si="784"/>
        <v>0</v>
      </c>
      <c r="R613" s="39">
        <f t="shared" ref="R613" si="787">SUBTOTAL(9,R614:R615)</f>
        <v>0</v>
      </c>
      <c r="S613" s="39">
        <f t="shared" si="784"/>
        <v>0</v>
      </c>
      <c r="T613" s="39">
        <f t="shared" si="784"/>
        <v>0</v>
      </c>
      <c r="U613" s="39">
        <f t="shared" ref="U613" si="788">SUBTOTAL(9,U614:U615)</f>
        <v>0</v>
      </c>
      <c r="V613" s="39">
        <f t="shared" si="784"/>
        <v>0</v>
      </c>
      <c r="W613" s="39">
        <f t="shared" ref="W613" si="789">SUBTOTAL(9,W614:W615)</f>
        <v>0</v>
      </c>
      <c r="X613" s="39">
        <f t="shared" si="784"/>
        <v>0</v>
      </c>
      <c r="Y613" s="39">
        <f>SUBTOTAL(9,Y614:Y615)</f>
        <v>50</v>
      </c>
      <c r="Z613" s="39">
        <f t="shared" si="784"/>
        <v>0</v>
      </c>
      <c r="AA613" s="39">
        <f t="shared" ref="AA613" si="790">SUBTOTAL(9,AA614:AA615)</f>
        <v>0</v>
      </c>
      <c r="AB613" s="39">
        <f t="shared" si="784"/>
        <v>0</v>
      </c>
      <c r="AC613" s="39">
        <f t="shared" ref="AC613" si="791">SUBTOTAL(9,AC614:AC615)</f>
        <v>0</v>
      </c>
      <c r="AD613" s="39">
        <f t="shared" si="784"/>
        <v>0</v>
      </c>
      <c r="AE613" s="39">
        <f t="shared" si="784"/>
        <v>0</v>
      </c>
      <c r="AF613" s="39">
        <f t="shared" si="784"/>
        <v>0</v>
      </c>
      <c r="AG613" s="39">
        <f t="shared" si="784"/>
        <v>0</v>
      </c>
      <c r="AH613" s="39">
        <f t="shared" si="784"/>
        <v>0</v>
      </c>
      <c r="AI613" s="39">
        <f t="shared" si="784"/>
        <v>0</v>
      </c>
      <c r="AJ613" s="39">
        <f t="shared" ref="AJ613" si="792">SUBTOTAL(9,AJ614:AJ615)</f>
        <v>0</v>
      </c>
      <c r="AK613" s="39">
        <f t="shared" si="784"/>
        <v>0</v>
      </c>
      <c r="AL613" s="27">
        <f t="shared" si="647"/>
        <v>0</v>
      </c>
    </row>
    <row r="614" spans="1:38" s="10" customFormat="1" ht="17" outlineLevel="5" x14ac:dyDescent="0.2">
      <c r="A614" s="41" t="s">
        <v>79</v>
      </c>
      <c r="B614" s="37"/>
      <c r="C614" s="37"/>
      <c r="D614" s="38"/>
      <c r="E614" s="38"/>
      <c r="F614" s="38"/>
      <c r="G614" s="38"/>
      <c r="H614" s="38"/>
      <c r="I614" s="39">
        <v>10</v>
      </c>
      <c r="J614" s="39"/>
      <c r="K614" s="39"/>
      <c r="L614" s="39"/>
      <c r="M614" s="39"/>
      <c r="N614" s="39"/>
      <c r="O614" s="39"/>
      <c r="P614" s="39"/>
      <c r="Q614" s="42"/>
      <c r="R614" s="39"/>
      <c r="S614" s="42"/>
      <c r="T614" s="42"/>
      <c r="U614" s="42"/>
      <c r="V614" s="42"/>
      <c r="W614" s="42"/>
      <c r="X614" s="42"/>
      <c r="Y614" s="39">
        <v>10</v>
      </c>
      <c r="Z614" s="42"/>
      <c r="AA614" s="42"/>
      <c r="AB614" s="42"/>
      <c r="AC614" s="42"/>
      <c r="AD614" s="43"/>
      <c r="AE614" s="42"/>
      <c r="AF614" s="42"/>
      <c r="AG614" s="42"/>
      <c r="AH614" s="42"/>
      <c r="AI614" s="42"/>
      <c r="AJ614" s="42"/>
      <c r="AK614" s="42"/>
      <c r="AL614" s="27">
        <f t="shared" si="647"/>
        <v>0</v>
      </c>
    </row>
    <row r="615" spans="1:38" s="10" customFormat="1" ht="17" outlineLevel="5" x14ac:dyDescent="0.2">
      <c r="A615" s="41" t="s">
        <v>80</v>
      </c>
      <c r="B615" s="37"/>
      <c r="C615" s="37"/>
      <c r="D615" s="38"/>
      <c r="E615" s="38"/>
      <c r="F615" s="38"/>
      <c r="G615" s="38"/>
      <c r="H615" s="38"/>
      <c r="I615" s="39">
        <v>40</v>
      </c>
      <c r="J615" s="39"/>
      <c r="K615" s="39"/>
      <c r="L615" s="39"/>
      <c r="M615" s="39"/>
      <c r="N615" s="39"/>
      <c r="O615" s="39"/>
      <c r="P615" s="39"/>
      <c r="Q615" s="42"/>
      <c r="R615" s="39"/>
      <c r="S615" s="42"/>
      <c r="T615" s="42"/>
      <c r="U615" s="42"/>
      <c r="V615" s="42"/>
      <c r="W615" s="42"/>
      <c r="X615" s="42"/>
      <c r="Y615" s="39">
        <v>40</v>
      </c>
      <c r="Z615" s="42"/>
      <c r="AA615" s="42"/>
      <c r="AB615" s="42"/>
      <c r="AC615" s="42"/>
      <c r="AD615" s="43"/>
      <c r="AE615" s="42"/>
      <c r="AF615" s="42"/>
      <c r="AG615" s="42"/>
      <c r="AH615" s="42"/>
      <c r="AI615" s="42"/>
      <c r="AJ615" s="42"/>
      <c r="AK615" s="42"/>
      <c r="AL615" s="27">
        <f t="shared" si="647"/>
        <v>0</v>
      </c>
    </row>
    <row r="616" spans="1:38" ht="17" outlineLevel="4" x14ac:dyDescent="0.2">
      <c r="A616" s="40" t="s">
        <v>81</v>
      </c>
      <c r="B616" s="37"/>
      <c r="C616" s="37"/>
      <c r="D616" s="38"/>
      <c r="E616" s="38"/>
      <c r="F616" s="38"/>
      <c r="G616" s="38"/>
      <c r="H616" s="38"/>
      <c r="I616" s="39">
        <f>SUBTOTAL(9,I617:I619)</f>
        <v>22</v>
      </c>
      <c r="J616" s="39">
        <f t="shared" ref="J616:AK616" si="793">SUBTOTAL(9,J617:J619)</f>
        <v>0</v>
      </c>
      <c r="K616" s="39">
        <f t="shared" ref="K616" si="794">SUBTOTAL(9,K617:K619)</f>
        <v>0</v>
      </c>
      <c r="L616" s="39">
        <f t="shared" si="793"/>
        <v>0</v>
      </c>
      <c r="M616" s="39">
        <f t="shared" si="793"/>
        <v>0</v>
      </c>
      <c r="N616" s="39">
        <f t="shared" ref="N616" si="795">SUBTOTAL(9,N617:N619)</f>
        <v>0</v>
      </c>
      <c r="O616" s="39">
        <f t="shared" si="793"/>
        <v>0</v>
      </c>
      <c r="P616" s="39">
        <f t="shared" si="793"/>
        <v>0</v>
      </c>
      <c r="Q616" s="39">
        <f t="shared" si="793"/>
        <v>0</v>
      </c>
      <c r="R616" s="39">
        <f t="shared" ref="R616" si="796">SUBTOTAL(9,R617:R619)</f>
        <v>0</v>
      </c>
      <c r="S616" s="39">
        <f t="shared" si="793"/>
        <v>0</v>
      </c>
      <c r="T616" s="39">
        <f t="shared" si="793"/>
        <v>0</v>
      </c>
      <c r="U616" s="39">
        <f t="shared" ref="U616" si="797">SUBTOTAL(9,U617:U619)</f>
        <v>0</v>
      </c>
      <c r="V616" s="39">
        <f t="shared" si="793"/>
        <v>0</v>
      </c>
      <c r="W616" s="39">
        <f t="shared" ref="W616" si="798">SUBTOTAL(9,W617:W619)</f>
        <v>0</v>
      </c>
      <c r="X616" s="39">
        <f t="shared" si="793"/>
        <v>0</v>
      </c>
      <c r="Y616" s="39">
        <f>SUBTOTAL(9,Y617:Y619)</f>
        <v>22</v>
      </c>
      <c r="Z616" s="39">
        <f t="shared" si="793"/>
        <v>0</v>
      </c>
      <c r="AA616" s="39">
        <f t="shared" ref="AA616" si="799">SUBTOTAL(9,AA617:AA619)</f>
        <v>0</v>
      </c>
      <c r="AB616" s="39">
        <f t="shared" si="793"/>
        <v>0</v>
      </c>
      <c r="AC616" s="39">
        <f t="shared" ref="AC616" si="800">SUBTOTAL(9,AC617:AC619)</f>
        <v>0</v>
      </c>
      <c r="AD616" s="39">
        <f t="shared" si="793"/>
        <v>0</v>
      </c>
      <c r="AE616" s="39">
        <f t="shared" si="793"/>
        <v>0</v>
      </c>
      <c r="AF616" s="39">
        <f t="shared" si="793"/>
        <v>0</v>
      </c>
      <c r="AG616" s="39">
        <f t="shared" si="793"/>
        <v>0</v>
      </c>
      <c r="AH616" s="39">
        <f t="shared" si="793"/>
        <v>0</v>
      </c>
      <c r="AI616" s="39">
        <f t="shared" si="793"/>
        <v>0</v>
      </c>
      <c r="AJ616" s="39">
        <f t="shared" ref="AJ616" si="801">SUBTOTAL(9,AJ617:AJ619)</f>
        <v>0</v>
      </c>
      <c r="AK616" s="39">
        <f t="shared" si="793"/>
        <v>0</v>
      </c>
      <c r="AL616" s="27">
        <f t="shared" si="647"/>
        <v>0</v>
      </c>
    </row>
    <row r="617" spans="1:38" s="10" customFormat="1" ht="17" outlineLevel="5" x14ac:dyDescent="0.2">
      <c r="A617" s="41" t="s">
        <v>82</v>
      </c>
      <c r="B617" s="37" t="s">
        <v>55</v>
      </c>
      <c r="C617" s="37" t="s">
        <v>56</v>
      </c>
      <c r="D617" s="38"/>
      <c r="E617" s="38"/>
      <c r="F617" s="38"/>
      <c r="G617" s="38"/>
      <c r="H617" s="38"/>
      <c r="I617" s="39">
        <v>12</v>
      </c>
      <c r="J617" s="39"/>
      <c r="K617" s="39"/>
      <c r="L617" s="39"/>
      <c r="M617" s="39"/>
      <c r="N617" s="39"/>
      <c r="O617" s="39"/>
      <c r="P617" s="39"/>
      <c r="Q617" s="42"/>
      <c r="R617" s="39"/>
      <c r="S617" s="42"/>
      <c r="T617" s="42"/>
      <c r="U617" s="42"/>
      <c r="V617" s="42"/>
      <c r="W617" s="42"/>
      <c r="X617" s="42"/>
      <c r="Y617" s="39">
        <v>12</v>
      </c>
      <c r="Z617" s="42"/>
      <c r="AA617" s="42"/>
      <c r="AB617" s="42"/>
      <c r="AC617" s="42"/>
      <c r="AD617" s="43"/>
      <c r="AE617" s="42"/>
      <c r="AF617" s="42"/>
      <c r="AG617" s="42"/>
      <c r="AH617" s="42"/>
      <c r="AI617" s="42"/>
      <c r="AJ617" s="42"/>
      <c r="AK617" s="42"/>
      <c r="AL617" s="27">
        <f t="shared" si="647"/>
        <v>0</v>
      </c>
    </row>
    <row r="618" spans="1:38" s="10" customFormat="1" ht="17" outlineLevel="5" x14ac:dyDescent="0.2">
      <c r="A618" s="41" t="s">
        <v>83</v>
      </c>
      <c r="B618" s="37" t="s">
        <v>55</v>
      </c>
      <c r="C618" s="37" t="s">
        <v>56</v>
      </c>
      <c r="D618" s="38"/>
      <c r="E618" s="38"/>
      <c r="F618" s="38"/>
      <c r="G618" s="38"/>
      <c r="H618" s="38"/>
      <c r="I618" s="39">
        <v>0</v>
      </c>
      <c r="J618" s="39"/>
      <c r="K618" s="39"/>
      <c r="L618" s="39"/>
      <c r="M618" s="39"/>
      <c r="N618" s="39"/>
      <c r="O618" s="39"/>
      <c r="P618" s="39"/>
      <c r="Q618" s="42"/>
      <c r="R618" s="39"/>
      <c r="S618" s="42"/>
      <c r="T618" s="42"/>
      <c r="U618" s="42"/>
      <c r="V618" s="42"/>
      <c r="W618" s="42"/>
      <c r="X618" s="42"/>
      <c r="Y618" s="39">
        <v>0</v>
      </c>
      <c r="Z618" s="42"/>
      <c r="AA618" s="42"/>
      <c r="AB618" s="42"/>
      <c r="AC618" s="42"/>
      <c r="AD618" s="43"/>
      <c r="AE618" s="42"/>
      <c r="AF618" s="42"/>
      <c r="AG618" s="42"/>
      <c r="AH618" s="42"/>
      <c r="AI618" s="42"/>
      <c r="AJ618" s="42"/>
      <c r="AK618" s="42"/>
      <c r="AL618" s="27">
        <f t="shared" si="647"/>
        <v>0</v>
      </c>
    </row>
    <row r="619" spans="1:38" s="10" customFormat="1" ht="17" outlineLevel="5" x14ac:dyDescent="0.2">
      <c r="A619" s="41" t="s">
        <v>84</v>
      </c>
      <c r="B619" s="37"/>
      <c r="C619" s="37"/>
      <c r="D619" s="38"/>
      <c r="E619" s="38"/>
      <c r="F619" s="38"/>
      <c r="G619" s="38"/>
      <c r="H619" s="38"/>
      <c r="I619" s="39">
        <v>10</v>
      </c>
      <c r="J619" s="39"/>
      <c r="K619" s="39"/>
      <c r="L619" s="39"/>
      <c r="M619" s="39"/>
      <c r="N619" s="39"/>
      <c r="O619" s="39"/>
      <c r="P619" s="39"/>
      <c r="Q619" s="42"/>
      <c r="R619" s="39"/>
      <c r="S619" s="42"/>
      <c r="T619" s="42"/>
      <c r="U619" s="42"/>
      <c r="V619" s="42"/>
      <c r="W619" s="42"/>
      <c r="X619" s="42"/>
      <c r="Y619" s="39">
        <v>10</v>
      </c>
      <c r="Z619" s="42"/>
      <c r="AA619" s="42"/>
      <c r="AB619" s="42"/>
      <c r="AC619" s="42"/>
      <c r="AD619" s="43"/>
      <c r="AE619" s="42"/>
      <c r="AF619" s="42"/>
      <c r="AG619" s="42"/>
      <c r="AH619" s="42"/>
      <c r="AI619" s="42"/>
      <c r="AJ619" s="42"/>
      <c r="AK619" s="42"/>
      <c r="AL619" s="27">
        <f t="shared" si="647"/>
        <v>0</v>
      </c>
    </row>
    <row r="620" spans="1:38" ht="17" outlineLevel="4" x14ac:dyDescent="0.2">
      <c r="A620" s="40" t="s">
        <v>85</v>
      </c>
      <c r="B620" s="37"/>
      <c r="C620" s="37"/>
      <c r="D620" s="38"/>
      <c r="E620" s="38"/>
      <c r="F620" s="38"/>
      <c r="G620" s="38"/>
      <c r="H620" s="38"/>
      <c r="I620" s="39">
        <f>SUBTOTAL(9,I621:I623)</f>
        <v>11</v>
      </c>
      <c r="J620" s="39">
        <f t="shared" ref="J620:AK620" si="802">SUBTOTAL(9,J621:J623)</f>
        <v>0</v>
      </c>
      <c r="K620" s="39">
        <f t="shared" ref="K620" si="803">SUBTOTAL(9,K621:K623)</f>
        <v>0</v>
      </c>
      <c r="L620" s="39">
        <f t="shared" si="802"/>
        <v>0</v>
      </c>
      <c r="M620" s="39">
        <f t="shared" si="802"/>
        <v>0</v>
      </c>
      <c r="N620" s="39">
        <f t="shared" ref="N620" si="804">SUBTOTAL(9,N621:N623)</f>
        <v>0</v>
      </c>
      <c r="O620" s="39">
        <f t="shared" si="802"/>
        <v>0</v>
      </c>
      <c r="P620" s="39">
        <f t="shared" si="802"/>
        <v>0</v>
      </c>
      <c r="Q620" s="39">
        <f t="shared" si="802"/>
        <v>0</v>
      </c>
      <c r="R620" s="39">
        <f t="shared" ref="R620" si="805">SUBTOTAL(9,R621:R623)</f>
        <v>0</v>
      </c>
      <c r="S620" s="39">
        <f t="shared" si="802"/>
        <v>0</v>
      </c>
      <c r="T620" s="39">
        <f t="shared" si="802"/>
        <v>0</v>
      </c>
      <c r="U620" s="39">
        <f t="shared" ref="U620" si="806">SUBTOTAL(9,U621:U623)</f>
        <v>0</v>
      </c>
      <c r="V620" s="39">
        <f t="shared" si="802"/>
        <v>0</v>
      </c>
      <c r="W620" s="39">
        <f t="shared" ref="W620" si="807">SUBTOTAL(9,W621:W623)</f>
        <v>0</v>
      </c>
      <c r="X620" s="39">
        <f t="shared" si="802"/>
        <v>0</v>
      </c>
      <c r="Y620" s="39">
        <f>SUBTOTAL(9,Y621:Y623)</f>
        <v>11</v>
      </c>
      <c r="Z620" s="39">
        <f t="shared" si="802"/>
        <v>0</v>
      </c>
      <c r="AA620" s="39">
        <f t="shared" ref="AA620" si="808">SUBTOTAL(9,AA621:AA623)</f>
        <v>0</v>
      </c>
      <c r="AB620" s="39">
        <f t="shared" si="802"/>
        <v>0</v>
      </c>
      <c r="AC620" s="39">
        <f t="shared" ref="AC620" si="809">SUBTOTAL(9,AC621:AC623)</f>
        <v>0</v>
      </c>
      <c r="AD620" s="39">
        <f t="shared" si="802"/>
        <v>0</v>
      </c>
      <c r="AE620" s="39">
        <f t="shared" si="802"/>
        <v>0</v>
      </c>
      <c r="AF620" s="39">
        <f t="shared" si="802"/>
        <v>0</v>
      </c>
      <c r="AG620" s="39">
        <f t="shared" si="802"/>
        <v>0</v>
      </c>
      <c r="AH620" s="39">
        <f t="shared" si="802"/>
        <v>0</v>
      </c>
      <c r="AI620" s="39">
        <f t="shared" si="802"/>
        <v>0</v>
      </c>
      <c r="AJ620" s="39">
        <f t="shared" ref="AJ620" si="810">SUBTOTAL(9,AJ621:AJ623)</f>
        <v>0</v>
      </c>
      <c r="AK620" s="39">
        <f t="shared" si="802"/>
        <v>0</v>
      </c>
      <c r="AL620" s="27">
        <f t="shared" si="647"/>
        <v>0</v>
      </c>
    </row>
    <row r="621" spans="1:38" s="10" customFormat="1" ht="17" outlineLevel="5" x14ac:dyDescent="0.2">
      <c r="A621" s="41" t="s">
        <v>86</v>
      </c>
      <c r="B621" s="37"/>
      <c r="C621" s="37"/>
      <c r="D621" s="38"/>
      <c r="E621" s="38"/>
      <c r="F621" s="38"/>
      <c r="G621" s="38"/>
      <c r="H621" s="38"/>
      <c r="I621" s="39">
        <v>4</v>
      </c>
      <c r="J621" s="39"/>
      <c r="K621" s="39"/>
      <c r="L621" s="39"/>
      <c r="M621" s="39"/>
      <c r="N621" s="39"/>
      <c r="O621" s="39"/>
      <c r="P621" s="39"/>
      <c r="Q621" s="42"/>
      <c r="R621" s="39"/>
      <c r="S621" s="42"/>
      <c r="T621" s="42"/>
      <c r="U621" s="42"/>
      <c r="V621" s="42"/>
      <c r="W621" s="42"/>
      <c r="X621" s="42"/>
      <c r="Y621" s="39">
        <v>4</v>
      </c>
      <c r="Z621" s="42"/>
      <c r="AA621" s="42"/>
      <c r="AB621" s="42"/>
      <c r="AC621" s="42"/>
      <c r="AD621" s="43"/>
      <c r="AE621" s="42"/>
      <c r="AF621" s="42"/>
      <c r="AG621" s="42"/>
      <c r="AH621" s="42"/>
      <c r="AI621" s="42"/>
      <c r="AJ621" s="42"/>
      <c r="AK621" s="42"/>
      <c r="AL621" s="27">
        <f t="shared" si="647"/>
        <v>0</v>
      </c>
    </row>
    <row r="622" spans="1:38" s="10" customFormat="1" ht="17" outlineLevel="5" x14ac:dyDescent="0.2">
      <c r="A622" s="41" t="s">
        <v>87</v>
      </c>
      <c r="B622" s="37" t="s">
        <v>100</v>
      </c>
      <c r="C622" s="37" t="s">
        <v>56</v>
      </c>
      <c r="D622" s="38"/>
      <c r="E622" s="38"/>
      <c r="F622" s="38"/>
      <c r="G622" s="38"/>
      <c r="H622" s="38"/>
      <c r="I622" s="39">
        <v>5</v>
      </c>
      <c r="J622" s="39"/>
      <c r="K622" s="39"/>
      <c r="L622" s="39"/>
      <c r="M622" s="39"/>
      <c r="N622" s="39"/>
      <c r="O622" s="39"/>
      <c r="P622" s="39"/>
      <c r="Q622" s="42"/>
      <c r="R622" s="39"/>
      <c r="S622" s="42"/>
      <c r="T622" s="42"/>
      <c r="U622" s="42"/>
      <c r="V622" s="42"/>
      <c r="W622" s="42"/>
      <c r="X622" s="42"/>
      <c r="Y622" s="39">
        <v>5</v>
      </c>
      <c r="Z622" s="42"/>
      <c r="AA622" s="42"/>
      <c r="AB622" s="42"/>
      <c r="AC622" s="42"/>
      <c r="AD622" s="43"/>
      <c r="AE622" s="42"/>
      <c r="AF622" s="42"/>
      <c r="AG622" s="42"/>
      <c r="AH622" s="42"/>
      <c r="AI622" s="42"/>
      <c r="AJ622" s="42"/>
      <c r="AK622" s="42"/>
      <c r="AL622" s="27">
        <f t="shared" si="647"/>
        <v>0</v>
      </c>
    </row>
    <row r="623" spans="1:38" s="10" customFormat="1" ht="17" outlineLevel="5" x14ac:dyDescent="0.2">
      <c r="A623" s="41" t="s">
        <v>88</v>
      </c>
      <c r="B623" s="37"/>
      <c r="C623" s="37"/>
      <c r="D623" s="38"/>
      <c r="E623" s="38"/>
      <c r="F623" s="38"/>
      <c r="G623" s="38"/>
      <c r="H623" s="38"/>
      <c r="I623" s="39">
        <v>2</v>
      </c>
      <c r="J623" s="39"/>
      <c r="K623" s="39"/>
      <c r="L623" s="39"/>
      <c r="M623" s="39"/>
      <c r="N623" s="39"/>
      <c r="O623" s="39"/>
      <c r="P623" s="39"/>
      <c r="Q623" s="42"/>
      <c r="R623" s="39"/>
      <c r="S623" s="42"/>
      <c r="T623" s="42"/>
      <c r="U623" s="42"/>
      <c r="V623" s="42"/>
      <c r="W623" s="42"/>
      <c r="X623" s="42"/>
      <c r="Y623" s="39">
        <v>2</v>
      </c>
      <c r="Z623" s="42"/>
      <c r="AA623" s="42"/>
      <c r="AB623" s="42"/>
      <c r="AC623" s="42"/>
      <c r="AD623" s="43"/>
      <c r="AE623" s="42"/>
      <c r="AF623" s="42"/>
      <c r="AG623" s="42"/>
      <c r="AH623" s="42"/>
      <c r="AI623" s="42"/>
      <c r="AJ623" s="42"/>
      <c r="AK623" s="42"/>
      <c r="AL623" s="27">
        <f t="shared" si="647"/>
        <v>0</v>
      </c>
    </row>
    <row r="624" spans="1:38" ht="17" outlineLevel="4" x14ac:dyDescent="0.2">
      <c r="A624" s="40" t="s">
        <v>89</v>
      </c>
      <c r="B624" s="37"/>
      <c r="C624" s="37"/>
      <c r="D624" s="38"/>
      <c r="E624" s="38"/>
      <c r="F624" s="38"/>
      <c r="G624" s="38"/>
      <c r="H624" s="38"/>
      <c r="I624" s="39">
        <f>SUBTOTAL(9,I625:I626)</f>
        <v>10</v>
      </c>
      <c r="J624" s="39">
        <f t="shared" ref="J624:AK624" si="811">SUBTOTAL(9,J625:J626)</f>
        <v>0</v>
      </c>
      <c r="K624" s="39">
        <f t="shared" ref="K624" si="812">SUBTOTAL(9,K625:K626)</f>
        <v>0</v>
      </c>
      <c r="L624" s="39">
        <f t="shared" si="811"/>
        <v>0</v>
      </c>
      <c r="M624" s="39">
        <f t="shared" si="811"/>
        <v>0</v>
      </c>
      <c r="N624" s="39">
        <f t="shared" ref="N624" si="813">SUBTOTAL(9,N625:N626)</f>
        <v>0</v>
      </c>
      <c r="O624" s="39">
        <f t="shared" si="811"/>
        <v>0</v>
      </c>
      <c r="P624" s="39">
        <f t="shared" si="811"/>
        <v>0</v>
      </c>
      <c r="Q624" s="39">
        <f t="shared" si="811"/>
        <v>0</v>
      </c>
      <c r="R624" s="39">
        <f t="shared" ref="R624" si="814">SUBTOTAL(9,R625:R626)</f>
        <v>0</v>
      </c>
      <c r="S624" s="39">
        <f t="shared" si="811"/>
        <v>0</v>
      </c>
      <c r="T624" s="39">
        <f t="shared" si="811"/>
        <v>0</v>
      </c>
      <c r="U624" s="39">
        <f t="shared" ref="U624" si="815">SUBTOTAL(9,U625:U626)</f>
        <v>0</v>
      </c>
      <c r="V624" s="39">
        <f t="shared" si="811"/>
        <v>0</v>
      </c>
      <c r="W624" s="39">
        <f t="shared" ref="W624" si="816">SUBTOTAL(9,W625:W626)</f>
        <v>0</v>
      </c>
      <c r="X624" s="39">
        <f t="shared" si="811"/>
        <v>0</v>
      </c>
      <c r="Y624" s="39">
        <f>SUBTOTAL(9,Y625:Y626)</f>
        <v>10</v>
      </c>
      <c r="Z624" s="39">
        <f t="shared" si="811"/>
        <v>0</v>
      </c>
      <c r="AA624" s="39">
        <f t="shared" ref="AA624" si="817">SUBTOTAL(9,AA625:AA626)</f>
        <v>0</v>
      </c>
      <c r="AB624" s="39">
        <f t="shared" si="811"/>
        <v>0</v>
      </c>
      <c r="AC624" s="39">
        <f t="shared" ref="AC624" si="818">SUBTOTAL(9,AC625:AC626)</f>
        <v>0</v>
      </c>
      <c r="AD624" s="39">
        <f t="shared" si="811"/>
        <v>0</v>
      </c>
      <c r="AE624" s="39">
        <f t="shared" si="811"/>
        <v>0</v>
      </c>
      <c r="AF624" s="39">
        <f t="shared" si="811"/>
        <v>0</v>
      </c>
      <c r="AG624" s="39">
        <f t="shared" si="811"/>
        <v>0</v>
      </c>
      <c r="AH624" s="39">
        <f t="shared" si="811"/>
        <v>0</v>
      </c>
      <c r="AI624" s="39">
        <f t="shared" si="811"/>
        <v>0</v>
      </c>
      <c r="AJ624" s="39">
        <f t="shared" ref="AJ624" si="819">SUBTOTAL(9,AJ625:AJ626)</f>
        <v>0</v>
      </c>
      <c r="AK624" s="39">
        <f t="shared" si="811"/>
        <v>0</v>
      </c>
      <c r="AL624" s="27">
        <f t="shared" si="647"/>
        <v>0</v>
      </c>
    </row>
    <row r="625" spans="1:38" s="10" customFormat="1" ht="17" outlineLevel="5" x14ac:dyDescent="0.2">
      <c r="A625" s="41" t="s">
        <v>90</v>
      </c>
      <c r="B625" s="37"/>
      <c r="C625" s="37"/>
      <c r="D625" s="38"/>
      <c r="E625" s="38"/>
      <c r="F625" s="38"/>
      <c r="G625" s="38"/>
      <c r="H625" s="38"/>
      <c r="I625" s="39">
        <v>0</v>
      </c>
      <c r="J625" s="39"/>
      <c r="K625" s="39"/>
      <c r="L625" s="39"/>
      <c r="M625" s="39"/>
      <c r="N625" s="39"/>
      <c r="O625" s="39"/>
      <c r="P625" s="39"/>
      <c r="Q625" s="42"/>
      <c r="R625" s="39"/>
      <c r="S625" s="42"/>
      <c r="T625" s="42"/>
      <c r="U625" s="42"/>
      <c r="V625" s="42"/>
      <c r="W625" s="42"/>
      <c r="X625" s="42"/>
      <c r="Y625" s="39">
        <v>0</v>
      </c>
      <c r="Z625" s="42"/>
      <c r="AA625" s="42"/>
      <c r="AB625" s="42"/>
      <c r="AC625" s="42"/>
      <c r="AD625" s="43"/>
      <c r="AE625" s="42"/>
      <c r="AF625" s="42"/>
      <c r="AG625" s="42"/>
      <c r="AH625" s="42"/>
      <c r="AI625" s="42"/>
      <c r="AJ625" s="42"/>
      <c r="AK625" s="42"/>
      <c r="AL625" s="27">
        <f t="shared" si="647"/>
        <v>0</v>
      </c>
    </row>
    <row r="626" spans="1:38" s="10" customFormat="1" ht="17" outlineLevel="5" x14ac:dyDescent="0.2">
      <c r="A626" s="41" t="s">
        <v>91</v>
      </c>
      <c r="B626" s="37"/>
      <c r="C626" s="37"/>
      <c r="D626" s="38"/>
      <c r="E626" s="38"/>
      <c r="F626" s="38"/>
      <c r="G626" s="38"/>
      <c r="H626" s="38"/>
      <c r="I626" s="39">
        <v>10</v>
      </c>
      <c r="J626" s="39"/>
      <c r="K626" s="39"/>
      <c r="L626" s="39"/>
      <c r="M626" s="39"/>
      <c r="N626" s="39"/>
      <c r="O626" s="39"/>
      <c r="P626" s="39"/>
      <c r="Q626" s="42"/>
      <c r="R626" s="39"/>
      <c r="S626" s="42"/>
      <c r="T626" s="42"/>
      <c r="U626" s="42"/>
      <c r="V626" s="42"/>
      <c r="W626" s="42"/>
      <c r="X626" s="42"/>
      <c r="Y626" s="39">
        <v>10</v>
      </c>
      <c r="Z626" s="42"/>
      <c r="AA626" s="42"/>
      <c r="AB626" s="42"/>
      <c r="AC626" s="42"/>
      <c r="AD626" s="43"/>
      <c r="AE626" s="42"/>
      <c r="AF626" s="42"/>
      <c r="AG626" s="42"/>
      <c r="AH626" s="42"/>
      <c r="AI626" s="42"/>
      <c r="AJ626" s="42"/>
      <c r="AK626" s="42"/>
      <c r="AL626" s="27">
        <f t="shared" ref="AL626:AL646" si="820">SUM(I626:P626)-SUM(Q626:AK626)</f>
        <v>0</v>
      </c>
    </row>
    <row r="627" spans="1:38" ht="17" outlineLevel="4" x14ac:dyDescent="0.2">
      <c r="A627" s="40" t="s">
        <v>98</v>
      </c>
      <c r="B627" s="37"/>
      <c r="C627" s="37"/>
      <c r="D627" s="38"/>
      <c r="E627" s="38"/>
      <c r="F627" s="38"/>
      <c r="G627" s="38"/>
      <c r="H627" s="38"/>
      <c r="I627" s="39">
        <v>60</v>
      </c>
      <c r="J627" s="39"/>
      <c r="K627" s="39"/>
      <c r="L627" s="39"/>
      <c r="M627" s="39"/>
      <c r="N627" s="39"/>
      <c r="O627" s="39"/>
      <c r="P627" s="39"/>
      <c r="Q627" s="42"/>
      <c r="R627" s="39"/>
      <c r="S627" s="42"/>
      <c r="T627" s="42"/>
      <c r="U627" s="42"/>
      <c r="V627" s="42"/>
      <c r="W627" s="42"/>
      <c r="X627" s="42"/>
      <c r="Y627" s="39">
        <v>60</v>
      </c>
      <c r="Z627" s="42"/>
      <c r="AA627" s="42"/>
      <c r="AB627" s="42"/>
      <c r="AC627" s="42"/>
      <c r="AD627" s="43"/>
      <c r="AE627" s="42"/>
      <c r="AF627" s="42"/>
      <c r="AG627" s="42"/>
      <c r="AH627" s="42"/>
      <c r="AI627" s="42"/>
      <c r="AJ627" s="42"/>
      <c r="AK627" s="42"/>
      <c r="AL627" s="27">
        <f t="shared" si="820"/>
        <v>0</v>
      </c>
    </row>
    <row r="628" spans="1:38" s="7" customFormat="1" ht="17" outlineLevel="1" x14ac:dyDescent="0.2">
      <c r="A628" s="28" t="s">
        <v>375</v>
      </c>
      <c r="B628" s="29" t="s">
        <v>313</v>
      </c>
      <c r="C628" s="29" t="s">
        <v>27</v>
      </c>
      <c r="D628" s="30"/>
      <c r="E628" s="30"/>
      <c r="F628" s="30"/>
      <c r="G628" s="30"/>
      <c r="H628" s="30"/>
      <c r="I628" s="31">
        <f t="shared" ref="I628:AK628" si="821">SUBTOTAL(9,I629:I633)</f>
        <v>255.1</v>
      </c>
      <c r="J628" s="31">
        <f t="shared" si="821"/>
        <v>0</v>
      </c>
      <c r="K628" s="31">
        <f t="shared" si="821"/>
        <v>457.69529999999997</v>
      </c>
      <c r="L628" s="31">
        <f t="shared" si="821"/>
        <v>0</v>
      </c>
      <c r="M628" s="31">
        <f t="shared" si="821"/>
        <v>0</v>
      </c>
      <c r="N628" s="31">
        <f t="shared" si="821"/>
        <v>0</v>
      </c>
      <c r="O628" s="31">
        <f t="shared" si="821"/>
        <v>0</v>
      </c>
      <c r="P628" s="31">
        <f t="shared" si="821"/>
        <v>0</v>
      </c>
      <c r="Q628" s="31">
        <f t="shared" si="821"/>
        <v>0</v>
      </c>
      <c r="R628" s="31">
        <f t="shared" si="821"/>
        <v>0</v>
      </c>
      <c r="S628" s="31">
        <f t="shared" si="821"/>
        <v>0</v>
      </c>
      <c r="T628" s="31">
        <f t="shared" si="821"/>
        <v>457.69529999999997</v>
      </c>
      <c r="U628" s="31">
        <f t="shared" si="821"/>
        <v>0</v>
      </c>
      <c r="V628" s="31">
        <f t="shared" si="821"/>
        <v>0</v>
      </c>
      <c r="W628" s="31">
        <f t="shared" ref="W628" si="822">SUBTOTAL(9,W629:W633)</f>
        <v>0</v>
      </c>
      <c r="X628" s="31">
        <f t="shared" si="821"/>
        <v>50</v>
      </c>
      <c r="Y628" s="31">
        <f t="shared" si="821"/>
        <v>0</v>
      </c>
      <c r="Z628" s="31">
        <f t="shared" si="821"/>
        <v>0</v>
      </c>
      <c r="AA628" s="31">
        <f t="shared" si="821"/>
        <v>205.1</v>
      </c>
      <c r="AB628" s="31">
        <f t="shared" si="821"/>
        <v>0</v>
      </c>
      <c r="AC628" s="31">
        <f t="shared" si="821"/>
        <v>0</v>
      </c>
      <c r="AD628" s="31">
        <f t="shared" si="821"/>
        <v>0</v>
      </c>
      <c r="AE628" s="31">
        <f t="shared" si="821"/>
        <v>0</v>
      </c>
      <c r="AF628" s="31">
        <f t="shared" si="821"/>
        <v>0</v>
      </c>
      <c r="AG628" s="31">
        <f t="shared" si="821"/>
        <v>0</v>
      </c>
      <c r="AH628" s="31">
        <f t="shared" si="821"/>
        <v>0</v>
      </c>
      <c r="AI628" s="31">
        <f t="shared" si="821"/>
        <v>0</v>
      </c>
      <c r="AJ628" s="31">
        <f t="shared" si="821"/>
        <v>0</v>
      </c>
      <c r="AK628" s="31">
        <f t="shared" si="821"/>
        <v>0</v>
      </c>
      <c r="AL628" s="27">
        <f t="shared" si="820"/>
        <v>0</v>
      </c>
    </row>
    <row r="629" spans="1:38" s="6" customFormat="1" ht="17" outlineLevel="2" x14ac:dyDescent="0.2">
      <c r="A629" s="32" t="s">
        <v>594</v>
      </c>
      <c r="B629" s="33" t="s">
        <v>342</v>
      </c>
      <c r="C629" s="33" t="s">
        <v>1</v>
      </c>
      <c r="D629" s="34"/>
      <c r="E629" s="34"/>
      <c r="F629" s="34"/>
      <c r="G629" s="34"/>
      <c r="H629" s="34"/>
      <c r="I629" s="35">
        <f t="shared" ref="I629:AK629" si="823">SUBTOTAL(9,I630:I633)</f>
        <v>255.1</v>
      </c>
      <c r="J629" s="35">
        <f t="shared" si="823"/>
        <v>0</v>
      </c>
      <c r="K629" s="35">
        <f t="shared" si="823"/>
        <v>457.69529999999997</v>
      </c>
      <c r="L629" s="35">
        <f t="shared" si="823"/>
        <v>0</v>
      </c>
      <c r="M629" s="35">
        <f t="shared" si="823"/>
        <v>0</v>
      </c>
      <c r="N629" s="35">
        <f t="shared" si="823"/>
        <v>0</v>
      </c>
      <c r="O629" s="35">
        <f t="shared" si="823"/>
        <v>0</v>
      </c>
      <c r="P629" s="35">
        <f t="shared" si="823"/>
        <v>0</v>
      </c>
      <c r="Q629" s="35">
        <f t="shared" si="823"/>
        <v>0</v>
      </c>
      <c r="R629" s="35">
        <f t="shared" si="823"/>
        <v>0</v>
      </c>
      <c r="S629" s="35">
        <f t="shared" si="823"/>
        <v>0</v>
      </c>
      <c r="T629" s="35">
        <f t="shared" si="823"/>
        <v>457.69529999999997</v>
      </c>
      <c r="U629" s="35">
        <f t="shared" si="823"/>
        <v>0</v>
      </c>
      <c r="V629" s="35">
        <f t="shared" si="823"/>
        <v>0</v>
      </c>
      <c r="W629" s="35">
        <f t="shared" ref="W629" si="824">SUBTOTAL(9,W630:W633)</f>
        <v>0</v>
      </c>
      <c r="X629" s="35">
        <f t="shared" si="823"/>
        <v>50</v>
      </c>
      <c r="Y629" s="35">
        <f t="shared" si="823"/>
        <v>0</v>
      </c>
      <c r="Z629" s="35">
        <f t="shared" si="823"/>
        <v>0</v>
      </c>
      <c r="AA629" s="35">
        <f t="shared" si="823"/>
        <v>205.1</v>
      </c>
      <c r="AB629" s="35">
        <f t="shared" si="823"/>
        <v>0</v>
      </c>
      <c r="AC629" s="35">
        <f t="shared" si="823"/>
        <v>0</v>
      </c>
      <c r="AD629" s="35">
        <f t="shared" si="823"/>
        <v>0</v>
      </c>
      <c r="AE629" s="35">
        <f t="shared" si="823"/>
        <v>0</v>
      </c>
      <c r="AF629" s="35">
        <f t="shared" si="823"/>
        <v>0</v>
      </c>
      <c r="AG629" s="35">
        <f t="shared" si="823"/>
        <v>0</v>
      </c>
      <c r="AH629" s="35">
        <f t="shared" si="823"/>
        <v>0</v>
      </c>
      <c r="AI629" s="35">
        <f t="shared" si="823"/>
        <v>0</v>
      </c>
      <c r="AJ629" s="35">
        <f t="shared" si="823"/>
        <v>0</v>
      </c>
      <c r="AK629" s="35">
        <f t="shared" si="823"/>
        <v>0</v>
      </c>
      <c r="AL629" s="27">
        <f t="shared" si="820"/>
        <v>0</v>
      </c>
    </row>
    <row r="630" spans="1:38" ht="17" outlineLevel="3" x14ac:dyDescent="0.2">
      <c r="A630" s="36" t="s">
        <v>595</v>
      </c>
      <c r="B630" s="37" t="s">
        <v>342</v>
      </c>
      <c r="C630" s="37" t="s">
        <v>1</v>
      </c>
      <c r="D630" s="38"/>
      <c r="E630" s="38"/>
      <c r="F630" s="38"/>
      <c r="G630" s="38"/>
      <c r="H630" s="38"/>
      <c r="I630" s="39">
        <v>50</v>
      </c>
      <c r="J630" s="39"/>
      <c r="K630" s="39"/>
      <c r="L630" s="39"/>
      <c r="M630" s="39"/>
      <c r="N630" s="39"/>
      <c r="O630" s="39"/>
      <c r="P630" s="39"/>
      <c r="Q630" s="42"/>
      <c r="R630" s="39"/>
      <c r="S630" s="42"/>
      <c r="T630" s="42"/>
      <c r="U630" s="42"/>
      <c r="V630" s="42"/>
      <c r="W630" s="42"/>
      <c r="X630" s="42">
        <v>50</v>
      </c>
      <c r="Y630" s="42"/>
      <c r="Z630" s="42"/>
      <c r="AA630" s="42"/>
      <c r="AB630" s="42"/>
      <c r="AC630" s="42"/>
      <c r="AD630" s="43"/>
      <c r="AE630" s="42"/>
      <c r="AF630" s="42"/>
      <c r="AG630" s="42"/>
      <c r="AH630" s="42"/>
      <c r="AI630" s="42"/>
      <c r="AJ630" s="42"/>
      <c r="AK630" s="42"/>
      <c r="AL630" s="27">
        <f t="shared" si="820"/>
        <v>0</v>
      </c>
    </row>
    <row r="631" spans="1:38" ht="17" outlineLevel="3" x14ac:dyDescent="0.2">
      <c r="A631" s="36" t="s">
        <v>596</v>
      </c>
      <c r="B631" s="37" t="s">
        <v>342</v>
      </c>
      <c r="C631" s="37" t="s">
        <v>1</v>
      </c>
      <c r="D631" s="38"/>
      <c r="E631" s="38"/>
      <c r="F631" s="38"/>
      <c r="G631" s="38"/>
      <c r="H631" s="38"/>
      <c r="I631" s="39">
        <f t="shared" ref="I631:AK631" si="825">SUBTOTAL(9,I632:I633)</f>
        <v>205.1</v>
      </c>
      <c r="J631" s="39">
        <f t="shared" si="825"/>
        <v>0</v>
      </c>
      <c r="K631" s="39">
        <f t="shared" si="825"/>
        <v>457.69529999999997</v>
      </c>
      <c r="L631" s="39">
        <f t="shared" si="825"/>
        <v>0</v>
      </c>
      <c r="M631" s="39">
        <f t="shared" si="825"/>
        <v>0</v>
      </c>
      <c r="N631" s="39">
        <f t="shared" si="825"/>
        <v>0</v>
      </c>
      <c r="O631" s="39">
        <f t="shared" si="825"/>
        <v>0</v>
      </c>
      <c r="P631" s="39">
        <f t="shared" si="825"/>
        <v>0</v>
      </c>
      <c r="Q631" s="39">
        <f t="shared" si="825"/>
        <v>0</v>
      </c>
      <c r="R631" s="39">
        <f t="shared" si="825"/>
        <v>0</v>
      </c>
      <c r="S631" s="39">
        <f t="shared" si="825"/>
        <v>0</v>
      </c>
      <c r="T631" s="39">
        <f t="shared" si="825"/>
        <v>457.69529999999997</v>
      </c>
      <c r="U631" s="39">
        <f t="shared" si="825"/>
        <v>0</v>
      </c>
      <c r="V631" s="39">
        <f t="shared" si="825"/>
        <v>0</v>
      </c>
      <c r="W631" s="39">
        <f t="shared" ref="W631" si="826">SUBTOTAL(9,W632:W633)</f>
        <v>0</v>
      </c>
      <c r="X631" s="39">
        <f t="shared" si="825"/>
        <v>0</v>
      </c>
      <c r="Y631" s="39">
        <f t="shared" si="825"/>
        <v>0</v>
      </c>
      <c r="Z631" s="39">
        <f t="shared" si="825"/>
        <v>0</v>
      </c>
      <c r="AA631" s="39">
        <f t="shared" si="825"/>
        <v>205.1</v>
      </c>
      <c r="AB631" s="39">
        <f t="shared" si="825"/>
        <v>0</v>
      </c>
      <c r="AC631" s="39">
        <f t="shared" si="825"/>
        <v>0</v>
      </c>
      <c r="AD631" s="39">
        <f t="shared" si="825"/>
        <v>0</v>
      </c>
      <c r="AE631" s="39">
        <f t="shared" si="825"/>
        <v>0</v>
      </c>
      <c r="AF631" s="39">
        <f t="shared" si="825"/>
        <v>0</v>
      </c>
      <c r="AG631" s="39">
        <f t="shared" si="825"/>
        <v>0</v>
      </c>
      <c r="AH631" s="39">
        <f t="shared" si="825"/>
        <v>0</v>
      </c>
      <c r="AI631" s="39">
        <f t="shared" si="825"/>
        <v>0</v>
      </c>
      <c r="AJ631" s="39">
        <f t="shared" si="825"/>
        <v>0</v>
      </c>
      <c r="AK631" s="39">
        <f t="shared" si="825"/>
        <v>0</v>
      </c>
      <c r="AL631" s="27">
        <f t="shared" si="820"/>
        <v>0</v>
      </c>
    </row>
    <row r="632" spans="1:38" ht="17" outlineLevel="4" x14ac:dyDescent="0.2">
      <c r="A632" s="40" t="s">
        <v>597</v>
      </c>
      <c r="B632" s="37" t="s">
        <v>342</v>
      </c>
      <c r="C632" s="37" t="s">
        <v>1</v>
      </c>
      <c r="D632" s="38"/>
      <c r="E632" s="38"/>
      <c r="F632" s="38"/>
      <c r="G632" s="38"/>
      <c r="H632" s="38"/>
      <c r="I632" s="39">
        <v>205.1</v>
      </c>
      <c r="J632" s="39"/>
      <c r="K632" s="39"/>
      <c r="L632" s="39"/>
      <c r="M632" s="39"/>
      <c r="N632" s="39"/>
      <c r="O632" s="39"/>
      <c r="P632" s="39"/>
      <c r="Q632" s="42"/>
      <c r="R632" s="39"/>
      <c r="S632" s="42"/>
      <c r="T632" s="42"/>
      <c r="U632" s="42"/>
      <c r="V632" s="42"/>
      <c r="W632" s="42"/>
      <c r="X632" s="42"/>
      <c r="Y632" s="42"/>
      <c r="Z632" s="42"/>
      <c r="AA632" s="42">
        <f>I632</f>
        <v>205.1</v>
      </c>
      <c r="AB632" s="42"/>
      <c r="AC632" s="42"/>
      <c r="AD632" s="43"/>
      <c r="AE632" s="42"/>
      <c r="AF632" s="42"/>
      <c r="AG632" s="42"/>
      <c r="AH632" s="42"/>
      <c r="AI632" s="42"/>
      <c r="AJ632" s="42"/>
      <c r="AK632" s="42"/>
      <c r="AL632" s="27">
        <f t="shared" si="820"/>
        <v>0</v>
      </c>
    </row>
    <row r="633" spans="1:38" s="10" customFormat="1" ht="17" outlineLevel="4" x14ac:dyDescent="0.2">
      <c r="A633" s="40" t="s">
        <v>598</v>
      </c>
      <c r="B633" s="37" t="s">
        <v>36</v>
      </c>
      <c r="C633" s="37" t="s">
        <v>37</v>
      </c>
      <c r="D633" s="38"/>
      <c r="E633" s="38"/>
      <c r="F633" s="38"/>
      <c r="G633" s="38"/>
      <c r="H633" s="38"/>
      <c r="I633" s="39"/>
      <c r="J633" s="39">
        <v>0</v>
      </c>
      <c r="K633" s="39">
        <f>293*1.23*1.27</f>
        <v>457.69529999999997</v>
      </c>
      <c r="L633" s="39"/>
      <c r="M633" s="39"/>
      <c r="N633" s="39"/>
      <c r="O633" s="39"/>
      <c r="P633" s="39"/>
      <c r="Q633" s="42"/>
      <c r="R633" s="39"/>
      <c r="S633" s="42"/>
      <c r="T633" s="42">
        <f>K633</f>
        <v>457.69529999999997</v>
      </c>
      <c r="U633" s="42"/>
      <c r="V633" s="42"/>
      <c r="W633" s="42"/>
      <c r="X633" s="42"/>
      <c r="Y633" s="42"/>
      <c r="Z633" s="42"/>
      <c r="AA633" s="42"/>
      <c r="AB633" s="42"/>
      <c r="AC633" s="42"/>
      <c r="AD633" s="43"/>
      <c r="AE633" s="42"/>
      <c r="AF633" s="42"/>
      <c r="AG633" s="42"/>
      <c r="AH633" s="42"/>
      <c r="AI633" s="42"/>
      <c r="AJ633" s="42"/>
      <c r="AK633" s="42"/>
      <c r="AL633" s="27">
        <f t="shared" si="820"/>
        <v>0</v>
      </c>
    </row>
    <row r="634" spans="1:38" s="7" customFormat="1" ht="17" outlineLevel="1" x14ac:dyDescent="0.2">
      <c r="A634" s="28" t="s">
        <v>302</v>
      </c>
      <c r="B634" s="29" t="s">
        <v>50</v>
      </c>
      <c r="C634" s="29" t="s">
        <v>314</v>
      </c>
      <c r="D634" s="30"/>
      <c r="E634" s="30"/>
      <c r="F634" s="30"/>
      <c r="G634" s="30"/>
      <c r="H634" s="30"/>
      <c r="I634" s="31">
        <f>SUBTOTAL(9,I635:I641)</f>
        <v>6594</v>
      </c>
      <c r="J634" s="31">
        <f t="shared" ref="J634:AK634" si="827">SUBTOTAL(9,J635:J641)</f>
        <v>0</v>
      </c>
      <c r="K634" s="31">
        <f t="shared" ref="K634" si="828">SUBTOTAL(9,K635:K641)</f>
        <v>0</v>
      </c>
      <c r="L634" s="31">
        <f t="shared" si="827"/>
        <v>0</v>
      </c>
      <c r="M634" s="31">
        <f t="shared" si="827"/>
        <v>0</v>
      </c>
      <c r="N634" s="31">
        <f t="shared" ref="N634" si="829">SUBTOTAL(9,N635:N641)</f>
        <v>0</v>
      </c>
      <c r="O634" s="31">
        <f t="shared" si="827"/>
        <v>0</v>
      </c>
      <c r="P634" s="31">
        <f t="shared" si="827"/>
        <v>0</v>
      </c>
      <c r="Q634" s="31">
        <f t="shared" si="827"/>
        <v>0</v>
      </c>
      <c r="R634" s="31">
        <f t="shared" ref="R634" si="830">SUBTOTAL(9,R635:R641)</f>
        <v>0</v>
      </c>
      <c r="S634" s="31">
        <f t="shared" si="827"/>
        <v>0</v>
      </c>
      <c r="T634" s="31">
        <f t="shared" si="827"/>
        <v>0</v>
      </c>
      <c r="U634" s="31">
        <f t="shared" ref="U634" si="831">SUBTOTAL(9,U635:U641)</f>
        <v>0</v>
      </c>
      <c r="V634" s="31">
        <f t="shared" si="827"/>
        <v>0</v>
      </c>
      <c r="W634" s="31">
        <f t="shared" ref="W634" si="832">SUBTOTAL(9,W635:W641)</f>
        <v>0</v>
      </c>
      <c r="X634" s="31">
        <f t="shared" si="827"/>
        <v>0</v>
      </c>
      <c r="Y634" s="31">
        <f t="shared" si="827"/>
        <v>0</v>
      </c>
      <c r="Z634" s="31">
        <f t="shared" si="827"/>
        <v>4194</v>
      </c>
      <c r="AA634" s="31">
        <f t="shared" si="827"/>
        <v>2400</v>
      </c>
      <c r="AB634" s="31">
        <f t="shared" si="827"/>
        <v>0</v>
      </c>
      <c r="AC634" s="31">
        <f t="shared" ref="AC634" si="833">SUBTOTAL(9,AC635:AC641)</f>
        <v>0</v>
      </c>
      <c r="AD634" s="31">
        <f t="shared" si="827"/>
        <v>0</v>
      </c>
      <c r="AE634" s="31">
        <f t="shared" si="827"/>
        <v>0</v>
      </c>
      <c r="AF634" s="31">
        <f t="shared" si="827"/>
        <v>0</v>
      </c>
      <c r="AG634" s="31">
        <f t="shared" si="827"/>
        <v>0</v>
      </c>
      <c r="AH634" s="31">
        <f t="shared" si="827"/>
        <v>0</v>
      </c>
      <c r="AI634" s="31">
        <f t="shared" si="827"/>
        <v>0</v>
      </c>
      <c r="AJ634" s="31">
        <f t="shared" ref="AJ634" si="834">SUBTOTAL(9,AJ635:AJ641)</f>
        <v>0</v>
      </c>
      <c r="AK634" s="31">
        <f t="shared" si="827"/>
        <v>0</v>
      </c>
      <c r="AL634" s="27">
        <f t="shared" si="820"/>
        <v>0</v>
      </c>
    </row>
    <row r="635" spans="1:38" s="6" customFormat="1" ht="17" outlineLevel="2" x14ac:dyDescent="0.2">
      <c r="A635" s="32" t="s">
        <v>303</v>
      </c>
      <c r="B635" s="33" t="s">
        <v>451</v>
      </c>
      <c r="C635" s="33" t="s">
        <v>1</v>
      </c>
      <c r="D635" s="34"/>
      <c r="E635" s="34"/>
      <c r="F635" s="34"/>
      <c r="G635" s="34"/>
      <c r="H635" s="34"/>
      <c r="I635" s="35">
        <v>2400</v>
      </c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67"/>
      <c r="AA635" s="67">
        <f>I635</f>
        <v>2400</v>
      </c>
      <c r="AB635" s="67"/>
      <c r="AC635" s="67"/>
      <c r="AD635" s="67"/>
      <c r="AE635" s="67"/>
      <c r="AF635" s="67"/>
      <c r="AG635" s="67"/>
      <c r="AH635" s="67"/>
      <c r="AI635" s="67"/>
      <c r="AJ635" s="67"/>
      <c r="AK635" s="67"/>
      <c r="AL635" s="27">
        <f t="shared" si="820"/>
        <v>0</v>
      </c>
    </row>
    <row r="636" spans="1:38" s="6" customFormat="1" ht="17" outlineLevel="2" x14ac:dyDescent="0.2">
      <c r="A636" s="32" t="s">
        <v>304</v>
      </c>
      <c r="B636" s="33" t="s">
        <v>50</v>
      </c>
      <c r="C636" s="33" t="s">
        <v>314</v>
      </c>
      <c r="D636" s="34"/>
      <c r="E636" s="34"/>
      <c r="F636" s="34"/>
      <c r="G636" s="34"/>
      <c r="H636" s="34"/>
      <c r="I636" s="35">
        <v>3650</v>
      </c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67">
        <f t="shared" ref="Z636:Z641" si="835">I636</f>
        <v>3650</v>
      </c>
      <c r="AA636" s="67"/>
      <c r="AB636" s="67"/>
      <c r="AC636" s="67"/>
      <c r="AD636" s="67"/>
      <c r="AE636" s="67"/>
      <c r="AF636" s="67"/>
      <c r="AG636" s="67"/>
      <c r="AH636" s="67"/>
      <c r="AI636" s="67"/>
      <c r="AJ636" s="67"/>
      <c r="AK636" s="67"/>
      <c r="AL636" s="27">
        <f t="shared" si="820"/>
        <v>0</v>
      </c>
    </row>
    <row r="637" spans="1:38" s="6" customFormat="1" ht="17" outlineLevel="2" x14ac:dyDescent="0.2">
      <c r="A637" s="32" t="s">
        <v>305</v>
      </c>
      <c r="B637" s="33" t="s">
        <v>451</v>
      </c>
      <c r="C637" s="33" t="s">
        <v>1</v>
      </c>
      <c r="D637" s="34"/>
      <c r="E637" s="34"/>
      <c r="F637" s="34"/>
      <c r="G637" s="34"/>
      <c r="H637" s="34"/>
      <c r="I637" s="35">
        <v>0</v>
      </c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67">
        <f t="shared" si="835"/>
        <v>0</v>
      </c>
      <c r="AA637" s="67"/>
      <c r="AB637" s="67"/>
      <c r="AC637" s="67"/>
      <c r="AD637" s="67"/>
      <c r="AE637" s="67"/>
      <c r="AF637" s="67"/>
      <c r="AG637" s="67"/>
      <c r="AH637" s="67"/>
      <c r="AI637" s="67"/>
      <c r="AJ637" s="67"/>
      <c r="AK637" s="67"/>
      <c r="AL637" s="27">
        <f t="shared" si="820"/>
        <v>0</v>
      </c>
    </row>
    <row r="638" spans="1:38" s="6" customFormat="1" ht="17" outlineLevel="2" x14ac:dyDescent="0.2">
      <c r="A638" s="32" t="s">
        <v>306</v>
      </c>
      <c r="B638" s="33" t="s">
        <v>451</v>
      </c>
      <c r="C638" s="33" t="s">
        <v>1</v>
      </c>
      <c r="D638" s="34"/>
      <c r="E638" s="34"/>
      <c r="F638" s="34"/>
      <c r="G638" s="34"/>
      <c r="H638" s="34"/>
      <c r="I638" s="35">
        <v>244</v>
      </c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67">
        <f t="shared" si="835"/>
        <v>244</v>
      </c>
      <c r="AA638" s="67"/>
      <c r="AB638" s="67"/>
      <c r="AC638" s="67"/>
      <c r="AD638" s="67"/>
      <c r="AE638" s="67"/>
      <c r="AF638" s="67"/>
      <c r="AG638" s="67"/>
      <c r="AH638" s="67"/>
      <c r="AI638" s="67"/>
      <c r="AJ638" s="67"/>
      <c r="AK638" s="67"/>
      <c r="AL638" s="27">
        <f t="shared" si="820"/>
        <v>0</v>
      </c>
    </row>
    <row r="639" spans="1:38" s="6" customFormat="1" ht="17" outlineLevel="2" x14ac:dyDescent="0.2">
      <c r="A639" s="32" t="s">
        <v>307</v>
      </c>
      <c r="B639" s="33" t="s">
        <v>451</v>
      </c>
      <c r="C639" s="33" t="s">
        <v>1</v>
      </c>
      <c r="D639" s="34"/>
      <c r="E639" s="34"/>
      <c r="F639" s="34"/>
      <c r="G639" s="34"/>
      <c r="H639" s="34"/>
      <c r="I639" s="35">
        <v>200</v>
      </c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67">
        <f t="shared" si="835"/>
        <v>200</v>
      </c>
      <c r="AA639" s="67"/>
      <c r="AB639" s="67"/>
      <c r="AC639" s="67"/>
      <c r="AD639" s="67"/>
      <c r="AE639" s="67"/>
      <c r="AF639" s="67"/>
      <c r="AG639" s="67"/>
      <c r="AH639" s="67"/>
      <c r="AI639" s="67"/>
      <c r="AJ639" s="67"/>
      <c r="AK639" s="67"/>
      <c r="AL639" s="27">
        <f t="shared" si="820"/>
        <v>0</v>
      </c>
    </row>
    <row r="640" spans="1:38" s="6" customFormat="1" ht="17" outlineLevel="2" x14ac:dyDescent="0.2">
      <c r="A640" s="32" t="s">
        <v>308</v>
      </c>
      <c r="B640" s="33" t="s">
        <v>451</v>
      </c>
      <c r="C640" s="33" t="s">
        <v>1</v>
      </c>
      <c r="D640" s="34"/>
      <c r="E640" s="34"/>
      <c r="F640" s="34"/>
      <c r="G640" s="34"/>
      <c r="H640" s="34"/>
      <c r="I640" s="35">
        <v>40</v>
      </c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67">
        <f t="shared" si="835"/>
        <v>40</v>
      </c>
      <c r="AA640" s="67"/>
      <c r="AB640" s="67"/>
      <c r="AC640" s="67"/>
      <c r="AD640" s="67"/>
      <c r="AE640" s="67"/>
      <c r="AF640" s="67"/>
      <c r="AG640" s="67"/>
      <c r="AH640" s="67"/>
      <c r="AI640" s="67"/>
      <c r="AJ640" s="67"/>
      <c r="AK640" s="67"/>
      <c r="AL640" s="27">
        <f t="shared" si="820"/>
        <v>0</v>
      </c>
    </row>
    <row r="641" spans="1:38" s="6" customFormat="1" ht="17" outlineLevel="2" x14ac:dyDescent="0.2">
      <c r="A641" s="32" t="s">
        <v>309</v>
      </c>
      <c r="B641" s="33" t="s">
        <v>451</v>
      </c>
      <c r="C641" s="33" t="s">
        <v>1</v>
      </c>
      <c r="D641" s="34"/>
      <c r="E641" s="34"/>
      <c r="F641" s="34"/>
      <c r="G641" s="34"/>
      <c r="H641" s="34"/>
      <c r="I641" s="35">
        <v>60</v>
      </c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67">
        <f t="shared" si="835"/>
        <v>60</v>
      </c>
      <c r="AA641" s="67"/>
      <c r="AB641" s="67"/>
      <c r="AC641" s="67"/>
      <c r="AD641" s="67"/>
      <c r="AE641" s="67"/>
      <c r="AF641" s="67"/>
      <c r="AG641" s="67"/>
      <c r="AH641" s="67"/>
      <c r="AI641" s="67"/>
      <c r="AJ641" s="67"/>
      <c r="AK641" s="67"/>
      <c r="AL641" s="27">
        <f t="shared" si="820"/>
        <v>0</v>
      </c>
    </row>
    <row r="642" spans="1:38" s="7" customFormat="1" ht="17" outlineLevel="1" x14ac:dyDescent="0.2">
      <c r="A642" s="28" t="s">
        <v>297</v>
      </c>
      <c r="B642" s="29" t="s">
        <v>333</v>
      </c>
      <c r="C642" s="29" t="s">
        <v>27</v>
      </c>
      <c r="D642" s="30"/>
      <c r="E642" s="30"/>
      <c r="F642" s="30"/>
      <c r="G642" s="30"/>
      <c r="H642" s="30"/>
      <c r="I642" s="31">
        <f>SUBTOTAL(9,I643:I646)</f>
        <v>0</v>
      </c>
      <c r="J642" s="31">
        <f t="shared" ref="J642:AK642" si="836">SUBTOTAL(9,J643:J646)</f>
        <v>0</v>
      </c>
      <c r="K642" s="31">
        <f t="shared" ref="K642" si="837">SUBTOTAL(9,K643:K646)</f>
        <v>0</v>
      </c>
      <c r="L642" s="31">
        <f t="shared" si="836"/>
        <v>0</v>
      </c>
      <c r="M642" s="31">
        <f t="shared" si="836"/>
        <v>0</v>
      </c>
      <c r="N642" s="31">
        <f t="shared" ref="N642" si="838">SUBTOTAL(9,N643:N646)</f>
        <v>0</v>
      </c>
      <c r="O642" s="31">
        <f t="shared" si="836"/>
        <v>0</v>
      </c>
      <c r="P642" s="31">
        <f t="shared" si="836"/>
        <v>0</v>
      </c>
      <c r="Q642" s="31">
        <f t="shared" si="836"/>
        <v>0</v>
      </c>
      <c r="R642" s="31">
        <f t="shared" ref="R642" si="839">SUBTOTAL(9,R643:R646)</f>
        <v>0</v>
      </c>
      <c r="S642" s="31">
        <f t="shared" si="836"/>
        <v>0</v>
      </c>
      <c r="T642" s="31">
        <f t="shared" si="836"/>
        <v>0</v>
      </c>
      <c r="U642" s="31">
        <f t="shared" ref="U642" si="840">SUBTOTAL(9,U643:U646)</f>
        <v>0</v>
      </c>
      <c r="V642" s="31">
        <f t="shared" si="836"/>
        <v>0</v>
      </c>
      <c r="W642" s="31">
        <f t="shared" ref="W642" si="841">SUBTOTAL(9,W643:W646)</f>
        <v>0</v>
      </c>
      <c r="X642" s="31">
        <f t="shared" si="836"/>
        <v>0</v>
      </c>
      <c r="Y642" s="31">
        <f t="shared" si="836"/>
        <v>0</v>
      </c>
      <c r="Z642" s="31">
        <f t="shared" si="836"/>
        <v>0</v>
      </c>
      <c r="AA642" s="31">
        <f t="shared" si="836"/>
        <v>0</v>
      </c>
      <c r="AB642" s="31">
        <f t="shared" si="836"/>
        <v>0</v>
      </c>
      <c r="AC642" s="31">
        <f t="shared" si="836"/>
        <v>0</v>
      </c>
      <c r="AD642" s="31">
        <f t="shared" si="836"/>
        <v>0</v>
      </c>
      <c r="AE642" s="31">
        <f t="shared" si="836"/>
        <v>0</v>
      </c>
      <c r="AF642" s="31">
        <f t="shared" si="836"/>
        <v>0</v>
      </c>
      <c r="AG642" s="31">
        <f t="shared" si="836"/>
        <v>0</v>
      </c>
      <c r="AH642" s="31">
        <f t="shared" si="836"/>
        <v>0</v>
      </c>
      <c r="AI642" s="31">
        <f t="shared" si="836"/>
        <v>0</v>
      </c>
      <c r="AJ642" s="31">
        <f t="shared" si="836"/>
        <v>0</v>
      </c>
      <c r="AK642" s="31">
        <f t="shared" si="836"/>
        <v>0</v>
      </c>
      <c r="AL642" s="27">
        <f t="shared" si="820"/>
        <v>0</v>
      </c>
    </row>
    <row r="643" spans="1:38" s="6" customFormat="1" ht="17" outlineLevel="2" x14ac:dyDescent="0.2">
      <c r="A643" s="32" t="s">
        <v>298</v>
      </c>
      <c r="B643" s="33" t="s">
        <v>363</v>
      </c>
      <c r="C643" s="33" t="s">
        <v>1</v>
      </c>
      <c r="D643" s="34"/>
      <c r="E643" s="34"/>
      <c r="F643" s="34"/>
      <c r="G643" s="34"/>
      <c r="H643" s="34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>
        <f>I643</f>
        <v>0</v>
      </c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27">
        <f t="shared" si="820"/>
        <v>0</v>
      </c>
    </row>
    <row r="644" spans="1:38" s="6" customFormat="1" ht="17" outlineLevel="2" x14ac:dyDescent="0.2">
      <c r="A644" s="32" t="s">
        <v>299</v>
      </c>
      <c r="B644" s="33" t="s">
        <v>364</v>
      </c>
      <c r="C644" s="33" t="s">
        <v>27</v>
      </c>
      <c r="D644" s="34"/>
      <c r="E644" s="34"/>
      <c r="F644" s="34"/>
      <c r="G644" s="34"/>
      <c r="H644" s="34"/>
      <c r="I644" s="35">
        <v>0</v>
      </c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27">
        <f t="shared" si="820"/>
        <v>0</v>
      </c>
    </row>
    <row r="645" spans="1:38" s="6" customFormat="1" ht="17" outlineLevel="2" x14ac:dyDescent="0.2">
      <c r="A645" s="32" t="s">
        <v>300</v>
      </c>
      <c r="B645" s="33" t="s">
        <v>152</v>
      </c>
      <c r="C645" s="33" t="s">
        <v>153</v>
      </c>
      <c r="D645" s="34"/>
      <c r="E645" s="34"/>
      <c r="F645" s="34"/>
      <c r="G645" s="34"/>
      <c r="H645" s="34"/>
      <c r="I645" s="35">
        <f>SUBTOTAL(9,I646)</f>
        <v>0</v>
      </c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27">
        <f t="shared" si="820"/>
        <v>0</v>
      </c>
    </row>
    <row r="646" spans="1:38" ht="34" outlineLevel="3" x14ac:dyDescent="0.2">
      <c r="A646" s="36" t="s">
        <v>301</v>
      </c>
      <c r="B646" s="37" t="s">
        <v>365</v>
      </c>
      <c r="C646" s="37" t="s">
        <v>366</v>
      </c>
      <c r="D646" s="38"/>
      <c r="E646" s="38"/>
      <c r="F646" s="38"/>
      <c r="G646" s="38"/>
      <c r="H646" s="38"/>
      <c r="I646" s="39"/>
      <c r="J646" s="39"/>
      <c r="K646" s="39"/>
      <c r="L646" s="39"/>
      <c r="M646" s="39"/>
      <c r="N646" s="39"/>
      <c r="O646" s="39"/>
      <c r="P646" s="39"/>
      <c r="Q646" s="42"/>
      <c r="R646" s="39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3"/>
      <c r="AE646" s="42"/>
      <c r="AF646" s="42"/>
      <c r="AG646" s="42"/>
      <c r="AH646" s="42"/>
      <c r="AI646" s="42"/>
      <c r="AJ646" s="42"/>
      <c r="AK646" s="42"/>
      <c r="AL646" s="27">
        <f t="shared" si="820"/>
        <v>0</v>
      </c>
    </row>
  </sheetData>
  <conditionalFormatting sqref="AL363 AL367 AL370 AL374:AL375 AL381 AL386 AL389 AL359 AL515 AL518 AL200:AL241 AL520:AL564 AL505:AL512 AL15:AL198 AL246:AL289 AL493:AL503 AL463:AL490 AL292:AL354 AL392:AL440 AL445:AL461 AL566:AL646">
    <cfRule type="cellIs" dxfId="33" priority="39" operator="notEqual">
      <formula>0</formula>
    </cfRule>
  </conditionalFormatting>
  <conditionalFormatting sqref="AL360">
    <cfRule type="cellIs" dxfId="32" priority="37" operator="notEqual">
      <formula>0</formula>
    </cfRule>
  </conditionalFormatting>
  <conditionalFormatting sqref="AL362">
    <cfRule type="cellIs" dxfId="31" priority="36" operator="notEqual">
      <formula>0</formula>
    </cfRule>
  </conditionalFormatting>
  <conditionalFormatting sqref="AL361">
    <cfRule type="cellIs" dxfId="30" priority="35" operator="notEqual">
      <formula>0</formula>
    </cfRule>
  </conditionalFormatting>
  <conditionalFormatting sqref="AL364">
    <cfRule type="cellIs" dxfId="29" priority="34" operator="notEqual">
      <formula>0</formula>
    </cfRule>
  </conditionalFormatting>
  <conditionalFormatting sqref="AL366">
    <cfRule type="cellIs" dxfId="28" priority="33" operator="notEqual">
      <formula>0</formula>
    </cfRule>
  </conditionalFormatting>
  <conditionalFormatting sqref="AL365">
    <cfRule type="cellIs" dxfId="27" priority="32" operator="notEqual">
      <formula>0</formula>
    </cfRule>
  </conditionalFormatting>
  <conditionalFormatting sqref="AL368">
    <cfRule type="cellIs" dxfId="26" priority="31" operator="notEqual">
      <formula>0</formula>
    </cfRule>
  </conditionalFormatting>
  <conditionalFormatting sqref="AL369">
    <cfRule type="cellIs" dxfId="25" priority="30" operator="notEqual">
      <formula>0</formula>
    </cfRule>
  </conditionalFormatting>
  <conditionalFormatting sqref="AL371">
    <cfRule type="cellIs" dxfId="24" priority="29" operator="notEqual">
      <formula>0</formula>
    </cfRule>
  </conditionalFormatting>
  <conditionalFormatting sqref="AL373">
    <cfRule type="cellIs" dxfId="23" priority="28" operator="notEqual">
      <formula>0</formula>
    </cfRule>
  </conditionalFormatting>
  <conditionalFormatting sqref="AL372">
    <cfRule type="cellIs" dxfId="22" priority="27" operator="notEqual">
      <formula>0</formula>
    </cfRule>
  </conditionalFormatting>
  <conditionalFormatting sqref="AL376:AL379">
    <cfRule type="cellIs" dxfId="21" priority="26" operator="notEqual">
      <formula>0</formula>
    </cfRule>
  </conditionalFormatting>
  <conditionalFormatting sqref="AL380">
    <cfRule type="cellIs" dxfId="20" priority="25" operator="notEqual">
      <formula>0</formula>
    </cfRule>
  </conditionalFormatting>
  <conditionalFormatting sqref="AL382:AL385">
    <cfRule type="cellIs" dxfId="19" priority="24" operator="notEqual">
      <formula>0</formula>
    </cfRule>
  </conditionalFormatting>
  <conditionalFormatting sqref="AL387:AL388">
    <cfRule type="cellIs" dxfId="18" priority="23" operator="notEqual">
      <formula>0</formula>
    </cfRule>
  </conditionalFormatting>
  <conditionalFormatting sqref="AL390:AL391">
    <cfRule type="cellIs" dxfId="17" priority="22" operator="notEqual">
      <formula>0</formula>
    </cfRule>
  </conditionalFormatting>
  <conditionalFormatting sqref="AL355:AL358">
    <cfRule type="cellIs" dxfId="16" priority="20" operator="notEqual">
      <formula>0</formula>
    </cfRule>
  </conditionalFormatting>
  <conditionalFormatting sqref="AL516">
    <cfRule type="cellIs" dxfId="15" priority="19" operator="notEqual">
      <formula>0</formula>
    </cfRule>
  </conditionalFormatting>
  <conditionalFormatting sqref="AL517">
    <cfRule type="cellIs" dxfId="14" priority="18" operator="notEqual">
      <formula>0</formula>
    </cfRule>
  </conditionalFormatting>
  <conditionalFormatting sqref="AL519">
    <cfRule type="cellIs" dxfId="13" priority="17" operator="notEqual">
      <formula>0</formula>
    </cfRule>
  </conditionalFormatting>
  <conditionalFormatting sqref="AL199">
    <cfRule type="cellIs" dxfId="12" priority="16" operator="notEqual">
      <formula>0</formula>
    </cfRule>
  </conditionalFormatting>
  <conditionalFormatting sqref="AL504">
    <cfRule type="cellIs" dxfId="11" priority="15" operator="notEqual">
      <formula>0</formula>
    </cfRule>
  </conditionalFormatting>
  <conditionalFormatting sqref="AL242">
    <cfRule type="cellIs" dxfId="10" priority="14" operator="notEqual">
      <formula>0</formula>
    </cfRule>
  </conditionalFormatting>
  <conditionalFormatting sqref="AL243">
    <cfRule type="cellIs" dxfId="9" priority="13" operator="notEqual">
      <formula>0</formula>
    </cfRule>
  </conditionalFormatting>
  <conditionalFormatting sqref="AL244">
    <cfRule type="cellIs" dxfId="8" priority="12" operator="notEqual">
      <formula>0</formula>
    </cfRule>
  </conditionalFormatting>
  <conditionalFormatting sqref="AL491">
    <cfRule type="cellIs" dxfId="7" priority="11" operator="notEqual">
      <formula>0</formula>
    </cfRule>
  </conditionalFormatting>
  <conditionalFormatting sqref="AL462">
    <cfRule type="cellIs" dxfId="6" priority="8" operator="notEqual">
      <formula>0</formula>
    </cfRule>
  </conditionalFormatting>
  <conditionalFormatting sqref="AL245">
    <cfRule type="cellIs" dxfId="5" priority="7" operator="notEqual">
      <formula>0</formula>
    </cfRule>
  </conditionalFormatting>
  <conditionalFormatting sqref="AL290">
    <cfRule type="cellIs" dxfId="4" priority="6" operator="notEqual">
      <formula>0</formula>
    </cfRule>
  </conditionalFormatting>
  <conditionalFormatting sqref="AL441:AL444">
    <cfRule type="cellIs" dxfId="3" priority="4" operator="notEqual">
      <formula>0</formula>
    </cfRule>
  </conditionalFormatting>
  <conditionalFormatting sqref="AL291">
    <cfRule type="cellIs" dxfId="2" priority="3" operator="notEqual">
      <formula>0</formula>
    </cfRule>
  </conditionalFormatting>
  <conditionalFormatting sqref="AL492">
    <cfRule type="cellIs" dxfId="1" priority="2" operator="notEqual">
      <formula>0</formula>
    </cfRule>
  </conditionalFormatting>
  <conditionalFormatting sqref="AL565">
    <cfRule type="cellIs" dxfId="0" priority="1" operator="notEqual">
      <formula>0</formula>
    </cfRule>
  </conditionalFormatting>
  <pageMargins left="0.7" right="0.7" top="0.75" bottom="0.75" header="0.3" footer="0.3"/>
  <pageSetup paperSize="9" scale="27" orientation="landscape" horizontalDpi="0" verticalDpi="0"/>
  <ignoredErrors>
    <ignoredError sqref="Z3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1"/>
  <sheetViews>
    <sheetView zoomScale="90" zoomScaleNormal="90" workbookViewId="0">
      <selection activeCell="T18" sqref="T18"/>
    </sheetView>
  </sheetViews>
  <sheetFormatPr baseColWidth="10" defaultRowHeight="14" x14ac:dyDescent="0.2"/>
  <cols>
    <col min="1" max="1" width="17.83203125" style="79" customWidth="1"/>
    <col min="2" max="2" width="28.33203125" style="79" customWidth="1"/>
    <col min="3" max="16384" width="10.83203125" style="79"/>
  </cols>
  <sheetData>
    <row r="1" spans="1:31" ht="68" x14ac:dyDescent="0.2">
      <c r="A1" s="76" t="s">
        <v>4</v>
      </c>
      <c r="B1" s="76" t="s">
        <v>5</v>
      </c>
      <c r="C1" s="77" t="s">
        <v>6</v>
      </c>
      <c r="D1" s="78" t="s">
        <v>17</v>
      </c>
      <c r="E1" s="78" t="s">
        <v>18</v>
      </c>
      <c r="F1" s="78" t="s">
        <v>706</v>
      </c>
      <c r="G1" s="78" t="s">
        <v>29</v>
      </c>
      <c r="H1" s="78" t="s">
        <v>31</v>
      </c>
      <c r="I1" s="78" t="s">
        <v>707</v>
      </c>
      <c r="J1" s="78" t="s">
        <v>22</v>
      </c>
      <c r="K1" s="78" t="s">
        <v>30</v>
      </c>
      <c r="L1" s="78" t="s">
        <v>32</v>
      </c>
      <c r="M1" s="88" t="s">
        <v>390</v>
      </c>
      <c r="N1" s="88" t="s">
        <v>33</v>
      </c>
      <c r="O1" s="78" t="s">
        <v>623</v>
      </c>
      <c r="P1" s="78" t="s">
        <v>624</v>
      </c>
      <c r="Q1" s="78" t="s">
        <v>7</v>
      </c>
      <c r="R1" s="78" t="s">
        <v>8</v>
      </c>
      <c r="S1" s="78" t="s">
        <v>9</v>
      </c>
      <c r="T1" s="78" t="s">
        <v>10</v>
      </c>
      <c r="U1" s="78" t="s">
        <v>374</v>
      </c>
      <c r="V1" s="78" t="s">
        <v>34</v>
      </c>
      <c r="W1" s="78" t="s">
        <v>367</v>
      </c>
      <c r="X1" s="78" t="s">
        <v>38</v>
      </c>
      <c r="Y1" s="78" t="s">
        <v>11</v>
      </c>
      <c r="Z1" s="78" t="s">
        <v>12</v>
      </c>
      <c r="AA1" s="78" t="s">
        <v>13</v>
      </c>
      <c r="AB1" s="78" t="s">
        <v>35</v>
      </c>
      <c r="AC1" s="78" t="s">
        <v>14</v>
      </c>
      <c r="AD1" s="111" t="s">
        <v>15</v>
      </c>
      <c r="AE1" s="111" t="s">
        <v>438</v>
      </c>
    </row>
    <row r="2" spans="1:31" ht="34" x14ac:dyDescent="0.2">
      <c r="A2" s="80" t="s">
        <v>154</v>
      </c>
      <c r="B2" s="81" t="s">
        <v>313</v>
      </c>
      <c r="C2" s="81" t="s">
        <v>27</v>
      </c>
      <c r="D2" s="82">
        <v>31862</v>
      </c>
      <c r="E2" s="82">
        <v>3188.4180000000001</v>
      </c>
      <c r="F2" s="82">
        <v>9645</v>
      </c>
      <c r="G2" s="82">
        <v>1087</v>
      </c>
      <c r="H2" s="82">
        <v>1554</v>
      </c>
      <c r="I2" s="82">
        <v>1000</v>
      </c>
      <c r="J2" s="96">
        <v>1975</v>
      </c>
      <c r="K2" s="82">
        <v>600</v>
      </c>
      <c r="L2" s="82">
        <v>3138.4180000000001</v>
      </c>
      <c r="M2" s="82">
        <v>1554</v>
      </c>
      <c r="N2" s="82">
        <v>600</v>
      </c>
      <c r="O2" s="82">
        <v>9645</v>
      </c>
      <c r="P2" s="82">
        <v>1000</v>
      </c>
      <c r="Q2" s="82">
        <v>50</v>
      </c>
      <c r="R2" s="82">
        <v>6426</v>
      </c>
      <c r="S2" s="82">
        <v>0</v>
      </c>
      <c r="T2" s="82">
        <v>7742</v>
      </c>
      <c r="U2" s="82">
        <v>14598</v>
      </c>
      <c r="V2" s="82">
        <v>800</v>
      </c>
      <c r="W2" s="82">
        <v>972</v>
      </c>
      <c r="X2" s="82">
        <v>1000</v>
      </c>
      <c r="Y2" s="82">
        <v>1388</v>
      </c>
      <c r="Z2" s="82">
        <v>150.52230000000003</v>
      </c>
      <c r="AA2" s="82">
        <v>0</v>
      </c>
      <c r="AB2" s="82">
        <v>100</v>
      </c>
      <c r="AC2" s="82">
        <v>510</v>
      </c>
      <c r="AD2" s="110">
        <v>600</v>
      </c>
      <c r="AE2" s="110">
        <v>700</v>
      </c>
    </row>
    <row r="3" spans="1:31" ht="34" x14ac:dyDescent="0.2">
      <c r="A3" s="80" t="s">
        <v>237</v>
      </c>
      <c r="B3" s="81" t="s">
        <v>355</v>
      </c>
      <c r="C3" s="81" t="s">
        <v>356</v>
      </c>
      <c r="D3" s="82">
        <v>8049</v>
      </c>
      <c r="E3" s="82">
        <v>4558</v>
      </c>
      <c r="F3" s="82">
        <v>3864</v>
      </c>
      <c r="G3" s="82">
        <v>0</v>
      </c>
      <c r="H3" s="82">
        <v>754</v>
      </c>
      <c r="I3" s="82">
        <v>560</v>
      </c>
      <c r="J3" s="82">
        <v>0</v>
      </c>
      <c r="K3" s="82">
        <v>400</v>
      </c>
      <c r="L3" s="82">
        <v>4558</v>
      </c>
      <c r="M3" s="82">
        <v>394</v>
      </c>
      <c r="N3" s="82">
        <v>0</v>
      </c>
      <c r="O3" s="82">
        <v>3864</v>
      </c>
      <c r="P3" s="82">
        <v>560</v>
      </c>
      <c r="Q3" s="82">
        <v>760</v>
      </c>
      <c r="R3" s="82">
        <v>0</v>
      </c>
      <c r="S3" s="82">
        <v>8049</v>
      </c>
      <c r="T3" s="82">
        <v>0</v>
      </c>
      <c r="U3" s="82">
        <v>0</v>
      </c>
      <c r="V3" s="82">
        <v>0</v>
      </c>
      <c r="W3" s="82">
        <v>0</v>
      </c>
      <c r="X3" s="82">
        <v>0</v>
      </c>
      <c r="Y3" s="82">
        <v>0</v>
      </c>
      <c r="Z3" s="82">
        <v>0</v>
      </c>
      <c r="AA3" s="82">
        <v>0</v>
      </c>
      <c r="AB3" s="82">
        <v>0</v>
      </c>
      <c r="AC3" s="82">
        <v>0</v>
      </c>
      <c r="AD3" s="82">
        <v>0</v>
      </c>
      <c r="AE3" s="82">
        <v>0</v>
      </c>
    </row>
    <row r="4" spans="1:31" ht="51" x14ac:dyDescent="0.2">
      <c r="A4" s="80" t="s">
        <v>275</v>
      </c>
      <c r="B4" s="81" t="s">
        <v>362</v>
      </c>
      <c r="C4" s="81" t="s">
        <v>51</v>
      </c>
      <c r="D4" s="82">
        <v>7599</v>
      </c>
      <c r="E4" s="82">
        <v>0</v>
      </c>
      <c r="F4" s="82">
        <v>0</v>
      </c>
      <c r="G4" s="82">
        <v>0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  <c r="P4" s="82">
        <v>0</v>
      </c>
      <c r="Q4" s="82">
        <v>0</v>
      </c>
      <c r="R4" s="82">
        <v>0</v>
      </c>
      <c r="S4" s="82">
        <v>7449</v>
      </c>
      <c r="T4" s="82">
        <v>0</v>
      </c>
      <c r="U4" s="82">
        <v>0</v>
      </c>
      <c r="V4" s="82">
        <v>0</v>
      </c>
      <c r="W4" s="82">
        <v>0</v>
      </c>
      <c r="X4" s="82">
        <v>0</v>
      </c>
      <c r="Y4" s="82">
        <v>140</v>
      </c>
      <c r="Z4" s="82">
        <v>10</v>
      </c>
      <c r="AA4" s="82">
        <v>0</v>
      </c>
      <c r="AB4" s="82">
        <v>0</v>
      </c>
      <c r="AC4" s="82">
        <v>0</v>
      </c>
      <c r="AD4" s="82">
        <v>0</v>
      </c>
      <c r="AE4" s="82">
        <v>0</v>
      </c>
    </row>
    <row r="5" spans="1:31" ht="34" x14ac:dyDescent="0.2">
      <c r="A5" s="80" t="s">
        <v>375</v>
      </c>
      <c r="B5" s="81" t="s">
        <v>313</v>
      </c>
      <c r="C5" s="81" t="s">
        <v>27</v>
      </c>
      <c r="D5" s="82">
        <v>255.1</v>
      </c>
      <c r="E5" s="82">
        <v>0</v>
      </c>
      <c r="F5" s="82">
        <v>457.69529999999997</v>
      </c>
      <c r="G5" s="82">
        <v>0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457.69529999999997</v>
      </c>
      <c r="P5" s="82">
        <v>0</v>
      </c>
      <c r="Q5" s="82">
        <v>0</v>
      </c>
      <c r="R5" s="82">
        <v>50</v>
      </c>
      <c r="S5" s="82">
        <v>0</v>
      </c>
      <c r="T5" s="82">
        <v>0</v>
      </c>
      <c r="U5" s="82">
        <v>205.1</v>
      </c>
      <c r="V5" s="82">
        <v>0</v>
      </c>
      <c r="W5" s="82">
        <v>0</v>
      </c>
      <c r="X5" s="82">
        <v>0</v>
      </c>
      <c r="Y5" s="82">
        <v>0</v>
      </c>
      <c r="Z5" s="82">
        <v>0</v>
      </c>
      <c r="AA5" s="82">
        <v>0</v>
      </c>
      <c r="AB5" s="82">
        <v>0</v>
      </c>
      <c r="AC5" s="82">
        <v>0</v>
      </c>
      <c r="AD5" s="82">
        <v>0</v>
      </c>
      <c r="AE5" s="82">
        <v>0</v>
      </c>
    </row>
    <row r="6" spans="1:31" ht="34" x14ac:dyDescent="0.2">
      <c r="A6" s="83" t="s">
        <v>302</v>
      </c>
      <c r="B6" s="84" t="s">
        <v>50</v>
      </c>
      <c r="C6" s="84" t="s">
        <v>314</v>
      </c>
      <c r="D6" s="85">
        <v>6594</v>
      </c>
      <c r="E6" s="85">
        <v>0</v>
      </c>
      <c r="F6" s="85">
        <v>0</v>
      </c>
      <c r="G6" s="85">
        <v>0</v>
      </c>
      <c r="H6" s="85">
        <v>0</v>
      </c>
      <c r="I6" s="85">
        <v>0</v>
      </c>
      <c r="J6" s="85">
        <v>0</v>
      </c>
      <c r="K6" s="85">
        <v>0</v>
      </c>
      <c r="L6" s="85">
        <v>0</v>
      </c>
      <c r="M6" s="85">
        <v>0</v>
      </c>
      <c r="N6" s="85">
        <v>0</v>
      </c>
      <c r="O6" s="85">
        <v>0</v>
      </c>
      <c r="P6" s="85">
        <v>0</v>
      </c>
      <c r="Q6" s="85">
        <v>0</v>
      </c>
      <c r="R6" s="85">
        <v>0</v>
      </c>
      <c r="S6" s="85">
        <v>0</v>
      </c>
      <c r="T6" s="85">
        <v>4194</v>
      </c>
      <c r="U6" s="85">
        <v>2400</v>
      </c>
      <c r="V6" s="85">
        <v>0</v>
      </c>
      <c r="W6" s="85">
        <v>0</v>
      </c>
      <c r="X6" s="85">
        <v>0</v>
      </c>
      <c r="Y6" s="85">
        <v>0</v>
      </c>
      <c r="Z6" s="85">
        <v>0</v>
      </c>
      <c r="AA6" s="85">
        <v>0</v>
      </c>
      <c r="AB6" s="85">
        <v>0</v>
      </c>
      <c r="AC6" s="85">
        <v>0</v>
      </c>
      <c r="AD6" s="85">
        <v>0</v>
      </c>
      <c r="AE6" s="85">
        <v>0</v>
      </c>
    </row>
    <row r="7" spans="1:31" ht="17" x14ac:dyDescent="0.2">
      <c r="A7" s="89" t="s">
        <v>625</v>
      </c>
      <c r="B7" s="90"/>
      <c r="C7" s="90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2">
        <f>SUBTOTAL(109,Tabella1[Poland
'[k€']])</f>
        <v>510</v>
      </c>
      <c r="AD7" s="91"/>
      <c r="AE7" s="91"/>
    </row>
    <row r="9" spans="1:31" ht="51" x14ac:dyDescent="0.2">
      <c r="A9" s="86" t="s">
        <v>310</v>
      </c>
      <c r="B9" s="86" t="s">
        <v>311</v>
      </c>
      <c r="C9" s="86" t="s">
        <v>312</v>
      </c>
      <c r="D9" s="87">
        <f t="shared" ref="D9:AC9" si="0">SUBTOTAL(9,D2:D6)</f>
        <v>54359.1</v>
      </c>
      <c r="E9" s="87">
        <f t="shared" si="0"/>
        <v>7746.4179999999997</v>
      </c>
      <c r="F9" s="87">
        <f t="shared" si="0"/>
        <v>13966.695299999999</v>
      </c>
      <c r="G9" s="87">
        <f t="shared" si="0"/>
        <v>1087</v>
      </c>
      <c r="H9" s="87">
        <f t="shared" si="0"/>
        <v>2308</v>
      </c>
      <c r="I9" s="87">
        <f t="shared" si="0"/>
        <v>1560</v>
      </c>
      <c r="J9" s="87">
        <f t="shared" si="0"/>
        <v>1975</v>
      </c>
      <c r="K9" s="87">
        <f t="shared" si="0"/>
        <v>1000</v>
      </c>
      <c r="L9" s="87">
        <f t="shared" si="0"/>
        <v>7696.4179999999997</v>
      </c>
      <c r="M9" s="87">
        <f t="shared" si="0"/>
        <v>1948</v>
      </c>
      <c r="N9" s="87">
        <f t="shared" si="0"/>
        <v>600</v>
      </c>
      <c r="O9" s="87">
        <f t="shared" si="0"/>
        <v>13966.695299999999</v>
      </c>
      <c r="P9" s="87">
        <f t="shared" si="0"/>
        <v>1560</v>
      </c>
      <c r="Q9" s="87">
        <f t="shared" si="0"/>
        <v>810</v>
      </c>
      <c r="R9" s="87">
        <f t="shared" si="0"/>
        <v>6476</v>
      </c>
      <c r="S9" s="87">
        <f t="shared" si="0"/>
        <v>15498</v>
      </c>
      <c r="T9" s="87">
        <f t="shared" si="0"/>
        <v>11936</v>
      </c>
      <c r="U9" s="87">
        <f t="shared" si="0"/>
        <v>17203.099999999999</v>
      </c>
      <c r="V9" s="87">
        <f t="shared" si="0"/>
        <v>800</v>
      </c>
      <c r="W9" s="87">
        <f t="shared" si="0"/>
        <v>972</v>
      </c>
      <c r="X9" s="87">
        <f t="shared" si="0"/>
        <v>1000</v>
      </c>
      <c r="Y9" s="87">
        <f t="shared" si="0"/>
        <v>1528</v>
      </c>
      <c r="Z9" s="87">
        <f t="shared" si="0"/>
        <v>160.52230000000003</v>
      </c>
      <c r="AA9" s="87">
        <f t="shared" si="0"/>
        <v>0</v>
      </c>
      <c r="AB9" s="87">
        <f t="shared" si="0"/>
        <v>100</v>
      </c>
      <c r="AC9" s="87">
        <f t="shared" si="0"/>
        <v>510</v>
      </c>
    </row>
    <row r="15" spans="1:31" x14ac:dyDescent="0.2">
      <c r="B15" s="79" t="s">
        <v>631</v>
      </c>
      <c r="C15" s="79" t="s">
        <v>626</v>
      </c>
      <c r="D15" s="79" t="s">
        <v>627</v>
      </c>
      <c r="E15" s="79" t="s">
        <v>628</v>
      </c>
      <c r="F15" s="79" t="s">
        <v>117</v>
      </c>
      <c r="G15" s="79" t="s">
        <v>629</v>
      </c>
      <c r="H15" s="79" t="s">
        <v>630</v>
      </c>
    </row>
    <row r="16" spans="1:31" ht="17" x14ac:dyDescent="0.2">
      <c r="B16" s="93" t="s">
        <v>154</v>
      </c>
      <c r="C16" s="95">
        <f>SUM(R2:W2)</f>
        <v>30538</v>
      </c>
      <c r="D16" s="95">
        <f>SUM(L2:M2)/1.14</f>
        <v>4116.1561403508776</v>
      </c>
      <c r="E16" s="95">
        <f>SUM(O2:P2)/1.5</f>
        <v>7096.666666666667</v>
      </c>
      <c r="F16" s="95">
        <f>Q2/1.14</f>
        <v>43.859649122807021</v>
      </c>
      <c r="G16" s="95">
        <f>SUM(X2:AD2)</f>
        <v>3748.5223000000001</v>
      </c>
      <c r="H16" s="95">
        <f>AE2</f>
        <v>700</v>
      </c>
      <c r="I16" s="95">
        <f>SUM(C16:H16)</f>
        <v>46243.204756140345</v>
      </c>
    </row>
    <row r="17" spans="2:9" ht="17" x14ac:dyDescent="0.2">
      <c r="B17" s="93" t="s">
        <v>237</v>
      </c>
      <c r="C17" s="95">
        <f>SUM(R3:W3)</f>
        <v>8049</v>
      </c>
      <c r="D17" s="95">
        <f t="shared" ref="D17:D20" si="1">SUM(L3:M3)/1.14</f>
        <v>4343.8596491228072</v>
      </c>
      <c r="E17" s="95">
        <f t="shared" ref="E17:E20" si="2">SUM(O3:P3)/1.5</f>
        <v>2949.3333333333335</v>
      </c>
      <c r="F17" s="95">
        <f t="shared" ref="F17:F20" si="3">Q3/1.14</f>
        <v>666.66666666666674</v>
      </c>
      <c r="G17" s="95">
        <f t="shared" ref="G17:G20" si="4">SUM(X3:AD3)</f>
        <v>0</v>
      </c>
      <c r="H17" s="95">
        <f t="shared" ref="H17:H20" si="5">AE3</f>
        <v>0</v>
      </c>
      <c r="I17" s="95">
        <f t="shared" ref="I17:I20" si="6">SUM(C17:H17)</f>
        <v>16008.859649122807</v>
      </c>
    </row>
    <row r="18" spans="2:9" ht="17" x14ac:dyDescent="0.2">
      <c r="B18" s="93" t="s">
        <v>275</v>
      </c>
      <c r="C18" s="95">
        <f>SUM(R4:W4)</f>
        <v>7449</v>
      </c>
      <c r="D18" s="95">
        <f t="shared" si="1"/>
        <v>0</v>
      </c>
      <c r="E18" s="95">
        <f t="shared" si="2"/>
        <v>0</v>
      </c>
      <c r="F18" s="95">
        <f t="shared" si="3"/>
        <v>0</v>
      </c>
      <c r="G18" s="95">
        <f t="shared" si="4"/>
        <v>150</v>
      </c>
      <c r="H18" s="95">
        <f t="shared" si="5"/>
        <v>0</v>
      </c>
      <c r="I18" s="95">
        <f t="shared" si="6"/>
        <v>7599</v>
      </c>
    </row>
    <row r="19" spans="2:9" ht="17" x14ac:dyDescent="0.2">
      <c r="B19" s="93" t="s">
        <v>375</v>
      </c>
      <c r="C19" s="95">
        <f>SUM(R5:W5)</f>
        <v>255.1</v>
      </c>
      <c r="D19" s="95">
        <f t="shared" si="1"/>
        <v>0</v>
      </c>
      <c r="E19" s="95">
        <f t="shared" si="2"/>
        <v>305.1302</v>
      </c>
      <c r="F19" s="95">
        <f t="shared" si="3"/>
        <v>0</v>
      </c>
      <c r="G19" s="95">
        <f t="shared" si="4"/>
        <v>0</v>
      </c>
      <c r="H19" s="95">
        <f t="shared" si="5"/>
        <v>0</v>
      </c>
      <c r="I19" s="95">
        <f t="shared" si="6"/>
        <v>560.23019999999997</v>
      </c>
    </row>
    <row r="20" spans="2:9" ht="17" x14ac:dyDescent="0.2">
      <c r="B20" s="94" t="s">
        <v>302</v>
      </c>
      <c r="C20" s="95">
        <f>SUM(R6:W6)</f>
        <v>6594</v>
      </c>
      <c r="D20" s="95">
        <f t="shared" si="1"/>
        <v>0</v>
      </c>
      <c r="E20" s="95">
        <f t="shared" si="2"/>
        <v>0</v>
      </c>
      <c r="F20" s="95">
        <f t="shared" si="3"/>
        <v>0</v>
      </c>
      <c r="G20" s="95">
        <f t="shared" si="4"/>
        <v>0</v>
      </c>
      <c r="H20" s="95">
        <f t="shared" si="5"/>
        <v>0</v>
      </c>
      <c r="I20" s="95">
        <f t="shared" si="6"/>
        <v>6594</v>
      </c>
    </row>
    <row r="21" spans="2:9" x14ac:dyDescent="0.2">
      <c r="C21" s="95">
        <f>SUM(C16:C20)</f>
        <v>52885.1</v>
      </c>
      <c r="D21" s="95">
        <f>SUM(D16:D20)</f>
        <v>8460.015789473684</v>
      </c>
      <c r="E21" s="95">
        <f>SUM(E16:E20)</f>
        <v>10351.1302</v>
      </c>
      <c r="F21" s="95">
        <f t="shared" ref="F21:G21" si="7">SUM(F16:F20)</f>
        <v>710.52631578947376</v>
      </c>
      <c r="G21" s="95">
        <f t="shared" si="7"/>
        <v>3898.5223000000001</v>
      </c>
      <c r="H21" s="95">
        <f>SUM(H16:H20)</f>
        <v>700</v>
      </c>
      <c r="I21" s="95">
        <f>SUM(I16:I20)</f>
        <v>77005.29460526316</v>
      </c>
    </row>
  </sheetData>
  <pageMargins left="0.7" right="0.7" top="0.75" bottom="0.75" header="0.3" footer="0.3"/>
  <pageSetup paperSize="8" orientation="landscape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 data</vt:lpstr>
      <vt:lpstr>summary</vt:lpstr>
      <vt:lpstr>'all data'!Print_Area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Ianni</cp:lastModifiedBy>
  <cp:lastPrinted>2018-09-05T13:17:34Z</cp:lastPrinted>
  <dcterms:created xsi:type="dcterms:W3CDTF">2018-03-14T21:17:18Z</dcterms:created>
  <dcterms:modified xsi:type="dcterms:W3CDTF">2019-01-31T17:46:30Z</dcterms:modified>
</cp:coreProperties>
</file>