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28" name="ID_3E06B07885804BFA8CDD5759E0ECF104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662985" y="65160525"/>
          <a:ext cx="762000" cy="762000"/>
        </a:xfrm>
        <a:prstGeom prst="rect">
          <a:avLst/>
        </a:prstGeom>
      </xdr:spPr>
    </xdr:pic>
  </etc:cellImage>
  <etc:cellImage>
    <xdr:pic>
      <xdr:nvPicPr>
        <xdr:cNvPr id="225" name="ID_37A73F52BEB64C3FAC138380BDFADE00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1662985" y="64296925"/>
          <a:ext cx="762000" cy="762000"/>
        </a:xfrm>
        <a:prstGeom prst="rect">
          <a:avLst/>
        </a:prstGeom>
      </xdr:spPr>
    </xdr:pic>
  </etc:cellImage>
  <etc:cellImage>
    <xdr:pic>
      <xdr:nvPicPr>
        <xdr:cNvPr id="222" name="ID_CB3477D3CB23482D99F6301311CD9D3F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63433325"/>
          <a:ext cx="762000" cy="762000"/>
        </a:xfrm>
        <a:prstGeom prst="rect">
          <a:avLst/>
        </a:prstGeom>
      </xdr:spPr>
    </xdr:pic>
  </etc:cellImage>
  <etc:cellImage>
    <xdr:pic>
      <xdr:nvPicPr>
        <xdr:cNvPr id="219" name="ID_89F361F3B4024E34A4326F21C3345063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62569725"/>
          <a:ext cx="762000" cy="762000"/>
        </a:xfrm>
        <a:prstGeom prst="rect">
          <a:avLst/>
        </a:prstGeom>
      </xdr:spPr>
    </xdr:pic>
  </etc:cellImage>
  <etc:cellImage>
    <xdr:pic>
      <xdr:nvPicPr>
        <xdr:cNvPr id="216" name="ID_3CAFD2C818DE4492BEE17A38CC537E5D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61706125"/>
          <a:ext cx="762000" cy="762000"/>
        </a:xfrm>
        <a:prstGeom prst="rect">
          <a:avLst/>
        </a:prstGeom>
      </xdr:spPr>
    </xdr:pic>
  </etc:cellImage>
  <etc:cellImage>
    <xdr:pic>
      <xdr:nvPicPr>
        <xdr:cNvPr id="213" name="ID_D3C9B356173245F780C2F1E5716251FE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60842525"/>
          <a:ext cx="762000" cy="762000"/>
        </a:xfrm>
        <a:prstGeom prst="rect">
          <a:avLst/>
        </a:prstGeom>
      </xdr:spPr>
    </xdr:pic>
  </etc:cellImage>
  <etc:cellImage>
    <xdr:pic>
      <xdr:nvPicPr>
        <xdr:cNvPr id="210" name="ID_0AD48CE2C5264578B4BC3F0A569935D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59978925"/>
          <a:ext cx="762000" cy="762000"/>
        </a:xfrm>
        <a:prstGeom prst="rect">
          <a:avLst/>
        </a:prstGeom>
      </xdr:spPr>
    </xdr:pic>
  </etc:cellImage>
  <etc:cellImage>
    <xdr:pic>
      <xdr:nvPicPr>
        <xdr:cNvPr id="207" name="ID_74ABB2892EBD4898A0CB5A2BB0834186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59115325"/>
          <a:ext cx="762000" cy="762000"/>
        </a:xfrm>
        <a:prstGeom prst="rect">
          <a:avLst/>
        </a:prstGeom>
      </xdr:spPr>
    </xdr:pic>
  </etc:cellImage>
  <etc:cellImage>
    <xdr:pic>
      <xdr:nvPicPr>
        <xdr:cNvPr id="204" name="ID_FA64F334E4814E3C8B1C2BD8C891ACF6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58251725"/>
          <a:ext cx="762000" cy="762000"/>
        </a:xfrm>
        <a:prstGeom prst="rect">
          <a:avLst/>
        </a:prstGeom>
      </xdr:spPr>
    </xdr:pic>
  </etc:cellImage>
  <etc:cellImage>
    <xdr:pic>
      <xdr:nvPicPr>
        <xdr:cNvPr id="201" name="ID_3B581004F2CD48D3B11C82471C0D9A84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57388125"/>
          <a:ext cx="762000" cy="762000"/>
        </a:xfrm>
        <a:prstGeom prst="rect">
          <a:avLst/>
        </a:prstGeom>
      </xdr:spPr>
    </xdr:pic>
  </etc:cellImage>
  <etc:cellImage>
    <xdr:pic>
      <xdr:nvPicPr>
        <xdr:cNvPr id="198" name="ID_1D37FCCE7ADB459B8AD419ED02ED1487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56524525"/>
          <a:ext cx="762000" cy="762000"/>
        </a:xfrm>
        <a:prstGeom prst="rect">
          <a:avLst/>
        </a:prstGeom>
      </xdr:spPr>
    </xdr:pic>
  </etc:cellImage>
  <etc:cellImage>
    <xdr:pic>
      <xdr:nvPicPr>
        <xdr:cNvPr id="195" name="ID_C9B44DD3848A44179159D7A6294EEF54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55660925"/>
          <a:ext cx="762000" cy="762000"/>
        </a:xfrm>
        <a:prstGeom prst="rect">
          <a:avLst/>
        </a:prstGeom>
      </xdr:spPr>
    </xdr:pic>
  </etc:cellImage>
  <etc:cellImage>
    <xdr:pic>
      <xdr:nvPicPr>
        <xdr:cNvPr id="192" name="ID_75CEC6B553474309981A253A41BFAC3D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54797325"/>
          <a:ext cx="762000" cy="762000"/>
        </a:xfrm>
        <a:prstGeom prst="rect">
          <a:avLst/>
        </a:prstGeom>
      </xdr:spPr>
    </xdr:pic>
  </etc:cellImage>
  <etc:cellImage>
    <xdr:pic>
      <xdr:nvPicPr>
        <xdr:cNvPr id="189" name="ID_45BA2CE6EB25456493D15C90E3DF9C59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53933725"/>
          <a:ext cx="762000" cy="762000"/>
        </a:xfrm>
        <a:prstGeom prst="rect">
          <a:avLst/>
        </a:prstGeom>
      </xdr:spPr>
    </xdr:pic>
  </etc:cellImage>
  <etc:cellImage>
    <xdr:pic>
      <xdr:nvPicPr>
        <xdr:cNvPr id="186" name="ID_283C759B1A594E41B3F9AEBD163707C0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53070125"/>
          <a:ext cx="762000" cy="762000"/>
        </a:xfrm>
        <a:prstGeom prst="rect">
          <a:avLst/>
        </a:prstGeom>
      </xdr:spPr>
    </xdr:pic>
  </etc:cellImage>
  <etc:cellImage>
    <xdr:pic>
      <xdr:nvPicPr>
        <xdr:cNvPr id="183" name="ID_7F9E4171790E455FACA8628D8D1118A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52206525"/>
          <a:ext cx="762000" cy="762000"/>
        </a:xfrm>
        <a:prstGeom prst="rect">
          <a:avLst/>
        </a:prstGeom>
      </xdr:spPr>
    </xdr:pic>
  </etc:cellImage>
  <etc:cellImage>
    <xdr:pic>
      <xdr:nvPicPr>
        <xdr:cNvPr id="180" name="ID_31996BE2C7BD412BB9D5EF53DCFAFBC2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51342925"/>
          <a:ext cx="762000" cy="762000"/>
        </a:xfrm>
        <a:prstGeom prst="rect">
          <a:avLst/>
        </a:prstGeom>
      </xdr:spPr>
    </xdr:pic>
  </etc:cellImage>
  <etc:cellImage>
    <xdr:pic>
      <xdr:nvPicPr>
        <xdr:cNvPr id="177" name="ID_9C6A1CF829084C3A92CE3AE9141CC167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50479325"/>
          <a:ext cx="762000" cy="762000"/>
        </a:xfrm>
        <a:prstGeom prst="rect">
          <a:avLst/>
        </a:prstGeom>
      </xdr:spPr>
    </xdr:pic>
  </etc:cellImage>
  <etc:cellImage>
    <xdr:pic>
      <xdr:nvPicPr>
        <xdr:cNvPr id="174" name="ID_FB40F02B337B47308309652BF55B0409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49615725"/>
          <a:ext cx="762000" cy="762000"/>
        </a:xfrm>
        <a:prstGeom prst="rect">
          <a:avLst/>
        </a:prstGeom>
      </xdr:spPr>
    </xdr:pic>
  </etc:cellImage>
  <etc:cellImage>
    <xdr:pic>
      <xdr:nvPicPr>
        <xdr:cNvPr id="171" name="ID_D30CB9AE394E40A487865FF564B92F29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48752125"/>
          <a:ext cx="762000" cy="762000"/>
        </a:xfrm>
        <a:prstGeom prst="rect">
          <a:avLst/>
        </a:prstGeom>
      </xdr:spPr>
    </xdr:pic>
  </etc:cellImage>
  <etc:cellImage>
    <xdr:pic>
      <xdr:nvPicPr>
        <xdr:cNvPr id="168" name="ID_76497C316AD745B69E426DD2E971835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47888525"/>
          <a:ext cx="762000" cy="762000"/>
        </a:xfrm>
        <a:prstGeom prst="rect">
          <a:avLst/>
        </a:prstGeom>
      </xdr:spPr>
    </xdr:pic>
  </etc:cellImage>
  <etc:cellImage>
    <xdr:pic>
      <xdr:nvPicPr>
        <xdr:cNvPr id="165" name="ID_60B13A840807445DB0385151EB5385CC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47024925"/>
          <a:ext cx="762000" cy="762000"/>
        </a:xfrm>
        <a:prstGeom prst="rect">
          <a:avLst/>
        </a:prstGeom>
      </xdr:spPr>
    </xdr:pic>
  </etc:cellImage>
  <etc:cellImage>
    <xdr:pic>
      <xdr:nvPicPr>
        <xdr:cNvPr id="162" name="ID_F35562B5B72046BC9A24C248AB5BFEC8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46161325"/>
          <a:ext cx="762000" cy="762000"/>
        </a:xfrm>
        <a:prstGeom prst="rect">
          <a:avLst/>
        </a:prstGeom>
      </xdr:spPr>
    </xdr:pic>
  </etc:cellImage>
  <etc:cellImage>
    <xdr:pic>
      <xdr:nvPicPr>
        <xdr:cNvPr id="159" name="ID_DDEA4070717B4C77B809CDD3F62645DB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45297725"/>
          <a:ext cx="762000" cy="762000"/>
        </a:xfrm>
        <a:prstGeom prst="rect">
          <a:avLst/>
        </a:prstGeom>
      </xdr:spPr>
    </xdr:pic>
  </etc:cellImage>
  <etc:cellImage>
    <xdr:pic>
      <xdr:nvPicPr>
        <xdr:cNvPr id="156" name="ID_A698052D576344F9AB8B2FFB4F832A2D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44434125"/>
          <a:ext cx="762000" cy="762000"/>
        </a:xfrm>
        <a:prstGeom prst="rect">
          <a:avLst/>
        </a:prstGeom>
      </xdr:spPr>
    </xdr:pic>
  </etc:cellImage>
  <etc:cellImage>
    <xdr:pic>
      <xdr:nvPicPr>
        <xdr:cNvPr id="153" name="ID_3FF15CB4183343A897375D23A34F8956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43570525"/>
          <a:ext cx="762000" cy="762000"/>
        </a:xfrm>
        <a:prstGeom prst="rect">
          <a:avLst/>
        </a:prstGeom>
      </xdr:spPr>
    </xdr:pic>
  </etc:cellImage>
  <etc:cellImage>
    <xdr:pic>
      <xdr:nvPicPr>
        <xdr:cNvPr id="150" name="ID_FEC7852ED4A7436FAF5305DC2DC7733F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42706925"/>
          <a:ext cx="762000" cy="762000"/>
        </a:xfrm>
        <a:prstGeom prst="rect">
          <a:avLst/>
        </a:prstGeom>
      </xdr:spPr>
    </xdr:pic>
  </etc:cellImage>
  <etc:cellImage>
    <xdr:pic>
      <xdr:nvPicPr>
        <xdr:cNvPr id="147" name="ID_32B37CEAEE7249E89290ECD947A0C083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41843325"/>
          <a:ext cx="762000" cy="762000"/>
        </a:xfrm>
        <a:prstGeom prst="rect">
          <a:avLst/>
        </a:prstGeom>
      </xdr:spPr>
    </xdr:pic>
  </etc:cellImage>
  <etc:cellImage>
    <xdr:pic>
      <xdr:nvPicPr>
        <xdr:cNvPr id="144" name="ID_7D32C789885D47F4BF98D47F4C29F33F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40979725"/>
          <a:ext cx="762000" cy="762000"/>
        </a:xfrm>
        <a:prstGeom prst="rect">
          <a:avLst/>
        </a:prstGeom>
      </xdr:spPr>
    </xdr:pic>
  </etc:cellImage>
  <etc:cellImage>
    <xdr:pic>
      <xdr:nvPicPr>
        <xdr:cNvPr id="141" name="ID_75E3B4421BCB4DB2BE915180871CA734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40116125"/>
          <a:ext cx="762000" cy="762000"/>
        </a:xfrm>
        <a:prstGeom prst="rect">
          <a:avLst/>
        </a:prstGeom>
      </xdr:spPr>
    </xdr:pic>
  </etc:cellImage>
  <etc:cellImage>
    <xdr:pic>
      <xdr:nvPicPr>
        <xdr:cNvPr id="138" name="ID_D14A3398574341C19773B30D66DBFD68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39252525"/>
          <a:ext cx="762000" cy="762000"/>
        </a:xfrm>
        <a:prstGeom prst="rect">
          <a:avLst/>
        </a:prstGeom>
      </xdr:spPr>
    </xdr:pic>
  </etc:cellImage>
  <etc:cellImage>
    <xdr:pic>
      <xdr:nvPicPr>
        <xdr:cNvPr id="135" name="ID_9AC60114E133409FB958EA4E67C84C07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38388925"/>
          <a:ext cx="762000" cy="762000"/>
        </a:xfrm>
        <a:prstGeom prst="rect">
          <a:avLst/>
        </a:prstGeom>
      </xdr:spPr>
    </xdr:pic>
  </etc:cellImage>
  <etc:cellImage>
    <xdr:pic>
      <xdr:nvPicPr>
        <xdr:cNvPr id="132" name="ID_1AD71C6053134560BECFA7A7CB6B705B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37525325"/>
          <a:ext cx="762000" cy="762000"/>
        </a:xfrm>
        <a:prstGeom prst="rect">
          <a:avLst/>
        </a:prstGeom>
      </xdr:spPr>
    </xdr:pic>
  </etc:cellImage>
  <etc:cellImage>
    <xdr:pic>
      <xdr:nvPicPr>
        <xdr:cNvPr id="129" name="ID_5F0A1046C334490FAC8E4AC0EED58874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36661725"/>
          <a:ext cx="762000" cy="762000"/>
        </a:xfrm>
        <a:prstGeom prst="rect">
          <a:avLst/>
        </a:prstGeom>
      </xdr:spPr>
    </xdr:pic>
  </etc:cellImage>
  <etc:cellImage>
    <xdr:pic>
      <xdr:nvPicPr>
        <xdr:cNvPr id="126" name="ID_EA1770A9F7004D2C9850E00EE27A348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35798125"/>
          <a:ext cx="762000" cy="762000"/>
        </a:xfrm>
        <a:prstGeom prst="rect">
          <a:avLst/>
        </a:prstGeom>
      </xdr:spPr>
    </xdr:pic>
  </etc:cellImage>
  <etc:cellImage>
    <xdr:pic>
      <xdr:nvPicPr>
        <xdr:cNvPr id="123" name="ID_61F9C5F7D6254FF68541167EEFF0F2BF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34934525"/>
          <a:ext cx="762000" cy="762000"/>
        </a:xfrm>
        <a:prstGeom prst="rect">
          <a:avLst/>
        </a:prstGeom>
      </xdr:spPr>
    </xdr:pic>
  </etc:cellImage>
  <etc:cellImage>
    <xdr:pic>
      <xdr:nvPicPr>
        <xdr:cNvPr id="120" name="ID_CDB4A5E533B448FF87150F1BAC79E4EC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34070925"/>
          <a:ext cx="762000" cy="762000"/>
        </a:xfrm>
        <a:prstGeom prst="rect">
          <a:avLst/>
        </a:prstGeom>
      </xdr:spPr>
    </xdr:pic>
  </etc:cellImage>
  <etc:cellImage>
    <xdr:pic>
      <xdr:nvPicPr>
        <xdr:cNvPr id="117" name="ID_7FC9FBBD0F8040CFB4E2AB6DB8844C76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33207325"/>
          <a:ext cx="762000" cy="762000"/>
        </a:xfrm>
        <a:prstGeom prst="rect">
          <a:avLst/>
        </a:prstGeom>
      </xdr:spPr>
    </xdr:pic>
  </etc:cellImage>
  <etc:cellImage>
    <xdr:pic>
      <xdr:nvPicPr>
        <xdr:cNvPr id="114" name="ID_6A1C0B58B1794CD49AA01988191A251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32343725"/>
          <a:ext cx="762000" cy="762000"/>
        </a:xfrm>
        <a:prstGeom prst="rect">
          <a:avLst/>
        </a:prstGeom>
      </xdr:spPr>
    </xdr:pic>
  </etc:cellImage>
  <etc:cellImage>
    <xdr:pic>
      <xdr:nvPicPr>
        <xdr:cNvPr id="111" name="ID_7892D75B0DDE4A90AB5C4AEB7FE1427D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31480125"/>
          <a:ext cx="762000" cy="762000"/>
        </a:xfrm>
        <a:prstGeom prst="rect">
          <a:avLst/>
        </a:prstGeom>
      </xdr:spPr>
    </xdr:pic>
  </etc:cellImage>
  <etc:cellImage>
    <xdr:pic>
      <xdr:nvPicPr>
        <xdr:cNvPr id="108" name="ID_3F4F64848314448E8CBC945DAC90FD45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30616525"/>
          <a:ext cx="762000" cy="762000"/>
        </a:xfrm>
        <a:prstGeom prst="rect">
          <a:avLst/>
        </a:prstGeom>
      </xdr:spPr>
    </xdr:pic>
  </etc:cellImage>
  <etc:cellImage>
    <xdr:pic>
      <xdr:nvPicPr>
        <xdr:cNvPr id="105" name="ID_8264393771824A04BF4DB7362C91863F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29752925"/>
          <a:ext cx="762000" cy="762000"/>
        </a:xfrm>
        <a:prstGeom prst="rect">
          <a:avLst/>
        </a:prstGeom>
      </xdr:spPr>
    </xdr:pic>
  </etc:cellImage>
  <etc:cellImage>
    <xdr:pic>
      <xdr:nvPicPr>
        <xdr:cNvPr id="102" name="ID_9A9BA450C56D4CF787590DDA648BCDE0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28889325"/>
          <a:ext cx="762000" cy="762000"/>
        </a:xfrm>
        <a:prstGeom prst="rect">
          <a:avLst/>
        </a:prstGeom>
      </xdr:spPr>
    </xdr:pic>
  </etc:cellImage>
  <etc:cellImage>
    <xdr:pic>
      <xdr:nvPicPr>
        <xdr:cNvPr id="99" name="ID_175EED2F89FB4B9A8BF6602765402A6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28025725"/>
          <a:ext cx="762000" cy="762000"/>
        </a:xfrm>
        <a:prstGeom prst="rect">
          <a:avLst/>
        </a:prstGeom>
      </xdr:spPr>
    </xdr:pic>
  </etc:cellImage>
  <etc:cellImage>
    <xdr:pic>
      <xdr:nvPicPr>
        <xdr:cNvPr id="96" name="ID_441B8D7F4F3B453695AAB5360A9F45B8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27162125"/>
          <a:ext cx="762000" cy="762000"/>
        </a:xfrm>
        <a:prstGeom prst="rect">
          <a:avLst/>
        </a:prstGeom>
      </xdr:spPr>
    </xdr:pic>
  </etc:cellImage>
  <etc:cellImage>
    <xdr:pic>
      <xdr:nvPicPr>
        <xdr:cNvPr id="93" name="ID_2A4BFAF1549944C5B9FB5B8DF5D56D29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26298525"/>
          <a:ext cx="762000" cy="762000"/>
        </a:xfrm>
        <a:prstGeom prst="rect">
          <a:avLst/>
        </a:prstGeom>
      </xdr:spPr>
    </xdr:pic>
  </etc:cellImage>
  <etc:cellImage>
    <xdr:pic>
      <xdr:nvPicPr>
        <xdr:cNvPr id="90" name="ID_524FB6A65E8647F991A2036AC90162F3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25434925"/>
          <a:ext cx="762000" cy="762000"/>
        </a:xfrm>
        <a:prstGeom prst="rect">
          <a:avLst/>
        </a:prstGeom>
      </xdr:spPr>
    </xdr:pic>
  </etc:cellImage>
  <etc:cellImage>
    <xdr:pic>
      <xdr:nvPicPr>
        <xdr:cNvPr id="87" name="ID_445338707617426283EBBB41B63FCEFB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24571325"/>
          <a:ext cx="762000" cy="762000"/>
        </a:xfrm>
        <a:prstGeom prst="rect">
          <a:avLst/>
        </a:prstGeom>
      </xdr:spPr>
    </xdr:pic>
  </etc:cellImage>
  <etc:cellImage>
    <xdr:pic>
      <xdr:nvPicPr>
        <xdr:cNvPr id="84" name="ID_3290176AA8634C2E90E49D72C7BA55D2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23707725"/>
          <a:ext cx="762000" cy="762000"/>
        </a:xfrm>
        <a:prstGeom prst="rect">
          <a:avLst/>
        </a:prstGeom>
      </xdr:spPr>
    </xdr:pic>
  </etc:cellImage>
  <etc:cellImage>
    <xdr:pic>
      <xdr:nvPicPr>
        <xdr:cNvPr id="81" name="ID_5D93AB5C6870425A90E65930B8DA11A0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22844125"/>
          <a:ext cx="762000" cy="762000"/>
        </a:xfrm>
        <a:prstGeom prst="rect">
          <a:avLst/>
        </a:prstGeom>
      </xdr:spPr>
    </xdr:pic>
  </etc:cellImage>
  <etc:cellImage>
    <xdr:pic>
      <xdr:nvPicPr>
        <xdr:cNvPr id="78" name="ID_242C6C6158664D10985B979E8B48FD86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21980525"/>
          <a:ext cx="762000" cy="762000"/>
        </a:xfrm>
        <a:prstGeom prst="rect">
          <a:avLst/>
        </a:prstGeom>
      </xdr:spPr>
    </xdr:pic>
  </etc:cellImage>
  <etc:cellImage>
    <xdr:pic>
      <xdr:nvPicPr>
        <xdr:cNvPr id="75" name="ID_408739D92AC54C6DBEEB18EE75D37233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21116925"/>
          <a:ext cx="762000" cy="762000"/>
        </a:xfrm>
        <a:prstGeom prst="rect">
          <a:avLst/>
        </a:prstGeom>
      </xdr:spPr>
    </xdr:pic>
  </etc:cellImage>
  <etc:cellImage>
    <xdr:pic>
      <xdr:nvPicPr>
        <xdr:cNvPr id="72" name="ID_CC3E22D284F740429F0E3752FFAC0307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20253325"/>
          <a:ext cx="762000" cy="762000"/>
        </a:xfrm>
        <a:prstGeom prst="rect">
          <a:avLst/>
        </a:prstGeom>
      </xdr:spPr>
    </xdr:pic>
  </etc:cellImage>
  <etc:cellImage>
    <xdr:pic>
      <xdr:nvPicPr>
        <xdr:cNvPr id="69" name="ID_F297CBCA1BA345008C834D2C48635ACB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19389725"/>
          <a:ext cx="762000" cy="762000"/>
        </a:xfrm>
        <a:prstGeom prst="rect">
          <a:avLst/>
        </a:prstGeom>
      </xdr:spPr>
    </xdr:pic>
  </etc:cellImage>
  <etc:cellImage>
    <xdr:pic>
      <xdr:nvPicPr>
        <xdr:cNvPr id="66" name="ID_9A4C2E482E7C43F0AB2EF0801C8C7C25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18526125"/>
          <a:ext cx="762000" cy="762000"/>
        </a:xfrm>
        <a:prstGeom prst="rect">
          <a:avLst/>
        </a:prstGeom>
      </xdr:spPr>
    </xdr:pic>
  </etc:cellImage>
  <etc:cellImage>
    <xdr:pic>
      <xdr:nvPicPr>
        <xdr:cNvPr id="9" name="ID_6250DD8D31E44820A40D81D8E2FCB349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2117725"/>
          <a:ext cx="762000" cy="762000"/>
        </a:xfrm>
        <a:prstGeom prst="rect">
          <a:avLst/>
        </a:prstGeom>
      </xdr:spPr>
    </xdr:pic>
  </etc:cellImage>
  <etc:cellImage>
    <xdr:pic>
      <xdr:nvPicPr>
        <xdr:cNvPr id="6" name="ID_6896F7DA58D24A4784F516F3BDC8357B" descr="Pictur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1662985" y="1254125"/>
          <a:ext cx="762000" cy="762000"/>
        </a:xfrm>
        <a:prstGeom prst="rect">
          <a:avLst/>
        </a:prstGeom>
      </xdr:spPr>
    </xdr:pic>
  </etc:cellImage>
  <etc:cellImage>
    <xdr:pic>
      <xdr:nvPicPr>
        <xdr:cNvPr id="3" name="ID_57C4F5240D6B440D976ACFDC5B3BAC59" descr="Picture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1662985" y="390525"/>
          <a:ext cx="762000" cy="762000"/>
        </a:xfrm>
        <a:prstGeom prst="rect">
          <a:avLst/>
        </a:prstGeom>
      </xdr:spPr>
    </xdr:pic>
  </etc:cellImage>
  <etc:cellImage>
    <xdr:pic>
      <xdr:nvPicPr>
        <xdr:cNvPr id="12" name="ID_95D5CEEDDAD34E5B95C5AF94ED322F8D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2981325"/>
          <a:ext cx="762000" cy="762000"/>
        </a:xfrm>
        <a:prstGeom prst="rect">
          <a:avLst/>
        </a:prstGeom>
      </xdr:spPr>
    </xdr:pic>
  </etc:cellImage>
  <etc:cellImage>
    <xdr:pic>
      <xdr:nvPicPr>
        <xdr:cNvPr id="15" name="ID_977F44C0E2B44C318D782BA14194284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3844925"/>
          <a:ext cx="762000" cy="762000"/>
        </a:xfrm>
        <a:prstGeom prst="rect">
          <a:avLst/>
        </a:prstGeom>
      </xdr:spPr>
    </xdr:pic>
  </etc:cellImage>
  <etc:cellImage>
    <xdr:pic>
      <xdr:nvPicPr>
        <xdr:cNvPr id="18" name="ID_FD308B9446214EC5964B6B92CDB27B66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4708525"/>
          <a:ext cx="762000" cy="762000"/>
        </a:xfrm>
        <a:prstGeom prst="rect">
          <a:avLst/>
        </a:prstGeom>
      </xdr:spPr>
    </xdr:pic>
  </etc:cellImage>
  <etc:cellImage>
    <xdr:pic>
      <xdr:nvPicPr>
        <xdr:cNvPr id="21" name="ID_8EDFD603CBF14B3795CE1E0C633AD9C6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5572125"/>
          <a:ext cx="762000" cy="762000"/>
        </a:xfrm>
        <a:prstGeom prst="rect">
          <a:avLst/>
        </a:prstGeom>
      </xdr:spPr>
    </xdr:pic>
  </etc:cellImage>
  <etc:cellImage>
    <xdr:pic>
      <xdr:nvPicPr>
        <xdr:cNvPr id="24" name="ID_24387D218D9B4FB2883D6333D8CB1070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6435725"/>
          <a:ext cx="762000" cy="762000"/>
        </a:xfrm>
        <a:prstGeom prst="rect">
          <a:avLst/>
        </a:prstGeom>
      </xdr:spPr>
    </xdr:pic>
  </etc:cellImage>
  <etc:cellImage>
    <xdr:pic>
      <xdr:nvPicPr>
        <xdr:cNvPr id="27" name="ID_A5A9B260255D4E2396FF49C5B26F8048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7299325"/>
          <a:ext cx="762000" cy="762000"/>
        </a:xfrm>
        <a:prstGeom prst="rect">
          <a:avLst/>
        </a:prstGeom>
      </xdr:spPr>
    </xdr:pic>
  </etc:cellImage>
  <etc:cellImage>
    <xdr:pic>
      <xdr:nvPicPr>
        <xdr:cNvPr id="30" name="ID_BE9FA713BAF445AB85D590EA337200EB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8162925"/>
          <a:ext cx="762000" cy="762000"/>
        </a:xfrm>
        <a:prstGeom prst="rect">
          <a:avLst/>
        </a:prstGeom>
      </xdr:spPr>
    </xdr:pic>
  </etc:cellImage>
  <etc:cellImage>
    <xdr:pic>
      <xdr:nvPicPr>
        <xdr:cNvPr id="33" name="ID_149F7667DA0F4432B5276A619C6419B8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9026525"/>
          <a:ext cx="762000" cy="762000"/>
        </a:xfrm>
        <a:prstGeom prst="rect">
          <a:avLst/>
        </a:prstGeom>
      </xdr:spPr>
    </xdr:pic>
  </etc:cellImage>
  <etc:cellImage>
    <xdr:pic>
      <xdr:nvPicPr>
        <xdr:cNvPr id="36" name="ID_7CE64079F0D7426DB1A879A5502BCA60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9890125"/>
          <a:ext cx="762000" cy="762000"/>
        </a:xfrm>
        <a:prstGeom prst="rect">
          <a:avLst/>
        </a:prstGeom>
      </xdr:spPr>
    </xdr:pic>
  </etc:cellImage>
  <etc:cellImage>
    <xdr:pic>
      <xdr:nvPicPr>
        <xdr:cNvPr id="39" name="ID_39398D4B57AF4038836695466B3D6F8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10753725"/>
          <a:ext cx="762000" cy="762000"/>
        </a:xfrm>
        <a:prstGeom prst="rect">
          <a:avLst/>
        </a:prstGeom>
      </xdr:spPr>
    </xdr:pic>
  </etc:cellImage>
  <etc:cellImage>
    <xdr:pic>
      <xdr:nvPicPr>
        <xdr:cNvPr id="42" name="ID_E96F1384C9F84545A0A8CA7EF7707022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11617325"/>
          <a:ext cx="762000" cy="762000"/>
        </a:xfrm>
        <a:prstGeom prst="rect">
          <a:avLst/>
        </a:prstGeom>
      </xdr:spPr>
    </xdr:pic>
  </etc:cellImage>
  <etc:cellImage>
    <xdr:pic>
      <xdr:nvPicPr>
        <xdr:cNvPr id="45" name="ID_AA96E7E8DFE64EB4AFB8DF7FC878E72D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12480925"/>
          <a:ext cx="762000" cy="762000"/>
        </a:xfrm>
        <a:prstGeom prst="rect">
          <a:avLst/>
        </a:prstGeom>
      </xdr:spPr>
    </xdr:pic>
  </etc:cellImage>
  <etc:cellImage>
    <xdr:pic>
      <xdr:nvPicPr>
        <xdr:cNvPr id="48" name="ID_5CB4C8FCD78942238A53E38A1A7FE0B9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13344525"/>
          <a:ext cx="762000" cy="762000"/>
        </a:xfrm>
        <a:prstGeom prst="rect">
          <a:avLst/>
        </a:prstGeom>
      </xdr:spPr>
    </xdr:pic>
  </etc:cellImage>
  <etc:cellImage>
    <xdr:pic>
      <xdr:nvPicPr>
        <xdr:cNvPr id="51" name="ID_D79D697A38E546619F95B4E0E62D9130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14208125"/>
          <a:ext cx="762000" cy="762000"/>
        </a:xfrm>
        <a:prstGeom prst="rect">
          <a:avLst/>
        </a:prstGeom>
      </xdr:spPr>
    </xdr:pic>
  </etc:cellImage>
  <etc:cellImage>
    <xdr:pic>
      <xdr:nvPicPr>
        <xdr:cNvPr id="54" name="ID_357E40EF8D6E4ED6990A087519AED28B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15071725"/>
          <a:ext cx="762000" cy="762000"/>
        </a:xfrm>
        <a:prstGeom prst="rect">
          <a:avLst/>
        </a:prstGeom>
      </xdr:spPr>
    </xdr:pic>
  </etc:cellImage>
  <etc:cellImage>
    <xdr:pic>
      <xdr:nvPicPr>
        <xdr:cNvPr id="57" name="ID_4C6C4DE5FD814AEDB5F7189F7587E813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15935325"/>
          <a:ext cx="762000" cy="762000"/>
        </a:xfrm>
        <a:prstGeom prst="rect">
          <a:avLst/>
        </a:prstGeom>
      </xdr:spPr>
    </xdr:pic>
  </etc:cellImage>
  <etc:cellImage>
    <xdr:pic>
      <xdr:nvPicPr>
        <xdr:cNvPr id="60" name="ID_0601C7A829AA4024803C1BF1CE7D8C3F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16798925"/>
          <a:ext cx="762000" cy="762000"/>
        </a:xfrm>
        <a:prstGeom prst="rect">
          <a:avLst/>
        </a:prstGeom>
      </xdr:spPr>
    </xdr:pic>
  </etc:cellImage>
  <etc:cellImage>
    <xdr:pic>
      <xdr:nvPicPr>
        <xdr:cNvPr id="63" name="ID_AE55687BC6854EE5A34F4095412582D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662985" y="17662525"/>
          <a:ext cx="762000" cy="762000"/>
        </a:xfrm>
        <a:prstGeom prst="rect">
          <a:avLst/>
        </a:prstGeom>
      </xdr:spPr>
    </xdr:pic>
  </etc:cellImage>
  <etc:cellImage>
    <xdr:pic>
      <xdr:nvPicPr>
        <xdr:cNvPr id="227" name="ID_4BD7C6D0C0394D6496DD9FE6E4F607CE" descr="Pictur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814625" y="65160525"/>
          <a:ext cx="762000" cy="762000"/>
        </a:xfrm>
        <a:prstGeom prst="rect">
          <a:avLst/>
        </a:prstGeom>
      </xdr:spPr>
    </xdr:pic>
  </etc:cellImage>
  <etc:cellImage>
    <xdr:pic>
      <xdr:nvPicPr>
        <xdr:cNvPr id="224" name="ID_700EC0F7AB8948F29BE137B36F978CD5" descr="Pictur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814625" y="64296925"/>
          <a:ext cx="762000" cy="762000"/>
        </a:xfrm>
        <a:prstGeom prst="rect">
          <a:avLst/>
        </a:prstGeom>
      </xdr:spPr>
    </xdr:pic>
  </etc:cellImage>
  <etc:cellImage>
    <xdr:pic>
      <xdr:nvPicPr>
        <xdr:cNvPr id="221" name="ID_5C85C45DD52A4D6180DE2281536F4E59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63433325"/>
          <a:ext cx="762000" cy="762000"/>
        </a:xfrm>
        <a:prstGeom prst="rect">
          <a:avLst/>
        </a:prstGeom>
      </xdr:spPr>
    </xdr:pic>
  </etc:cellImage>
  <etc:cellImage>
    <xdr:pic>
      <xdr:nvPicPr>
        <xdr:cNvPr id="218" name="ID_3365A071B2C3476DA84CA6755F5148FF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62569725"/>
          <a:ext cx="762000" cy="762000"/>
        </a:xfrm>
        <a:prstGeom prst="rect">
          <a:avLst/>
        </a:prstGeom>
      </xdr:spPr>
    </xdr:pic>
  </etc:cellImage>
  <etc:cellImage>
    <xdr:pic>
      <xdr:nvPicPr>
        <xdr:cNvPr id="215" name="ID_5B4BFC019B184CACA4E5FA53BD0C4C16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61706125"/>
          <a:ext cx="762000" cy="762000"/>
        </a:xfrm>
        <a:prstGeom prst="rect">
          <a:avLst/>
        </a:prstGeom>
      </xdr:spPr>
    </xdr:pic>
  </etc:cellImage>
  <etc:cellImage>
    <xdr:pic>
      <xdr:nvPicPr>
        <xdr:cNvPr id="212" name="ID_465395292EF34175BDFE917BB80E1F5E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60842525"/>
          <a:ext cx="762000" cy="762000"/>
        </a:xfrm>
        <a:prstGeom prst="rect">
          <a:avLst/>
        </a:prstGeom>
      </xdr:spPr>
    </xdr:pic>
  </etc:cellImage>
  <etc:cellImage>
    <xdr:pic>
      <xdr:nvPicPr>
        <xdr:cNvPr id="209" name="ID_6133409AF92947FCBA4DF255A1927F61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59978925"/>
          <a:ext cx="762000" cy="762000"/>
        </a:xfrm>
        <a:prstGeom prst="rect">
          <a:avLst/>
        </a:prstGeom>
      </xdr:spPr>
    </xdr:pic>
  </etc:cellImage>
  <etc:cellImage>
    <xdr:pic>
      <xdr:nvPicPr>
        <xdr:cNvPr id="206" name="ID_DDC25927E5054D4C9C3F3BFC369D4EC5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59115325"/>
          <a:ext cx="762000" cy="762000"/>
        </a:xfrm>
        <a:prstGeom prst="rect">
          <a:avLst/>
        </a:prstGeom>
      </xdr:spPr>
    </xdr:pic>
  </etc:cellImage>
  <etc:cellImage>
    <xdr:pic>
      <xdr:nvPicPr>
        <xdr:cNvPr id="203" name="ID_633EDD8CC4AF4C119F9EA2FA90D148DD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58251725"/>
          <a:ext cx="762000" cy="762000"/>
        </a:xfrm>
        <a:prstGeom prst="rect">
          <a:avLst/>
        </a:prstGeom>
      </xdr:spPr>
    </xdr:pic>
  </etc:cellImage>
  <etc:cellImage>
    <xdr:pic>
      <xdr:nvPicPr>
        <xdr:cNvPr id="200" name="ID_85C0316A3DAA40559124AAC8E2683990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57388125"/>
          <a:ext cx="762000" cy="762000"/>
        </a:xfrm>
        <a:prstGeom prst="rect">
          <a:avLst/>
        </a:prstGeom>
      </xdr:spPr>
    </xdr:pic>
  </etc:cellImage>
  <etc:cellImage>
    <xdr:pic>
      <xdr:nvPicPr>
        <xdr:cNvPr id="197" name="ID_B52091F5CCC74F4D96F51157B3E3B219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56524525"/>
          <a:ext cx="762000" cy="762000"/>
        </a:xfrm>
        <a:prstGeom prst="rect">
          <a:avLst/>
        </a:prstGeom>
      </xdr:spPr>
    </xdr:pic>
  </etc:cellImage>
  <etc:cellImage>
    <xdr:pic>
      <xdr:nvPicPr>
        <xdr:cNvPr id="194" name="ID_83771E9335E547C8B39B359ABA421F3D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55660925"/>
          <a:ext cx="762000" cy="762000"/>
        </a:xfrm>
        <a:prstGeom prst="rect">
          <a:avLst/>
        </a:prstGeom>
      </xdr:spPr>
    </xdr:pic>
  </etc:cellImage>
  <etc:cellImage>
    <xdr:pic>
      <xdr:nvPicPr>
        <xdr:cNvPr id="191" name="ID_5653E7688B124B77BF4A3381BC6ECB5F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54797325"/>
          <a:ext cx="762000" cy="762000"/>
        </a:xfrm>
        <a:prstGeom prst="rect">
          <a:avLst/>
        </a:prstGeom>
      </xdr:spPr>
    </xdr:pic>
  </etc:cellImage>
  <etc:cellImage>
    <xdr:pic>
      <xdr:nvPicPr>
        <xdr:cNvPr id="188" name="ID_13EF2F23E00249F5B87B7790E2A4D286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53933725"/>
          <a:ext cx="762000" cy="762000"/>
        </a:xfrm>
        <a:prstGeom prst="rect">
          <a:avLst/>
        </a:prstGeom>
      </xdr:spPr>
    </xdr:pic>
  </etc:cellImage>
  <etc:cellImage>
    <xdr:pic>
      <xdr:nvPicPr>
        <xdr:cNvPr id="185" name="ID_DDE05B2C752448C0A4E70B9B0CBBC731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53070125"/>
          <a:ext cx="762000" cy="762000"/>
        </a:xfrm>
        <a:prstGeom prst="rect">
          <a:avLst/>
        </a:prstGeom>
      </xdr:spPr>
    </xdr:pic>
  </etc:cellImage>
  <etc:cellImage>
    <xdr:pic>
      <xdr:nvPicPr>
        <xdr:cNvPr id="182" name="ID_16715CF01F7F43C9A8F2C080440FE6C6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52206525"/>
          <a:ext cx="762000" cy="762000"/>
        </a:xfrm>
        <a:prstGeom prst="rect">
          <a:avLst/>
        </a:prstGeom>
      </xdr:spPr>
    </xdr:pic>
  </etc:cellImage>
  <etc:cellImage>
    <xdr:pic>
      <xdr:nvPicPr>
        <xdr:cNvPr id="179" name="ID_31C15C1050DE4273AA9B108EB4C11CCE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51342925"/>
          <a:ext cx="762000" cy="762000"/>
        </a:xfrm>
        <a:prstGeom prst="rect">
          <a:avLst/>
        </a:prstGeom>
      </xdr:spPr>
    </xdr:pic>
  </etc:cellImage>
  <etc:cellImage>
    <xdr:pic>
      <xdr:nvPicPr>
        <xdr:cNvPr id="176" name="ID_C5CFD8714A614A0184DF23767E0E5FA8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50479325"/>
          <a:ext cx="762000" cy="762000"/>
        </a:xfrm>
        <a:prstGeom prst="rect">
          <a:avLst/>
        </a:prstGeom>
      </xdr:spPr>
    </xdr:pic>
  </etc:cellImage>
  <etc:cellImage>
    <xdr:pic>
      <xdr:nvPicPr>
        <xdr:cNvPr id="173" name="ID_32B636C5EE3347788C6CD9A279277EAA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49615725"/>
          <a:ext cx="762000" cy="762000"/>
        </a:xfrm>
        <a:prstGeom prst="rect">
          <a:avLst/>
        </a:prstGeom>
      </xdr:spPr>
    </xdr:pic>
  </etc:cellImage>
  <etc:cellImage>
    <xdr:pic>
      <xdr:nvPicPr>
        <xdr:cNvPr id="170" name="ID_AF74C38162C943A4939682F14B8EC5B9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48752125"/>
          <a:ext cx="762000" cy="762000"/>
        </a:xfrm>
        <a:prstGeom prst="rect">
          <a:avLst/>
        </a:prstGeom>
      </xdr:spPr>
    </xdr:pic>
  </etc:cellImage>
  <etc:cellImage>
    <xdr:pic>
      <xdr:nvPicPr>
        <xdr:cNvPr id="167" name="ID_1BB534A4B42F4819B78D272CC5CEF6D4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47888525"/>
          <a:ext cx="762000" cy="762000"/>
        </a:xfrm>
        <a:prstGeom prst="rect">
          <a:avLst/>
        </a:prstGeom>
      </xdr:spPr>
    </xdr:pic>
  </etc:cellImage>
  <etc:cellImage>
    <xdr:pic>
      <xdr:nvPicPr>
        <xdr:cNvPr id="164" name="ID_BC14BAB530C34E44A6601AA6D411650A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47024925"/>
          <a:ext cx="762000" cy="762000"/>
        </a:xfrm>
        <a:prstGeom prst="rect">
          <a:avLst/>
        </a:prstGeom>
      </xdr:spPr>
    </xdr:pic>
  </etc:cellImage>
  <etc:cellImage>
    <xdr:pic>
      <xdr:nvPicPr>
        <xdr:cNvPr id="161" name="ID_B987C1D3689A49B2AE4E3C3F3090DA17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46161325"/>
          <a:ext cx="762000" cy="762000"/>
        </a:xfrm>
        <a:prstGeom prst="rect">
          <a:avLst/>
        </a:prstGeom>
      </xdr:spPr>
    </xdr:pic>
  </etc:cellImage>
  <etc:cellImage>
    <xdr:pic>
      <xdr:nvPicPr>
        <xdr:cNvPr id="158" name="ID_3192EEA8DE4248D0B367C54F5D9BBA76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45297725"/>
          <a:ext cx="762000" cy="762000"/>
        </a:xfrm>
        <a:prstGeom prst="rect">
          <a:avLst/>
        </a:prstGeom>
      </xdr:spPr>
    </xdr:pic>
  </etc:cellImage>
  <etc:cellImage>
    <xdr:pic>
      <xdr:nvPicPr>
        <xdr:cNvPr id="155" name="ID_4B3FD279BFCA4FCFBF19E89A544EF565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44434125"/>
          <a:ext cx="762000" cy="762000"/>
        </a:xfrm>
        <a:prstGeom prst="rect">
          <a:avLst/>
        </a:prstGeom>
      </xdr:spPr>
    </xdr:pic>
  </etc:cellImage>
  <etc:cellImage>
    <xdr:pic>
      <xdr:nvPicPr>
        <xdr:cNvPr id="152" name="ID_094408066C8547C693A2A8F4F5964AD5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43570525"/>
          <a:ext cx="762000" cy="762000"/>
        </a:xfrm>
        <a:prstGeom prst="rect">
          <a:avLst/>
        </a:prstGeom>
      </xdr:spPr>
    </xdr:pic>
  </etc:cellImage>
  <etc:cellImage>
    <xdr:pic>
      <xdr:nvPicPr>
        <xdr:cNvPr id="149" name="ID_B750C0F9FFD24F0CB3EE1482A556D91E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42706925"/>
          <a:ext cx="762000" cy="762000"/>
        </a:xfrm>
        <a:prstGeom prst="rect">
          <a:avLst/>
        </a:prstGeom>
      </xdr:spPr>
    </xdr:pic>
  </etc:cellImage>
  <etc:cellImage>
    <xdr:pic>
      <xdr:nvPicPr>
        <xdr:cNvPr id="146" name="ID_44E9EA61D6A14200B1D7DA815C347D0D" descr="Pictur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814625" y="41843325"/>
          <a:ext cx="762000" cy="762000"/>
        </a:xfrm>
        <a:prstGeom prst="rect">
          <a:avLst/>
        </a:prstGeom>
      </xdr:spPr>
    </xdr:pic>
  </etc:cellImage>
  <etc:cellImage>
    <xdr:pic>
      <xdr:nvPicPr>
        <xdr:cNvPr id="143" name="ID_AED05D8C3AE54689A1BE73C2C4677565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40979725"/>
          <a:ext cx="762000" cy="762000"/>
        </a:xfrm>
        <a:prstGeom prst="rect">
          <a:avLst/>
        </a:prstGeom>
      </xdr:spPr>
    </xdr:pic>
  </etc:cellImage>
  <etc:cellImage>
    <xdr:pic>
      <xdr:nvPicPr>
        <xdr:cNvPr id="140" name="ID_231CADB268F943AC8A6C3F8BF4D81614" descr="Pictur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814625" y="40116125"/>
          <a:ext cx="762000" cy="762000"/>
        </a:xfrm>
        <a:prstGeom prst="rect">
          <a:avLst/>
        </a:prstGeom>
      </xdr:spPr>
    </xdr:pic>
  </etc:cellImage>
  <etc:cellImage>
    <xdr:pic>
      <xdr:nvPicPr>
        <xdr:cNvPr id="137" name="ID_2CE3CEC8C04D4DCA9D614CE4898FA9E4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39252525"/>
          <a:ext cx="762000" cy="762000"/>
        </a:xfrm>
        <a:prstGeom prst="rect">
          <a:avLst/>
        </a:prstGeom>
      </xdr:spPr>
    </xdr:pic>
  </etc:cellImage>
  <etc:cellImage>
    <xdr:pic>
      <xdr:nvPicPr>
        <xdr:cNvPr id="134" name="ID_366683672753485AABD80F1837393D9A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38388925"/>
          <a:ext cx="762000" cy="762000"/>
        </a:xfrm>
        <a:prstGeom prst="rect">
          <a:avLst/>
        </a:prstGeom>
      </xdr:spPr>
    </xdr:pic>
  </etc:cellImage>
  <etc:cellImage>
    <xdr:pic>
      <xdr:nvPicPr>
        <xdr:cNvPr id="131" name="ID_2E23FAAC5E4545948B0AE6912DD4EF8C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37525325"/>
          <a:ext cx="762000" cy="762000"/>
        </a:xfrm>
        <a:prstGeom prst="rect">
          <a:avLst/>
        </a:prstGeom>
      </xdr:spPr>
    </xdr:pic>
  </etc:cellImage>
  <etc:cellImage>
    <xdr:pic>
      <xdr:nvPicPr>
        <xdr:cNvPr id="128" name="ID_2F20ACE1EBC742D1B8D30CE445B9C6A0" descr="Pictur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814625" y="36661725"/>
          <a:ext cx="762000" cy="762000"/>
        </a:xfrm>
        <a:prstGeom prst="rect">
          <a:avLst/>
        </a:prstGeom>
      </xdr:spPr>
    </xdr:pic>
  </etc:cellImage>
  <etc:cellImage>
    <xdr:pic>
      <xdr:nvPicPr>
        <xdr:cNvPr id="125" name="ID_887FBE026C3B4FB8949BDFCD37BE3122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35798125"/>
          <a:ext cx="762000" cy="762000"/>
        </a:xfrm>
        <a:prstGeom prst="rect">
          <a:avLst/>
        </a:prstGeom>
      </xdr:spPr>
    </xdr:pic>
  </etc:cellImage>
  <etc:cellImage>
    <xdr:pic>
      <xdr:nvPicPr>
        <xdr:cNvPr id="122" name="ID_2F08231F64E74A0F93706D72009EE4D1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34934525"/>
          <a:ext cx="762000" cy="762000"/>
        </a:xfrm>
        <a:prstGeom prst="rect">
          <a:avLst/>
        </a:prstGeom>
      </xdr:spPr>
    </xdr:pic>
  </etc:cellImage>
  <etc:cellImage>
    <xdr:pic>
      <xdr:nvPicPr>
        <xdr:cNvPr id="119" name="ID_C940E4908C8E4CAF86618F1EB383E4C7" descr="Pictur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814625" y="34070925"/>
          <a:ext cx="762000" cy="762000"/>
        </a:xfrm>
        <a:prstGeom prst="rect">
          <a:avLst/>
        </a:prstGeom>
      </xdr:spPr>
    </xdr:pic>
  </etc:cellImage>
  <etc:cellImage>
    <xdr:pic>
      <xdr:nvPicPr>
        <xdr:cNvPr id="116" name="ID_B689DDDF8C0D4CA68733BAE246622A07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33207325"/>
          <a:ext cx="762000" cy="762000"/>
        </a:xfrm>
        <a:prstGeom prst="rect">
          <a:avLst/>
        </a:prstGeom>
      </xdr:spPr>
    </xdr:pic>
  </etc:cellImage>
  <etc:cellImage>
    <xdr:pic>
      <xdr:nvPicPr>
        <xdr:cNvPr id="113" name="ID_A5339E6C69964E66A75F0D336662EEB8" descr="Pictur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814625" y="32343725"/>
          <a:ext cx="762000" cy="762000"/>
        </a:xfrm>
        <a:prstGeom prst="rect">
          <a:avLst/>
        </a:prstGeom>
      </xdr:spPr>
    </xdr:pic>
  </etc:cellImage>
  <etc:cellImage>
    <xdr:pic>
      <xdr:nvPicPr>
        <xdr:cNvPr id="110" name="ID_D9B79C25831F43FA9614842750226123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31480125"/>
          <a:ext cx="762000" cy="762000"/>
        </a:xfrm>
        <a:prstGeom prst="rect">
          <a:avLst/>
        </a:prstGeom>
      </xdr:spPr>
    </xdr:pic>
  </etc:cellImage>
  <etc:cellImage>
    <xdr:pic>
      <xdr:nvPicPr>
        <xdr:cNvPr id="107" name="ID_9217EE2EE7934A0CBDD576FC5DADBCAD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30616525"/>
          <a:ext cx="762000" cy="762000"/>
        </a:xfrm>
        <a:prstGeom prst="rect">
          <a:avLst/>
        </a:prstGeom>
      </xdr:spPr>
    </xdr:pic>
  </etc:cellImage>
  <etc:cellImage>
    <xdr:pic>
      <xdr:nvPicPr>
        <xdr:cNvPr id="104" name="ID_4C31864C11EB458C83EC9EE4D09F51E6" descr="Pictur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814625" y="29752925"/>
          <a:ext cx="762000" cy="762000"/>
        </a:xfrm>
        <a:prstGeom prst="rect">
          <a:avLst/>
        </a:prstGeom>
      </xdr:spPr>
    </xdr:pic>
  </etc:cellImage>
  <etc:cellImage>
    <xdr:pic>
      <xdr:nvPicPr>
        <xdr:cNvPr id="101" name="ID_280885C6E8E84AD9BB63F2DC9B34B666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28889325"/>
          <a:ext cx="762000" cy="762000"/>
        </a:xfrm>
        <a:prstGeom prst="rect">
          <a:avLst/>
        </a:prstGeom>
      </xdr:spPr>
    </xdr:pic>
  </etc:cellImage>
  <etc:cellImage>
    <xdr:pic>
      <xdr:nvPicPr>
        <xdr:cNvPr id="98" name="ID_DF8E5DC5B1FF465DB314A0F5EEE231E7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28025725"/>
          <a:ext cx="762000" cy="762000"/>
        </a:xfrm>
        <a:prstGeom prst="rect">
          <a:avLst/>
        </a:prstGeom>
      </xdr:spPr>
    </xdr:pic>
  </etc:cellImage>
  <etc:cellImage>
    <xdr:pic>
      <xdr:nvPicPr>
        <xdr:cNvPr id="95" name="ID_4B6375CF7D80409C8B25AF043E3D7904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27162125"/>
          <a:ext cx="762000" cy="762000"/>
        </a:xfrm>
        <a:prstGeom prst="rect">
          <a:avLst/>
        </a:prstGeom>
      </xdr:spPr>
    </xdr:pic>
  </etc:cellImage>
  <etc:cellImage>
    <xdr:pic>
      <xdr:nvPicPr>
        <xdr:cNvPr id="92" name="ID_9CB0A7A5310E4564ABF8F78A12DD8436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26298525"/>
          <a:ext cx="762000" cy="762000"/>
        </a:xfrm>
        <a:prstGeom prst="rect">
          <a:avLst/>
        </a:prstGeom>
      </xdr:spPr>
    </xdr:pic>
  </etc:cellImage>
  <etc:cellImage>
    <xdr:pic>
      <xdr:nvPicPr>
        <xdr:cNvPr id="89" name="ID_E3AD0A83EED8455787CA6B8133E817EE" descr="Pictur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814625" y="25434925"/>
          <a:ext cx="762000" cy="762000"/>
        </a:xfrm>
        <a:prstGeom prst="rect">
          <a:avLst/>
        </a:prstGeom>
      </xdr:spPr>
    </xdr:pic>
  </etc:cellImage>
  <etc:cellImage>
    <xdr:pic>
      <xdr:nvPicPr>
        <xdr:cNvPr id="86" name="ID_93EB4D86F70A415E8429D61A9799A38A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24571325"/>
          <a:ext cx="762000" cy="762000"/>
        </a:xfrm>
        <a:prstGeom prst="rect">
          <a:avLst/>
        </a:prstGeom>
      </xdr:spPr>
    </xdr:pic>
  </etc:cellImage>
  <etc:cellImage>
    <xdr:pic>
      <xdr:nvPicPr>
        <xdr:cNvPr id="83" name="ID_4CC34CD238CA433CB2F5E7BF1B98EDF1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23707725"/>
          <a:ext cx="762000" cy="762000"/>
        </a:xfrm>
        <a:prstGeom prst="rect">
          <a:avLst/>
        </a:prstGeom>
      </xdr:spPr>
    </xdr:pic>
  </etc:cellImage>
  <etc:cellImage>
    <xdr:pic>
      <xdr:nvPicPr>
        <xdr:cNvPr id="80" name="ID_4689E289F24A4194A6B72A3EF6306B9E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22844125"/>
          <a:ext cx="762000" cy="762000"/>
        </a:xfrm>
        <a:prstGeom prst="rect">
          <a:avLst/>
        </a:prstGeom>
      </xdr:spPr>
    </xdr:pic>
  </etc:cellImage>
  <etc:cellImage>
    <xdr:pic>
      <xdr:nvPicPr>
        <xdr:cNvPr id="77" name="ID_C984BEA88CC040D6936080B703DCEDD5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21980525"/>
          <a:ext cx="762000" cy="762000"/>
        </a:xfrm>
        <a:prstGeom prst="rect">
          <a:avLst/>
        </a:prstGeom>
      </xdr:spPr>
    </xdr:pic>
  </etc:cellImage>
  <etc:cellImage>
    <xdr:pic>
      <xdr:nvPicPr>
        <xdr:cNvPr id="74" name="ID_B4ACA27C1CCC4E60AA41CCC895298FCA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21116925"/>
          <a:ext cx="762000" cy="762000"/>
        </a:xfrm>
        <a:prstGeom prst="rect">
          <a:avLst/>
        </a:prstGeom>
      </xdr:spPr>
    </xdr:pic>
  </etc:cellImage>
  <etc:cellImage>
    <xdr:pic>
      <xdr:nvPicPr>
        <xdr:cNvPr id="71" name="ID_04A2E1035377496C8929A3BBFD2BE7F2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20253325"/>
          <a:ext cx="762000" cy="762000"/>
        </a:xfrm>
        <a:prstGeom prst="rect">
          <a:avLst/>
        </a:prstGeom>
      </xdr:spPr>
    </xdr:pic>
  </etc:cellImage>
  <etc:cellImage>
    <xdr:pic>
      <xdr:nvPicPr>
        <xdr:cNvPr id="68" name="ID_4E0B12EAD92B4AF0929FDB8BA55846E4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19389725"/>
          <a:ext cx="762000" cy="762000"/>
        </a:xfrm>
        <a:prstGeom prst="rect">
          <a:avLst/>
        </a:prstGeom>
      </xdr:spPr>
    </xdr:pic>
  </etc:cellImage>
  <etc:cellImage>
    <xdr:pic>
      <xdr:nvPicPr>
        <xdr:cNvPr id="8" name="ID_AC47ABD25BFE4C7E847F55390AD32A99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2117725"/>
          <a:ext cx="762000" cy="762000"/>
        </a:xfrm>
        <a:prstGeom prst="rect">
          <a:avLst/>
        </a:prstGeom>
      </xdr:spPr>
    </xdr:pic>
  </etc:cellImage>
  <etc:cellImage>
    <xdr:pic>
      <xdr:nvPicPr>
        <xdr:cNvPr id="5" name="ID_426F6AF04EAD4C64A179EB5113D3E8D0" descr="Pictur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814625" y="1254125"/>
          <a:ext cx="762000" cy="762000"/>
        </a:xfrm>
        <a:prstGeom prst="rect">
          <a:avLst/>
        </a:prstGeom>
      </xdr:spPr>
    </xdr:pic>
  </etc:cellImage>
  <etc:cellImage>
    <xdr:pic>
      <xdr:nvPicPr>
        <xdr:cNvPr id="2" name="ID_6EF3365EDA534F43AE4EB9D37A114AB6" descr="Picture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814625" y="390525"/>
          <a:ext cx="762000" cy="762000"/>
        </a:xfrm>
        <a:prstGeom prst="rect">
          <a:avLst/>
        </a:prstGeom>
      </xdr:spPr>
    </xdr:pic>
  </etc:cellImage>
  <etc:cellImage>
    <xdr:pic>
      <xdr:nvPicPr>
        <xdr:cNvPr id="11" name="ID_BA69B024C2984332986D14C0C443AD7C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2981325"/>
          <a:ext cx="762000" cy="762000"/>
        </a:xfrm>
        <a:prstGeom prst="rect">
          <a:avLst/>
        </a:prstGeom>
      </xdr:spPr>
    </xdr:pic>
  </etc:cellImage>
  <etc:cellImage>
    <xdr:pic>
      <xdr:nvPicPr>
        <xdr:cNvPr id="14" name="ID_5EE630560AAF4512ABCE1D586C73CA73" descr="Pictur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814625" y="3844925"/>
          <a:ext cx="762000" cy="762000"/>
        </a:xfrm>
        <a:prstGeom prst="rect">
          <a:avLst/>
        </a:prstGeom>
      </xdr:spPr>
    </xdr:pic>
  </etc:cellImage>
  <etc:cellImage>
    <xdr:pic>
      <xdr:nvPicPr>
        <xdr:cNvPr id="17" name="ID_E9701BD2AC234A9299A162F488CF147A" descr="Pictur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814625" y="4708525"/>
          <a:ext cx="762000" cy="762000"/>
        </a:xfrm>
        <a:prstGeom prst="rect">
          <a:avLst/>
        </a:prstGeom>
      </xdr:spPr>
    </xdr:pic>
  </etc:cellImage>
  <etc:cellImage>
    <xdr:pic>
      <xdr:nvPicPr>
        <xdr:cNvPr id="20" name="ID_A64377F25C684CDF8A985E788E97CCF1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5572125"/>
          <a:ext cx="762000" cy="762000"/>
        </a:xfrm>
        <a:prstGeom prst="rect">
          <a:avLst/>
        </a:prstGeom>
      </xdr:spPr>
    </xdr:pic>
  </etc:cellImage>
  <etc:cellImage>
    <xdr:pic>
      <xdr:nvPicPr>
        <xdr:cNvPr id="23" name="ID_2225888C7F0E4315B00FD2AA6229BCEB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6435725"/>
          <a:ext cx="762000" cy="762000"/>
        </a:xfrm>
        <a:prstGeom prst="rect">
          <a:avLst/>
        </a:prstGeom>
      </xdr:spPr>
    </xdr:pic>
  </etc:cellImage>
  <etc:cellImage>
    <xdr:pic>
      <xdr:nvPicPr>
        <xdr:cNvPr id="26" name="ID_B03A1F2642164F3B8255F267CB993C96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7299325"/>
          <a:ext cx="762000" cy="762000"/>
        </a:xfrm>
        <a:prstGeom prst="rect">
          <a:avLst/>
        </a:prstGeom>
      </xdr:spPr>
    </xdr:pic>
  </etc:cellImage>
  <etc:cellImage>
    <xdr:pic>
      <xdr:nvPicPr>
        <xdr:cNvPr id="29" name="ID_6C78D728ECBC4777B82E3B1E1EB0BEFE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8162925"/>
          <a:ext cx="762000" cy="762000"/>
        </a:xfrm>
        <a:prstGeom prst="rect">
          <a:avLst/>
        </a:prstGeom>
      </xdr:spPr>
    </xdr:pic>
  </etc:cellImage>
  <etc:cellImage>
    <xdr:pic>
      <xdr:nvPicPr>
        <xdr:cNvPr id="32" name="ID_2FC37D3CB1AC40FAB994179F2511EB7C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9026525"/>
          <a:ext cx="762000" cy="762000"/>
        </a:xfrm>
        <a:prstGeom prst="rect">
          <a:avLst/>
        </a:prstGeom>
      </xdr:spPr>
    </xdr:pic>
  </etc:cellImage>
  <etc:cellImage>
    <xdr:pic>
      <xdr:nvPicPr>
        <xdr:cNvPr id="35" name="ID_A134FC04D7B444A1B36D6B1ABE1E9D48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9890125"/>
          <a:ext cx="762000" cy="762000"/>
        </a:xfrm>
        <a:prstGeom prst="rect">
          <a:avLst/>
        </a:prstGeom>
      </xdr:spPr>
    </xdr:pic>
  </etc:cellImage>
  <etc:cellImage>
    <xdr:pic>
      <xdr:nvPicPr>
        <xdr:cNvPr id="38" name="ID_E3D23256BD264C19B8FD0ADC8881024A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10753725"/>
          <a:ext cx="762000" cy="762000"/>
        </a:xfrm>
        <a:prstGeom prst="rect">
          <a:avLst/>
        </a:prstGeom>
      </xdr:spPr>
    </xdr:pic>
  </etc:cellImage>
  <etc:cellImage>
    <xdr:pic>
      <xdr:nvPicPr>
        <xdr:cNvPr id="41" name="ID_1EB8EEF35858474FB8CBC04A1F1D8428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11617325"/>
          <a:ext cx="762000" cy="762000"/>
        </a:xfrm>
        <a:prstGeom prst="rect">
          <a:avLst/>
        </a:prstGeom>
      </xdr:spPr>
    </xdr:pic>
  </etc:cellImage>
  <etc:cellImage>
    <xdr:pic>
      <xdr:nvPicPr>
        <xdr:cNvPr id="44" name="ID_B35446FE061A41EBACCEC790849E9ACD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12480925"/>
          <a:ext cx="762000" cy="762000"/>
        </a:xfrm>
        <a:prstGeom prst="rect">
          <a:avLst/>
        </a:prstGeom>
      </xdr:spPr>
    </xdr:pic>
  </etc:cellImage>
  <etc:cellImage>
    <xdr:pic>
      <xdr:nvPicPr>
        <xdr:cNvPr id="47" name="ID_A735D81B6C9C478B8D50D0687DED508A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13344525"/>
          <a:ext cx="762000" cy="762000"/>
        </a:xfrm>
        <a:prstGeom prst="rect">
          <a:avLst/>
        </a:prstGeom>
      </xdr:spPr>
    </xdr:pic>
  </etc:cellImage>
  <etc:cellImage>
    <xdr:pic>
      <xdr:nvPicPr>
        <xdr:cNvPr id="50" name="ID_A6A3121EC6A547758837463FCDEB72E2" descr="Picture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814625" y="14208125"/>
          <a:ext cx="762000" cy="762000"/>
        </a:xfrm>
        <a:prstGeom prst="rect">
          <a:avLst/>
        </a:prstGeom>
      </xdr:spPr>
    </xdr:pic>
  </etc:cellImage>
  <etc:cellImage>
    <xdr:pic>
      <xdr:nvPicPr>
        <xdr:cNvPr id="53" name="ID_BF175462745E4352A1CF34713A16DA6D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15071725"/>
          <a:ext cx="762000" cy="762000"/>
        </a:xfrm>
        <a:prstGeom prst="rect">
          <a:avLst/>
        </a:prstGeom>
      </xdr:spPr>
    </xdr:pic>
  </etc:cellImage>
  <etc:cellImage>
    <xdr:pic>
      <xdr:nvPicPr>
        <xdr:cNvPr id="56" name="ID_D1C33FE211464E6594D7B19B7AD63A1A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15935325"/>
          <a:ext cx="762000" cy="762000"/>
        </a:xfrm>
        <a:prstGeom prst="rect">
          <a:avLst/>
        </a:prstGeom>
      </xdr:spPr>
    </xdr:pic>
  </etc:cellImage>
  <etc:cellImage>
    <xdr:pic>
      <xdr:nvPicPr>
        <xdr:cNvPr id="59" name="ID_96FD6B1732DC4CC292E77B1E4B5EAA1C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814625" y="16798925"/>
          <a:ext cx="762000" cy="762000"/>
        </a:xfrm>
        <a:prstGeom prst="rect">
          <a:avLst/>
        </a:prstGeom>
      </xdr:spPr>
    </xdr:pic>
  </etc:cellImage>
  <etc:cellImage>
    <xdr:pic>
      <xdr:nvPicPr>
        <xdr:cNvPr id="62" name="ID_5E602D56CF884FE19322C06D66A31D14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17662525"/>
          <a:ext cx="762000" cy="762000"/>
        </a:xfrm>
        <a:prstGeom prst="rect">
          <a:avLst/>
        </a:prstGeom>
      </xdr:spPr>
    </xdr:pic>
  </etc:cellImage>
  <etc:cellImage>
    <xdr:pic>
      <xdr:nvPicPr>
        <xdr:cNvPr id="65" name="ID_8FE6BD32628A46F1B351ECE12D961A47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814625" y="18526125"/>
          <a:ext cx="762000" cy="762000"/>
        </a:xfrm>
        <a:prstGeom prst="rect">
          <a:avLst/>
        </a:prstGeom>
      </xdr:spPr>
    </xdr:pic>
  </etc:cellImage>
  <etc:cellImage>
    <xdr:pic>
      <xdr:nvPicPr>
        <xdr:cNvPr id="229" name="ID_E954E6560CF349F3B85E8917DED7C61F" descr="Picture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3179345" y="65160525"/>
          <a:ext cx="762000" cy="762000"/>
        </a:xfrm>
        <a:prstGeom prst="rect">
          <a:avLst/>
        </a:prstGeom>
      </xdr:spPr>
    </xdr:pic>
  </etc:cellImage>
  <etc:cellImage>
    <xdr:pic>
      <xdr:nvPicPr>
        <xdr:cNvPr id="226" name="ID_975EB30853D54F51AECBAEA05F7E4483" descr="Picture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3179345" y="64296925"/>
          <a:ext cx="762000" cy="762000"/>
        </a:xfrm>
        <a:prstGeom prst="rect">
          <a:avLst/>
        </a:prstGeom>
      </xdr:spPr>
    </xdr:pic>
  </etc:cellImage>
  <etc:cellImage>
    <xdr:pic>
      <xdr:nvPicPr>
        <xdr:cNvPr id="223" name="ID_D47A2800BF804252A9A05BF787F5566C" descr="Picture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3179345" y="63433325"/>
          <a:ext cx="762000" cy="762000"/>
        </a:xfrm>
        <a:prstGeom prst="rect">
          <a:avLst/>
        </a:prstGeom>
      </xdr:spPr>
    </xdr:pic>
  </etc:cellImage>
  <etc:cellImage>
    <xdr:pic>
      <xdr:nvPicPr>
        <xdr:cNvPr id="220" name="ID_2A6E0CD8D20E4081941B1BF1718D6488" descr="Picture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3179345" y="62569725"/>
          <a:ext cx="762000" cy="762000"/>
        </a:xfrm>
        <a:prstGeom prst="rect">
          <a:avLst/>
        </a:prstGeom>
      </xdr:spPr>
    </xdr:pic>
  </etc:cellImage>
  <etc:cellImage>
    <xdr:pic>
      <xdr:nvPicPr>
        <xdr:cNvPr id="217" name="ID_67BCE1765B8247EC8433B9464A5BF913" descr="Picture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53179345" y="61706125"/>
          <a:ext cx="762000" cy="762000"/>
        </a:xfrm>
        <a:prstGeom prst="rect">
          <a:avLst/>
        </a:prstGeom>
      </xdr:spPr>
    </xdr:pic>
  </etc:cellImage>
  <etc:cellImage>
    <xdr:pic>
      <xdr:nvPicPr>
        <xdr:cNvPr id="214" name="ID_6193208F607946219BE94CAADA169117" descr="Picture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53179345" y="60842525"/>
          <a:ext cx="762000" cy="762000"/>
        </a:xfrm>
        <a:prstGeom prst="rect">
          <a:avLst/>
        </a:prstGeom>
      </xdr:spPr>
    </xdr:pic>
  </etc:cellImage>
  <etc:cellImage>
    <xdr:pic>
      <xdr:nvPicPr>
        <xdr:cNvPr id="211" name="ID_E6BA90FBBEBD4CD98CFB444DD3855ABD" descr="Picture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53179345" y="59978925"/>
          <a:ext cx="762000" cy="762000"/>
        </a:xfrm>
        <a:prstGeom prst="rect">
          <a:avLst/>
        </a:prstGeom>
      </xdr:spPr>
    </xdr:pic>
  </etc:cellImage>
  <etc:cellImage>
    <xdr:pic>
      <xdr:nvPicPr>
        <xdr:cNvPr id="208" name="ID_D4A8C05CC3224AC7B7A5B9E512C7E52B" descr="Picture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53179345" y="59115325"/>
          <a:ext cx="762000" cy="762000"/>
        </a:xfrm>
        <a:prstGeom prst="rect">
          <a:avLst/>
        </a:prstGeom>
      </xdr:spPr>
    </xdr:pic>
  </etc:cellImage>
  <etc:cellImage>
    <xdr:pic>
      <xdr:nvPicPr>
        <xdr:cNvPr id="205" name="ID_1A92B8D818D74601BCCB83965082D80D" descr="Picture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53179345" y="58251725"/>
          <a:ext cx="762000" cy="762000"/>
        </a:xfrm>
        <a:prstGeom prst="rect">
          <a:avLst/>
        </a:prstGeom>
      </xdr:spPr>
    </xdr:pic>
  </etc:cellImage>
  <etc:cellImage>
    <xdr:pic>
      <xdr:nvPicPr>
        <xdr:cNvPr id="202" name="ID_F7D245BF6BF04B43B01E70B711F83430" descr="Picture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3179345" y="57388125"/>
          <a:ext cx="762000" cy="762000"/>
        </a:xfrm>
        <a:prstGeom prst="rect">
          <a:avLst/>
        </a:prstGeom>
      </xdr:spPr>
    </xdr:pic>
  </etc:cellImage>
  <etc:cellImage>
    <xdr:pic>
      <xdr:nvPicPr>
        <xdr:cNvPr id="199" name="ID_5841150E68C849CE8FB9ECC2830CCDE9" descr="Picture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3179345" y="56524525"/>
          <a:ext cx="762000" cy="762000"/>
        </a:xfrm>
        <a:prstGeom prst="rect">
          <a:avLst/>
        </a:prstGeom>
      </xdr:spPr>
    </xdr:pic>
  </etc:cellImage>
  <etc:cellImage>
    <xdr:pic>
      <xdr:nvPicPr>
        <xdr:cNvPr id="196" name="ID_C0A9066EEFCE4B60BA1FCA5D3F9A65DF" descr="Picture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3179345" y="55660925"/>
          <a:ext cx="762000" cy="762000"/>
        </a:xfrm>
        <a:prstGeom prst="rect">
          <a:avLst/>
        </a:prstGeom>
      </xdr:spPr>
    </xdr:pic>
  </etc:cellImage>
  <etc:cellImage>
    <xdr:pic>
      <xdr:nvPicPr>
        <xdr:cNvPr id="193" name="ID_F836D6655D204458A6DF5F3BF6FE00E2" descr="Picture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3179345" y="54797325"/>
          <a:ext cx="762000" cy="762000"/>
        </a:xfrm>
        <a:prstGeom prst="rect">
          <a:avLst/>
        </a:prstGeom>
      </xdr:spPr>
    </xdr:pic>
  </etc:cellImage>
  <etc:cellImage>
    <xdr:pic>
      <xdr:nvPicPr>
        <xdr:cNvPr id="190" name="ID_D1E908D71CD14173A28986EFA310B91A" descr="Picture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3179345" y="53933725"/>
          <a:ext cx="762000" cy="762000"/>
        </a:xfrm>
        <a:prstGeom prst="rect">
          <a:avLst/>
        </a:prstGeom>
      </xdr:spPr>
    </xdr:pic>
  </etc:cellImage>
  <etc:cellImage>
    <xdr:pic>
      <xdr:nvPicPr>
        <xdr:cNvPr id="187" name="ID_3186E4AC281346B29E1AA78B507D9DEF" descr="Picture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53179345" y="53070125"/>
          <a:ext cx="762000" cy="762000"/>
        </a:xfrm>
        <a:prstGeom prst="rect">
          <a:avLst/>
        </a:prstGeom>
      </xdr:spPr>
    </xdr:pic>
  </etc:cellImage>
  <etc:cellImage>
    <xdr:pic>
      <xdr:nvPicPr>
        <xdr:cNvPr id="184" name="ID_40917DE759BA4A9996AE7198DB8A7E23" descr="Picture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53179345" y="52206525"/>
          <a:ext cx="762000" cy="762000"/>
        </a:xfrm>
        <a:prstGeom prst="rect">
          <a:avLst/>
        </a:prstGeom>
      </xdr:spPr>
    </xdr:pic>
  </etc:cellImage>
  <etc:cellImage>
    <xdr:pic>
      <xdr:nvPicPr>
        <xdr:cNvPr id="181" name="ID_2C62074C81174A0AB0011FEDB5B1F0B0" descr="Picture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53179345" y="51342925"/>
          <a:ext cx="762000" cy="762000"/>
        </a:xfrm>
        <a:prstGeom prst="rect">
          <a:avLst/>
        </a:prstGeom>
      </xdr:spPr>
    </xdr:pic>
  </etc:cellImage>
  <etc:cellImage>
    <xdr:pic>
      <xdr:nvPicPr>
        <xdr:cNvPr id="178" name="ID_807F17AB0DE440D58DF56B43B21C76DF" descr="Picture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53179345" y="50479325"/>
          <a:ext cx="762000" cy="762000"/>
        </a:xfrm>
        <a:prstGeom prst="rect">
          <a:avLst/>
        </a:prstGeom>
      </xdr:spPr>
    </xdr:pic>
  </etc:cellImage>
  <etc:cellImage>
    <xdr:pic>
      <xdr:nvPicPr>
        <xdr:cNvPr id="175" name="ID_44A39895C50749519FA72228F93C14EF" descr="Picture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53179345" y="49615725"/>
          <a:ext cx="762000" cy="762000"/>
        </a:xfrm>
        <a:prstGeom prst="rect">
          <a:avLst/>
        </a:prstGeom>
      </xdr:spPr>
    </xdr:pic>
  </etc:cellImage>
  <etc:cellImage>
    <xdr:pic>
      <xdr:nvPicPr>
        <xdr:cNvPr id="172" name="ID_EBD79992130C4DEEAD374E34F105CD87" descr="Picture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3179345" y="48752125"/>
          <a:ext cx="762000" cy="762000"/>
        </a:xfrm>
        <a:prstGeom prst="rect">
          <a:avLst/>
        </a:prstGeom>
      </xdr:spPr>
    </xdr:pic>
  </etc:cellImage>
  <etc:cellImage>
    <xdr:pic>
      <xdr:nvPicPr>
        <xdr:cNvPr id="169" name="ID_E107498EC1604CC08062C578CA201DB1" descr="Picture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53179345" y="47888525"/>
          <a:ext cx="762000" cy="762000"/>
        </a:xfrm>
        <a:prstGeom prst="rect">
          <a:avLst/>
        </a:prstGeom>
      </xdr:spPr>
    </xdr:pic>
  </etc:cellImage>
  <etc:cellImage>
    <xdr:pic>
      <xdr:nvPicPr>
        <xdr:cNvPr id="166" name="ID_6AE12C1D68AD4E2391CFE7778F9294D8" descr="Picture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53179345" y="47024925"/>
          <a:ext cx="762000" cy="762000"/>
        </a:xfrm>
        <a:prstGeom prst="rect">
          <a:avLst/>
        </a:prstGeom>
      </xdr:spPr>
    </xdr:pic>
  </etc:cellImage>
  <etc:cellImage>
    <xdr:pic>
      <xdr:nvPicPr>
        <xdr:cNvPr id="163" name="ID_791CA44E151042998BF61BF974467170" descr="Picture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53179345" y="46161325"/>
          <a:ext cx="762000" cy="762000"/>
        </a:xfrm>
        <a:prstGeom prst="rect">
          <a:avLst/>
        </a:prstGeom>
      </xdr:spPr>
    </xdr:pic>
  </etc:cellImage>
  <etc:cellImage>
    <xdr:pic>
      <xdr:nvPicPr>
        <xdr:cNvPr id="160" name="ID_5313015A34384F1995B22028E1F548A3" descr="Picture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53179345" y="45297725"/>
          <a:ext cx="762000" cy="762000"/>
        </a:xfrm>
        <a:prstGeom prst="rect">
          <a:avLst/>
        </a:prstGeom>
      </xdr:spPr>
    </xdr:pic>
  </etc:cellImage>
  <etc:cellImage>
    <xdr:pic>
      <xdr:nvPicPr>
        <xdr:cNvPr id="157" name="ID_8B7488679B36438E9741CD777D224503" descr="Picture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53179345" y="44434125"/>
          <a:ext cx="762000" cy="762000"/>
        </a:xfrm>
        <a:prstGeom prst="rect">
          <a:avLst/>
        </a:prstGeom>
      </xdr:spPr>
    </xdr:pic>
  </etc:cellImage>
  <etc:cellImage>
    <xdr:pic>
      <xdr:nvPicPr>
        <xdr:cNvPr id="154" name="ID_DC223531796A4F5CA03C337D7E4A3E1E" descr="Picture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53179345" y="43570525"/>
          <a:ext cx="762000" cy="762000"/>
        </a:xfrm>
        <a:prstGeom prst="rect">
          <a:avLst/>
        </a:prstGeom>
      </xdr:spPr>
    </xdr:pic>
  </etc:cellImage>
  <etc:cellImage>
    <xdr:pic>
      <xdr:nvPicPr>
        <xdr:cNvPr id="151" name="ID_16F85501FDA54154B859BCD59C76EBD8" descr="Picture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53179345" y="42706925"/>
          <a:ext cx="762000" cy="762000"/>
        </a:xfrm>
        <a:prstGeom prst="rect">
          <a:avLst/>
        </a:prstGeom>
      </xdr:spPr>
    </xdr:pic>
  </etc:cellImage>
  <etc:cellImage>
    <xdr:pic>
      <xdr:nvPicPr>
        <xdr:cNvPr id="148" name="ID_0D79C19E50FB479D8E1759EE63254EE1" descr="Picture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53179345" y="41843325"/>
          <a:ext cx="762000" cy="762000"/>
        </a:xfrm>
        <a:prstGeom prst="rect">
          <a:avLst/>
        </a:prstGeom>
      </xdr:spPr>
    </xdr:pic>
  </etc:cellImage>
  <etc:cellImage>
    <xdr:pic>
      <xdr:nvPicPr>
        <xdr:cNvPr id="145" name="ID_141FA8CFCC3E4795A637BE7BAC411946" descr="Picture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53179345" y="40979725"/>
          <a:ext cx="762000" cy="762000"/>
        </a:xfrm>
        <a:prstGeom prst="rect">
          <a:avLst/>
        </a:prstGeom>
      </xdr:spPr>
    </xdr:pic>
  </etc:cellImage>
  <etc:cellImage>
    <xdr:pic>
      <xdr:nvPicPr>
        <xdr:cNvPr id="142" name="ID_600A301594E94EA5AEE53D8B760F2FCB" descr="Picture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53179345" y="40116125"/>
          <a:ext cx="762000" cy="762000"/>
        </a:xfrm>
        <a:prstGeom prst="rect">
          <a:avLst/>
        </a:prstGeom>
      </xdr:spPr>
    </xdr:pic>
  </etc:cellImage>
  <etc:cellImage>
    <xdr:pic>
      <xdr:nvPicPr>
        <xdr:cNvPr id="139" name="ID_8F6B7DD7C40442CCB70A33B680A12187" descr="Picture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53179345" y="39252525"/>
          <a:ext cx="762000" cy="762000"/>
        </a:xfrm>
        <a:prstGeom prst="rect">
          <a:avLst/>
        </a:prstGeom>
      </xdr:spPr>
    </xdr:pic>
  </etc:cellImage>
  <etc:cellImage>
    <xdr:pic>
      <xdr:nvPicPr>
        <xdr:cNvPr id="136" name="ID_B77004145BF24B57B14CD953616BC2E4" descr="Picture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53179345" y="38388925"/>
          <a:ext cx="762000" cy="762000"/>
        </a:xfrm>
        <a:prstGeom prst="rect">
          <a:avLst/>
        </a:prstGeom>
      </xdr:spPr>
    </xdr:pic>
  </etc:cellImage>
  <etc:cellImage>
    <xdr:pic>
      <xdr:nvPicPr>
        <xdr:cNvPr id="133" name="ID_B4E8564870244D41B98F07A34F8B44B6" descr="Picture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53179345" y="37525325"/>
          <a:ext cx="762000" cy="762000"/>
        </a:xfrm>
        <a:prstGeom prst="rect">
          <a:avLst/>
        </a:prstGeom>
      </xdr:spPr>
    </xdr:pic>
  </etc:cellImage>
  <etc:cellImage>
    <xdr:pic>
      <xdr:nvPicPr>
        <xdr:cNvPr id="130" name="ID_843FAEF8F7D744A7A64D570D3847CE0A" descr="Picture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53179345" y="36661725"/>
          <a:ext cx="762000" cy="762000"/>
        </a:xfrm>
        <a:prstGeom prst="rect">
          <a:avLst/>
        </a:prstGeom>
      </xdr:spPr>
    </xdr:pic>
  </etc:cellImage>
  <etc:cellImage>
    <xdr:pic>
      <xdr:nvPicPr>
        <xdr:cNvPr id="127" name="ID_58537CB8BAC14EA28E08912D1D8B9EB4" descr="Picture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3179345" y="35798125"/>
          <a:ext cx="762000" cy="762000"/>
        </a:xfrm>
        <a:prstGeom prst="rect">
          <a:avLst/>
        </a:prstGeom>
      </xdr:spPr>
    </xdr:pic>
  </etc:cellImage>
  <etc:cellImage>
    <xdr:pic>
      <xdr:nvPicPr>
        <xdr:cNvPr id="124" name="ID_9A969F61AC2549A2939C4139036354C5" descr="Picture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53179345" y="34934525"/>
          <a:ext cx="762000" cy="762000"/>
        </a:xfrm>
        <a:prstGeom prst="rect">
          <a:avLst/>
        </a:prstGeom>
      </xdr:spPr>
    </xdr:pic>
  </etc:cellImage>
  <etc:cellImage>
    <xdr:pic>
      <xdr:nvPicPr>
        <xdr:cNvPr id="121" name="ID_8EC1E5DB2F8544C68FE3EBC28CD4AA89" descr="Picture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53179345" y="34070925"/>
          <a:ext cx="762000" cy="762000"/>
        </a:xfrm>
        <a:prstGeom prst="rect">
          <a:avLst/>
        </a:prstGeom>
      </xdr:spPr>
    </xdr:pic>
  </etc:cellImage>
  <etc:cellImage>
    <xdr:pic>
      <xdr:nvPicPr>
        <xdr:cNvPr id="118" name="ID_C99655624DC44C179D9F8E8C5DB6B334" descr="Picture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3179345" y="33207325"/>
          <a:ext cx="762000" cy="762000"/>
        </a:xfrm>
        <a:prstGeom prst="rect">
          <a:avLst/>
        </a:prstGeom>
      </xdr:spPr>
    </xdr:pic>
  </etc:cellImage>
  <etc:cellImage>
    <xdr:pic>
      <xdr:nvPicPr>
        <xdr:cNvPr id="115" name="ID_A78E72AB889B44C5831D47C63587EC2F" descr="Picture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53179345" y="32343725"/>
          <a:ext cx="762000" cy="762000"/>
        </a:xfrm>
        <a:prstGeom prst="rect">
          <a:avLst/>
        </a:prstGeom>
      </xdr:spPr>
    </xdr:pic>
  </etc:cellImage>
  <etc:cellImage>
    <xdr:pic>
      <xdr:nvPicPr>
        <xdr:cNvPr id="112" name="ID_C5EE7B3F89534887889568B9B98BE180" descr="Picture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53179345" y="31480125"/>
          <a:ext cx="762000" cy="762000"/>
        </a:xfrm>
        <a:prstGeom prst="rect">
          <a:avLst/>
        </a:prstGeom>
      </xdr:spPr>
    </xdr:pic>
  </etc:cellImage>
  <etc:cellImage>
    <xdr:pic>
      <xdr:nvPicPr>
        <xdr:cNvPr id="109" name="ID_6B8853416DE14D47AF6ECA5D29584F5F" descr="Picture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3179345" y="30616525"/>
          <a:ext cx="762000" cy="762000"/>
        </a:xfrm>
        <a:prstGeom prst="rect">
          <a:avLst/>
        </a:prstGeom>
      </xdr:spPr>
    </xdr:pic>
  </etc:cellImage>
  <etc:cellImage>
    <xdr:pic>
      <xdr:nvPicPr>
        <xdr:cNvPr id="106" name="ID_99D46AA47D284AF6A94C6E6E778F2BB2" descr="Picture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53179345" y="29752925"/>
          <a:ext cx="762000" cy="762000"/>
        </a:xfrm>
        <a:prstGeom prst="rect">
          <a:avLst/>
        </a:prstGeom>
      </xdr:spPr>
    </xdr:pic>
  </etc:cellImage>
  <etc:cellImage>
    <xdr:pic>
      <xdr:nvPicPr>
        <xdr:cNvPr id="103" name="ID_8E1FD307EC84430B8260F53CF65245B4" descr="Picture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53179345" y="28889325"/>
          <a:ext cx="762000" cy="762000"/>
        </a:xfrm>
        <a:prstGeom prst="rect">
          <a:avLst/>
        </a:prstGeom>
      </xdr:spPr>
    </xdr:pic>
  </etc:cellImage>
  <etc:cellImage>
    <xdr:pic>
      <xdr:nvPicPr>
        <xdr:cNvPr id="100" name="ID_372FB6DAEF9D46C2B2D9F1856CE83191" descr="Picture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3179345" y="28025725"/>
          <a:ext cx="762000" cy="762000"/>
        </a:xfrm>
        <a:prstGeom prst="rect">
          <a:avLst/>
        </a:prstGeom>
      </xdr:spPr>
    </xdr:pic>
  </etc:cellImage>
  <etc:cellImage>
    <xdr:pic>
      <xdr:nvPicPr>
        <xdr:cNvPr id="97" name="ID_4B75F723600A4D83A287AEA768C71235" descr="Picture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53179345" y="27162125"/>
          <a:ext cx="762000" cy="762000"/>
        </a:xfrm>
        <a:prstGeom prst="rect">
          <a:avLst/>
        </a:prstGeom>
      </xdr:spPr>
    </xdr:pic>
  </etc:cellImage>
  <etc:cellImage>
    <xdr:pic>
      <xdr:nvPicPr>
        <xdr:cNvPr id="94" name="ID_E3E0A2C777824895ACEBF04C10AF83BD" descr="Picture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53179345" y="26298525"/>
          <a:ext cx="762000" cy="762000"/>
        </a:xfrm>
        <a:prstGeom prst="rect">
          <a:avLst/>
        </a:prstGeom>
      </xdr:spPr>
    </xdr:pic>
  </etc:cellImage>
  <etc:cellImage>
    <xdr:pic>
      <xdr:nvPicPr>
        <xdr:cNvPr id="91" name="ID_E5FC150D3EB24F728BF0C5A0121B0948" descr="Picture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3179345" y="25434925"/>
          <a:ext cx="762000" cy="762000"/>
        </a:xfrm>
        <a:prstGeom prst="rect">
          <a:avLst/>
        </a:prstGeom>
      </xdr:spPr>
    </xdr:pic>
  </etc:cellImage>
  <etc:cellImage>
    <xdr:pic>
      <xdr:nvPicPr>
        <xdr:cNvPr id="88" name="ID_E87C094DEBDA4D4CA84B2008A0E5C758" descr="Picture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53179345" y="24571325"/>
          <a:ext cx="762000" cy="762000"/>
        </a:xfrm>
        <a:prstGeom prst="rect">
          <a:avLst/>
        </a:prstGeom>
      </xdr:spPr>
    </xdr:pic>
  </etc:cellImage>
  <etc:cellImage>
    <xdr:pic>
      <xdr:nvPicPr>
        <xdr:cNvPr id="85" name="ID_4B31C1AC932742969A70EF4881212C46" descr="Picture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53179345" y="23707725"/>
          <a:ext cx="762000" cy="762000"/>
        </a:xfrm>
        <a:prstGeom prst="rect">
          <a:avLst/>
        </a:prstGeom>
      </xdr:spPr>
    </xdr:pic>
  </etc:cellImage>
  <etc:cellImage>
    <xdr:pic>
      <xdr:nvPicPr>
        <xdr:cNvPr id="82" name="ID_91ADA13652184C9AA1CB6F26B6F1CDE5" descr="Picture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53179345" y="22844125"/>
          <a:ext cx="762000" cy="762000"/>
        </a:xfrm>
        <a:prstGeom prst="rect">
          <a:avLst/>
        </a:prstGeom>
      </xdr:spPr>
    </xdr:pic>
  </etc:cellImage>
  <etc:cellImage>
    <xdr:pic>
      <xdr:nvPicPr>
        <xdr:cNvPr id="79" name="ID_14E0FF4B32F340F5A4B7A7BE91974D8F" descr="Picture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53179345" y="21980525"/>
          <a:ext cx="762000" cy="762000"/>
        </a:xfrm>
        <a:prstGeom prst="rect">
          <a:avLst/>
        </a:prstGeom>
      </xdr:spPr>
    </xdr:pic>
  </etc:cellImage>
  <etc:cellImage>
    <xdr:pic>
      <xdr:nvPicPr>
        <xdr:cNvPr id="76" name="ID_B1D3FF3260114CC8833E06DE45B6A0A3" descr="Picture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53179345" y="21116925"/>
          <a:ext cx="762000" cy="762000"/>
        </a:xfrm>
        <a:prstGeom prst="rect">
          <a:avLst/>
        </a:prstGeom>
      </xdr:spPr>
    </xdr:pic>
  </etc:cellImage>
  <etc:cellImage>
    <xdr:pic>
      <xdr:nvPicPr>
        <xdr:cNvPr id="73" name="ID_0B97FA1BE5A34872A2FA842E1236DBDA" descr="Picture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53179345" y="20253325"/>
          <a:ext cx="762000" cy="762000"/>
        </a:xfrm>
        <a:prstGeom prst="rect">
          <a:avLst/>
        </a:prstGeom>
      </xdr:spPr>
    </xdr:pic>
  </etc:cellImage>
  <etc:cellImage>
    <xdr:pic>
      <xdr:nvPicPr>
        <xdr:cNvPr id="70" name="ID_3371CAEAABDA4DED852DF7258927BE5C" descr="Picture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53179345" y="19389725"/>
          <a:ext cx="762000" cy="762000"/>
        </a:xfrm>
        <a:prstGeom prst="rect">
          <a:avLst/>
        </a:prstGeom>
      </xdr:spPr>
    </xdr:pic>
  </etc:cellImage>
  <etc:cellImage>
    <xdr:pic>
      <xdr:nvPicPr>
        <xdr:cNvPr id="67" name="ID_9ED78FD1C63C48B39D97FFFC47A37F42" descr="Picture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53179345" y="18526125"/>
          <a:ext cx="762000" cy="762000"/>
        </a:xfrm>
        <a:prstGeom prst="rect">
          <a:avLst/>
        </a:prstGeom>
      </xdr:spPr>
    </xdr:pic>
  </etc:cellImage>
  <etc:cellImage>
    <xdr:pic>
      <xdr:nvPicPr>
        <xdr:cNvPr id="7" name="ID_906DD477626A46F58A0AD4741DDB8F15" descr="Picture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53179345" y="1254125"/>
          <a:ext cx="762000" cy="762000"/>
        </a:xfrm>
        <a:prstGeom prst="rect">
          <a:avLst/>
        </a:prstGeom>
      </xdr:spPr>
    </xdr:pic>
  </etc:cellImage>
  <etc:cellImage>
    <xdr:pic>
      <xdr:nvPicPr>
        <xdr:cNvPr id="4" name="ID_8AEA7DAB4EAA4F8D9AEDCAD7C9828C01" descr="Picture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53179345" y="390525"/>
          <a:ext cx="762000" cy="762000"/>
        </a:xfrm>
        <a:prstGeom prst="rect">
          <a:avLst/>
        </a:prstGeom>
      </xdr:spPr>
    </xdr:pic>
  </etc:cellImage>
  <etc:cellImage>
    <xdr:pic>
      <xdr:nvPicPr>
        <xdr:cNvPr id="10" name="ID_2598BDF99F2E4617A5DDCFE7951C7178" descr="Picture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53179345" y="2117725"/>
          <a:ext cx="762000" cy="762000"/>
        </a:xfrm>
        <a:prstGeom prst="rect">
          <a:avLst/>
        </a:prstGeom>
      </xdr:spPr>
    </xdr:pic>
  </etc:cellImage>
  <etc:cellImage>
    <xdr:pic>
      <xdr:nvPicPr>
        <xdr:cNvPr id="13" name="ID_EDD93B04DB4947D481FC6EC09195F0A3" descr="Picture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53179345" y="2981325"/>
          <a:ext cx="762000" cy="762000"/>
        </a:xfrm>
        <a:prstGeom prst="rect">
          <a:avLst/>
        </a:prstGeom>
      </xdr:spPr>
    </xdr:pic>
  </etc:cellImage>
  <etc:cellImage>
    <xdr:pic>
      <xdr:nvPicPr>
        <xdr:cNvPr id="16" name="ID_7468E02AA4784589BC7DC8EB46B23B62" descr="Picture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53179345" y="3844925"/>
          <a:ext cx="762000" cy="762000"/>
        </a:xfrm>
        <a:prstGeom prst="rect">
          <a:avLst/>
        </a:prstGeom>
      </xdr:spPr>
    </xdr:pic>
  </etc:cellImage>
  <etc:cellImage>
    <xdr:pic>
      <xdr:nvPicPr>
        <xdr:cNvPr id="19" name="ID_5ADCE44211A142BBAAB8326D3DD48DFA" descr="Picture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53179345" y="4708525"/>
          <a:ext cx="762000" cy="762000"/>
        </a:xfrm>
        <a:prstGeom prst="rect">
          <a:avLst/>
        </a:prstGeom>
      </xdr:spPr>
    </xdr:pic>
  </etc:cellImage>
  <etc:cellImage>
    <xdr:pic>
      <xdr:nvPicPr>
        <xdr:cNvPr id="22" name="ID_D63FC9B903FD4CE0A70EDFD9A835B935" descr="Picture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53179345" y="5572125"/>
          <a:ext cx="762000" cy="762000"/>
        </a:xfrm>
        <a:prstGeom prst="rect">
          <a:avLst/>
        </a:prstGeom>
      </xdr:spPr>
    </xdr:pic>
  </etc:cellImage>
  <etc:cellImage>
    <xdr:pic>
      <xdr:nvPicPr>
        <xdr:cNvPr id="25" name="ID_E72ED576E1E34DCA90CD159E700BB2A2" descr="Picture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53179345" y="6435725"/>
          <a:ext cx="762000" cy="762000"/>
        </a:xfrm>
        <a:prstGeom prst="rect">
          <a:avLst/>
        </a:prstGeom>
      </xdr:spPr>
    </xdr:pic>
  </etc:cellImage>
  <etc:cellImage>
    <xdr:pic>
      <xdr:nvPicPr>
        <xdr:cNvPr id="28" name="ID_20847DEB813D473F9BF3D9C24FD0D413" descr="Picture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53179345" y="7299325"/>
          <a:ext cx="762000" cy="762000"/>
        </a:xfrm>
        <a:prstGeom prst="rect">
          <a:avLst/>
        </a:prstGeom>
      </xdr:spPr>
    </xdr:pic>
  </etc:cellImage>
  <etc:cellImage>
    <xdr:pic>
      <xdr:nvPicPr>
        <xdr:cNvPr id="31" name="ID_861FA827906C49D1A84347C4140A7B27" descr="Picture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53179345" y="8162925"/>
          <a:ext cx="762000" cy="762000"/>
        </a:xfrm>
        <a:prstGeom prst="rect">
          <a:avLst/>
        </a:prstGeom>
      </xdr:spPr>
    </xdr:pic>
  </etc:cellImage>
  <etc:cellImage>
    <xdr:pic>
      <xdr:nvPicPr>
        <xdr:cNvPr id="34" name="ID_4DC995721ADE48318A7812759E626C2A" descr="Picture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53179345" y="9026525"/>
          <a:ext cx="762000" cy="762000"/>
        </a:xfrm>
        <a:prstGeom prst="rect">
          <a:avLst/>
        </a:prstGeom>
      </xdr:spPr>
    </xdr:pic>
  </etc:cellImage>
  <etc:cellImage>
    <xdr:pic>
      <xdr:nvPicPr>
        <xdr:cNvPr id="37" name="ID_D724A5A9DE7C4405AF7512F77E2A9656" descr="Picture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53179345" y="9890125"/>
          <a:ext cx="762000" cy="762000"/>
        </a:xfrm>
        <a:prstGeom prst="rect">
          <a:avLst/>
        </a:prstGeom>
      </xdr:spPr>
    </xdr:pic>
  </etc:cellImage>
  <etc:cellImage>
    <xdr:pic>
      <xdr:nvPicPr>
        <xdr:cNvPr id="40" name="ID_1F6FBDB6ECA548D6971B1BA633681F94" descr="Picture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53179345" y="10753725"/>
          <a:ext cx="762000" cy="762000"/>
        </a:xfrm>
        <a:prstGeom prst="rect">
          <a:avLst/>
        </a:prstGeom>
      </xdr:spPr>
    </xdr:pic>
  </etc:cellImage>
  <etc:cellImage>
    <xdr:pic>
      <xdr:nvPicPr>
        <xdr:cNvPr id="43" name="ID_6CEA76617B074D8BA082D769E1CFC84F" descr="Picture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53179345" y="11617325"/>
          <a:ext cx="762000" cy="762000"/>
        </a:xfrm>
        <a:prstGeom prst="rect">
          <a:avLst/>
        </a:prstGeom>
      </xdr:spPr>
    </xdr:pic>
  </etc:cellImage>
  <etc:cellImage>
    <xdr:pic>
      <xdr:nvPicPr>
        <xdr:cNvPr id="46" name="ID_C5F929DA585140A4B73DCAA07BFA6AD2" descr="Picture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53179345" y="12480925"/>
          <a:ext cx="762000" cy="762000"/>
        </a:xfrm>
        <a:prstGeom prst="rect">
          <a:avLst/>
        </a:prstGeom>
      </xdr:spPr>
    </xdr:pic>
  </etc:cellImage>
  <etc:cellImage>
    <xdr:pic>
      <xdr:nvPicPr>
        <xdr:cNvPr id="49" name="ID_16FFF186CDE64B1594CBEAD34EF5BC0F" descr="Picture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53179345" y="13344525"/>
          <a:ext cx="762000" cy="762000"/>
        </a:xfrm>
        <a:prstGeom prst="rect">
          <a:avLst/>
        </a:prstGeom>
      </xdr:spPr>
    </xdr:pic>
  </etc:cellImage>
  <etc:cellImage>
    <xdr:pic>
      <xdr:nvPicPr>
        <xdr:cNvPr id="52" name="ID_BA084BCB3DBD4F82849BD7B2C91B45BA" descr="Picture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53179345" y="14208125"/>
          <a:ext cx="762000" cy="762000"/>
        </a:xfrm>
        <a:prstGeom prst="rect">
          <a:avLst/>
        </a:prstGeom>
      </xdr:spPr>
    </xdr:pic>
  </etc:cellImage>
  <etc:cellImage>
    <xdr:pic>
      <xdr:nvPicPr>
        <xdr:cNvPr id="55" name="ID_F6605A05283743648CEB4E913518BD9C" descr="Picture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53179345" y="15071725"/>
          <a:ext cx="762000" cy="762000"/>
        </a:xfrm>
        <a:prstGeom prst="rect">
          <a:avLst/>
        </a:prstGeom>
      </xdr:spPr>
    </xdr:pic>
  </etc:cellImage>
  <etc:cellImage>
    <xdr:pic>
      <xdr:nvPicPr>
        <xdr:cNvPr id="58" name="ID_1EE5B0137AD04F1590EA0097C852637B" descr="Picture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53179345" y="15935325"/>
          <a:ext cx="762000" cy="762000"/>
        </a:xfrm>
        <a:prstGeom prst="rect">
          <a:avLst/>
        </a:prstGeom>
      </xdr:spPr>
    </xdr:pic>
  </etc:cellImage>
  <etc:cellImage>
    <xdr:pic>
      <xdr:nvPicPr>
        <xdr:cNvPr id="61" name="ID_C785369DC12845F7B543E9A0A5980A1C" descr="Picture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53179345" y="16798925"/>
          <a:ext cx="762000" cy="762000"/>
        </a:xfrm>
        <a:prstGeom prst="rect">
          <a:avLst/>
        </a:prstGeom>
      </xdr:spPr>
    </xdr:pic>
  </etc:cellImage>
  <etc:cellImage>
    <xdr:pic>
      <xdr:nvPicPr>
        <xdr:cNvPr id="64" name="ID_285401761888435A907A3CDB6EEDCAF4" descr="Picture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53179345" y="17662525"/>
          <a:ext cx="762000" cy="7620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<sst xmlns="http://schemas.openxmlformats.org/spreadsheetml/2006/main" count="2048" uniqueCount="852">
  <si>
    <t>下单时间</t>
  </si>
  <si>
    <t>客户姓名</t>
  </si>
  <si>
    <t>品名</t>
  </si>
  <si>
    <t>商品品类</t>
  </si>
  <si>
    <t>原始定制属性</t>
  </si>
  <si>
    <t>定制属性</t>
  </si>
  <si>
    <t>客户备注信息</t>
  </si>
  <si>
    <t>质检备注</t>
  </si>
  <si>
    <t>质检处理状态</t>
  </si>
  <si>
    <t>质检时间</t>
  </si>
  <si>
    <t>质检人</t>
  </si>
  <si>
    <t>订单总价</t>
  </si>
  <si>
    <t>材质</t>
  </si>
  <si>
    <t>链长</t>
  </si>
  <si>
    <t>款式</t>
  </si>
  <si>
    <t>风格</t>
  </si>
  <si>
    <t>spe</t>
  </si>
  <si>
    <t>衣服颜色</t>
  </si>
  <si>
    <t>尺码</t>
  </si>
  <si>
    <t>文本颜色</t>
  </si>
  <si>
    <t>领口</t>
  </si>
  <si>
    <t>袖口</t>
  </si>
  <si>
    <t>袖口位置</t>
  </si>
  <si>
    <t>左袖信息</t>
  </si>
  <si>
    <t>左袖字体</t>
  </si>
  <si>
    <t>左袖符号</t>
  </si>
  <si>
    <t>右袖信息</t>
  </si>
  <si>
    <t>右袖字体</t>
  </si>
  <si>
    <t>右袖符号</t>
  </si>
  <si>
    <t>年份</t>
  </si>
  <si>
    <t>胸口</t>
  </si>
  <si>
    <t>胸口侧边信息</t>
  </si>
  <si>
    <t>字体</t>
  </si>
  <si>
    <t>字体图</t>
  </si>
  <si>
    <t>形状类型</t>
  </si>
  <si>
    <t>卡片</t>
  </si>
  <si>
    <t>体育馆名字</t>
  </si>
  <si>
    <t>球场位置</t>
  </si>
  <si>
    <t>订单图片</t>
  </si>
  <si>
    <t>SKU图片</t>
  </si>
  <si>
    <t>数量</t>
  </si>
  <si>
    <t>商品系数</t>
  </si>
  <si>
    <t>质检异常流水号</t>
  </si>
  <si>
    <t>质检异常信息备注</t>
  </si>
  <si>
    <t>质检异常创建时间</t>
  </si>
  <si>
    <t>订单号</t>
  </si>
  <si>
    <t>包裹号</t>
  </si>
  <si>
    <t>SKU ID</t>
  </si>
  <si>
    <t>商品SKU</t>
  </si>
  <si>
    <t>订单SKU</t>
  </si>
  <si>
    <t>二维码</t>
  </si>
  <si>
    <t>二维码内容</t>
  </si>
  <si>
    <t>二维码ID</t>
  </si>
  <si>
    <t>店铺域名</t>
  </si>
  <si>
    <t>用户图片地址</t>
  </si>
  <si>
    <t>采购单号</t>
  </si>
  <si>
    <t>采购下单时间</t>
  </si>
  <si>
    <t>采购员</t>
  </si>
  <si>
    <t>到货数量</t>
  </si>
  <si>
    <t>供应商名称</t>
  </si>
  <si>
    <t>平台订单号</t>
  </si>
  <si>
    <t>运单号</t>
  </si>
  <si>
    <t>入库时间</t>
  </si>
  <si>
    <t>付款状态</t>
  </si>
  <si>
    <t>商品状态</t>
  </si>
  <si>
    <t>配件金额</t>
  </si>
  <si>
    <t>配件导入时间</t>
  </si>
  <si>
    <t>配件导入人员</t>
  </si>
  <si>
    <t>订单作图数量</t>
  </si>
  <si>
    <t>客户备注图片</t>
  </si>
  <si>
    <t>2024-11-14 22:17:01</t>
  </si>
  <si>
    <t>Sorano Sara</t>
  </si>
  <si>
    <t>HM-免费送货全球定制宠物肖像，根据您的照片手绘，猫，狗，马，个性化礼物，圣诞礼物，节日装饰</t>
  </si>
  <si>
    <t>家居组-装饰摆件（挂件）-宠物装饰</t>
  </si>
  <si>
    <t>[{"field":"Add VIP Service","type":"text","value":"No, thanks"},{"field":"Choose Your Greeting Card","type":"text","value":"No, thanks"},{"field":"Enter Year #1","type":"text","value":" "},{"field":"Enter Year #2","type":"text","value":" "},{"field":"Pet Name #1(ONE per ornament)","type":"text","value":"Scaglia"},{"field":"Pet Name #2(ONE per ornament)","type":"text","value":"Lola"},{"field":"Upload Photo #1_1","type":"upload_img","value":"https://img.fantaskycdn.com/1021775/173159347397577683.png"},{"field":"Upload Photo #2_1","type":"upload_img","value":"https://img.fantaskycdn.com/1021775/173159352864766748.png"},{"field":"Virtual customization","type":"text","value":"c10e8429-28ba-433f-ade1-4c62b3fc1bca"},{"field":"Buy More Save More (Can Be Different Pet Portrait)","type":"text","value":"Pack 2 - 20% OFF"}]</t>
  </si>
  <si>
    <t>Add VIP Service : No, thanks
Choose Your Greeting Card : No, thanks
Pet Name #1(ONE per ornament) : Scaglia
Pet Name #2(ONE per ornament) : Lola
Virtual customization : c10e8429-28ba-433f-ade1-4c62b3fc1bca
Buy More Save More (Can Be Different Pet Portrait) : Pack 2 - 20% OFF</t>
  </si>
  <si>
    <t>64.57</t>
  </si>
  <si>
    <t/>
  </si>
  <si>
    <t>V0620241114002793</t>
  </si>
  <si>
    <t>BZD2024QSEW3411114</t>
  </si>
  <si>
    <t>230023118711164</t>
  </si>
  <si>
    <t>DHomeGPCWZSV0635005888-23</t>
  </si>
  <si>
    <t>HM-DO-QM112001-Ceramic-Pack 2 - 20% OFF</t>
  </si>
  <si>
    <t>HM-DO-QM112001-Ceramic-Pack 2 - 20% OFF
null(定制)
V0620241114002793</t>
  </si>
  <si>
    <t>{"ivtPurchaseDetailId":"975088"}</t>
  </si>
  <si>
    <t>https://petfiestas.com</t>
  </si>
  <si>
    <t>https://img.fantaskycdn.com/1021775/173159347397577683.png
https://img.fantaskycdn.com/1021775/173159352864766748.png</t>
  </si>
  <si>
    <t>T241115000778EC</t>
  </si>
  <si>
    <t>2024-11-15 17:48:21</t>
  </si>
  <si>
    <t>李昌穹</t>
  </si>
  <si>
    <t>苍穹</t>
  </si>
  <si>
    <t>未关闭</t>
  </si>
  <si>
    <t>2</t>
  </si>
  <si>
    <t>2024-11-15 00:53:11</t>
  </si>
  <si>
    <t>Emma Warner</t>
  </si>
  <si>
    <t>[{"field":"Add VIP Service","type":"text","value":"No, thanks"},{"field":"Choose Your Greeting Card","type":"text","value":"No, thanks"},{"field":"Enter Year #1 (Optional)","type":"text","value":" "},{"field":"Enter Year #2 (Optional)","type":"text","value":" "},{"field":"Enter Year #3 (Optional)","type":"text","value":" "},{"field":"Pet Name #1(ONE per ornament) (Optional)","type":"text","value":"Cleo"},{"field":"Pet Name #2(ONE per ornament) (Optional)","type":"text","value":"Schnooters"},{"field":"Pet Name #3(ONE per ornament) (Optional)","type":"text","value":"Chewy"},{"field":"Upload Photo #1_1","type":"upload_img","value":"https://img.staticdj.com/1012282/173160299359298396.png"},{"field":"Upload Photo #2_1","type":"upload_img","value":"https://img.staticdj.com/1012282/173160306245670784.png"},{"field":"Upload Photo #3_1","type":"upload_img","value":"https://img.staticdj.com/1012282/173160309608879033.png"},{"field":"Virtual customization","type":"text","value":"6cae2f91-e5b7-4bbc-80df-d21da9804584"},{"field":"Material","type":"text","value":"Ceramic"},{"field":"Size","type":"text","value":"2.5in x 2.5in x 2.5in"},{"field":"Buy More Save More (Can Be Different Pet Portrait)","type":"text","value":"Pack 3 - 25% OFF - Best Selling 🌟"}]</t>
  </si>
  <si>
    <t>Add VIP Service : No, thanks
Choose Your Greeting Card : No, thanks
Pet Name #1(ONE per ornament) (Optional) : Cleo
Pet Name #2(ONE per ornament) (Optional) : Schnooters
Pet Name #3(ONE per ornament) (Optional) : Chewy
Virtual customization : 6cae2f91-e5b7-4bbc-80df-d21da9804584
Material : Ceramic
Size : 2.5in x 2.5in x 2.5in
Buy More Save More (Can Be Different Pet Portrait) : Pack 3 - 25% OFF - Best Selling 🌟</t>
  </si>
  <si>
    <t>82.61</t>
  </si>
  <si>
    <t>Ceramic</t>
  </si>
  <si>
    <t>2.5in x 2.5in x 2.5in</t>
  </si>
  <si>
    <t>V0620241115000204</t>
  </si>
  <si>
    <t>BZD202478Y6B181115T1</t>
  </si>
  <si>
    <t>230023118711165</t>
  </si>
  <si>
    <t>DHomeGPCWZSV0635005888-24</t>
  </si>
  <si>
    <t>HM-DO-ZQ1109A-CERAMIC-Ceramic-2.5in x 2.5in x 2.5in-Pack 3 - 25% OFF - Best Selling</t>
  </si>
  <si>
    <t>HM-DO-ZQ1109A-CERAMIC-Ceramic-2.5in x 2.5in x 2.5in-Pack 3 - 25% OFF - Best Selling
null(定制)
V0620241115000204</t>
  </si>
  <si>
    <t>{"ivtPurchaseDetailId":"975089"}</t>
  </si>
  <si>
    <t>https://foryourcustom.com</t>
  </si>
  <si>
    <t>https://img.staticdj.com/1012282/173160299359298396.png
https://img.staticdj.com/1012282/173160306245670784.png
https://img.staticdj.com/1012282/173160309608879033.png</t>
  </si>
  <si>
    <t>3</t>
  </si>
  <si>
    <t>2024-11-14 06:58:21</t>
  </si>
  <si>
    <t>Rachel cosmai</t>
  </si>
  <si>
    <t>[{"field":"Add VIP Service","type":"text","value":"No.Thanks"},{"field":"Choose Your Greeting Card？","type":"text","value":"No.Thanks"},{"field":"Enter Pet Name #1(ONE per ornament)","type":"text","value":"Louie "},{"field":"Enter Pet Name #2(ONE per ornament)","type":"text","value":"Poppy "},{"field":"Enter Pet Name #3(ONE per ornament)","type":"text","value":"Arlo "},{"field":"Enter Pet Name #4(ONE per ornament)","type":"text","value":"Maisie "},{"field":"Enter Pet Name #5(ONE per ornament)","type":"text","value":"Taco "},{"field":"Enter Pet Name #6(ONE per ornament)","type":"text","value":"Buddy"},{"field":"Enter Pet Name #7(ONE per ornament)","type":"text","value":"Dakota "},{"field":"Enter Pet Name #8(ONE per ornament)","type":"text","value":"Boomer"},{"field":"Enter Pet Name #9(ONE per ornament)","type":"text","value":"Holly "},{"field":"Enter Year #1","type":"text","value":"2024 "},{"field":"Enter Year #2","type":"text","value":"2024"},{"field":"Enter Year #3","type":"text","value":"2024"},{"field":"Enter Year #4","type":"text","value":"2024"},{"field":"Enter Year #5","type":"text","value":"2024"},{"field":"Enter Year #6","type":"text","value":"2024"},{"field":"Enter Year #7","type":"text","value":"2024"},{"field":"Enter Year #8","type":"text","value":"2024"},{"field":"Enter Year #9","type":"text","value":"2024"},{"field":"Upload Pet Photo #1_1","type":"upload_img","value":"https://img.staticdj.com/1030457/173153747395758194.png"},{"field":"Upload Pet Photo #2_1","type":"upload_img","value":"https://img.staticdj.com/1030457/173153756049916124.png"},{"field":"Upload Pet Photo #3_1","type":"upload_img","value":"https://img.staticdj.com/1030457/173153764728739969.png"},{"field":"Upload Pet Photo #4_1","type":"upload_img","value":"https://img.staticdj.com/1030457/173153824528160748.png"},{"field":"Upload Pet Photo #5_1","type":"upload_img","value":"https://img.staticdj.com/1030457/173153797310326962.png"},{"field":"Upload Pet Photo #6_1","type":"upload_img","value":"https://img.staticdj.com/1030457/173153804227562652.png"},{"field":"Upload Pet Photo #7_1","type":"upload_img","value":"https://img.staticdj.com/1030457/173153814676287537.png"},{"field":"Upload Pet Photo #8_1","type":"upload_img","value":"https://img.staticdj.com/1030457/173153837153996557.png"},{"field":"Upload Pet Photo #9_1","type":"upload_img","value":"https://img.staticdj.com/1030457/173153859917392757.png"},{"field":"Virtual customization","type":"text","value":"02a55e36-ed23-4d3f-9585-9cbcde8030c2"},{"field":"Material","type":"text","value":"Ceramics"},{"field":"Size","type":"text","value":"2.5 inches"},{"field":"Buy More Save More (Can Be Different Pet Portraits)","type":"text","value":"Pack 9 - 55% OFF-Lowest Price💥💥💥"}]</t>
  </si>
  <si>
    <t>Add VIP Service : No.Thanks
Choose Your Greeting Card？ : No.Thanks
Enter Pet Name #1(ONE per ornament) : Louie 
Enter Pet Name #2(ONE per ornament) : Poppy 
Enter Pet Name #3(ONE per ornament) : Arlo 
Enter Pet Name #4(ONE per ornament) : Maisie 
Enter Pet Name #5(ONE per ornament) : Taco 
Enter Pet Name #6(ONE per ornament) : Buddy
Enter Pet Name #7(ONE per ornament) : Dakota 
Enter Pet Name #8(ONE per ornament) : Boomer
Enter Pet Name #9(ONE per ornament) : Holly 
Enter Year #1 : 2024 
Enter Year #2 : 2024
Enter Year #3 : 2024
Enter Year #4 : 2024
Enter Year #5 : 2024
Enter Year #6 : 2024
Enter Year #7 : 2024
Enter Year #8 : 2024
Enter Year #9 : 2024
Virtual customization : 02a55e36-ed23-4d3f-9585-9cbcde8030c2
Material : Ceramics
Size : 2.5 inches
Buy More Save More (Can Be Different Pet Portraits) : Pack 9 - 55% OFF-Lowest Price💥💥💥</t>
  </si>
  <si>
    <t xml:space="preserve">胡子阳:(2024-11-14 17:19:12,客户催单)运营反馈此单需要加急
</t>
  </si>
  <si>
    <t>*大额订单*: 136.63</t>
  </si>
  <si>
    <t>Ceramics</t>
  </si>
  <si>
    <t>2.5 inches</t>
  </si>
  <si>
    <t>V0620241114001156</t>
  </si>
  <si>
    <t>BZD202478F8C4L1114T2</t>
  </si>
  <si>
    <t>230023118711163</t>
  </si>
  <si>
    <t>DHomeGPCWZSV0635005888-22</t>
  </si>
  <si>
    <t>HM-HZ240822080-Ceramics-2.5 inches-Pack 9 - 55% OFF-Lowest Price💥💥💥</t>
  </si>
  <si>
    <t>HM-HZ240822080-Ceramics-2.5 inches-Pack 9 - 55% OFF-Lowest Price💥💥💥
null(定制)
V0620241114001156</t>
  </si>
  <si>
    <t>{"ivtPurchaseDetailId":"975090"}</t>
  </si>
  <si>
    <t>https://loradream.com</t>
  </si>
  <si>
    <t>https://img.staticdj.com/1030457/173153747395758194.png
https://img.staticdj.com/1030457/173153756049916124.png
https://img.staticdj.com/1030457/173153764728739969.png
https://img.staticdj.com/1030457/173153824528160748.png
https://img.staticdj.com/1030457/173153797310326962.png
https://img.staticdj.com/1030457/173153804227562652.png
https://img.staticdj.com/1030457/173153814676287537.png
https://img.staticdj.com/1030457/173153837153996557.png
https://img.staticdj.com/1030457/173153859917392757.png</t>
  </si>
  <si>
    <t>9</t>
  </si>
  <si>
    <t>2024-11-14 08:47:34</t>
  </si>
  <si>
    <t>Lauren Davenport</t>
  </si>
  <si>
    <t>[{"field":"Add VIP Service","type":"text","value":"No.Thanks"},{"field":"Choose Your Greeting Card？","type":"text","value":"No.Thanks"},{"field":"Enter Pet Name #1(ONE per ornament)","type":"text","value":"Nash"},{"field":"Enter Pet Name #2(ONE per ornament)","type":"text","value":"Alfie"},{"field":"Enter Pet Name #3(ONE per ornament)","type":"text","value":"Butters"},{"field":"Enter Pet Name #4(ONE per ornament)","type":"text","value":"Lola"},{"field":"Enter Pet Name #5(ONE per ornament)","type":"text","value":"Pavel"},{"field":"Enter Pet Name #6(ONE per ornament)","type":"text","value":"Linus"},{"field":"Enter Pet Name #7(ONE per ornament)","type":"text","value":"Maple"},{"field":"Enter Pet Name #8(ONE per ornament)","type":"text","value":"Steve"},{"field":"Enter Pet Name #9(ONE per ornament)","type":"text","value":"Dallas"},{"field":"Enter Year #1","type":"text","value":"2024"},{"field":"Enter Year #2","type":"text","value":"2024"},{"field":"Enter Year #3","type":"text","value":"2024"},{"field":"Enter Year #4","type":"text","value":"2024"},{"field":"Enter Year #5","type":"text","value":"2025"},{"field":"Enter Year #6","type":"text","value":"2024"},{"field":"Enter Year #7","type":"text","value":"2024"},{"field":"Enter Year #8","type":"text","value":"California 2024"},{"field":"Enter Year #9","type":"text","value":"2024"},{"field":"Upload Pet Photo #1_1","type":"upload_img","value":"https://img.staticdj.com/1030457/173154442953567227.png"},{"field":"Upload Pet Photo #2_1","type":"upload_img","value":"https://img.staticdj.com/1030457/173154453126671062.png"},{"field":"Upload Pet Photo #3_1","type":"upload_img","value":"https://img.staticdj.com/1030457/173154458003096371.png"},{"field":"Upload Pet Photo #4_1","type":"upload_img","value":"https://img.staticdj.com/1030457/17315446182497777.png"},{"field":"Upload Pet Photo #5_1","type":"upload_img","value":"https://img.staticdj.com/1030457/173154466518026373.png"},{"field":"Upload Pet Photo #6_1","type":"upload_img","value":"https://img.staticdj.com/1030457/173154471466940049.png"},{"field":"Upload Pet Photo #7_1","type":"upload_img","value":"https://img.staticdj.com/1030457/173154482954579549.png"},{"field":"Upload Pet Photo #8_1","type":"upload_img","value":"https://img.staticdj.com/1030457/173154491815738054.png"},{"field":"Upload Pet Photo #9_1","type":"upload_img","value":"https://img.staticdj.com/1030457/173154514999948790.png"},{"field":"Virtual customization","type":"text","value":"50fc5211-0d92-422e-8213-ef73d709e75b"},{"field":"Material","type":"text","value":"Ceramics"},{"field":"Size","type":"text","value":"2.5 inches"},{"field":"Buy More Save More (Can Be Different Pet Portraits)","type":"text","value":"Pack 9 - 55% OFF-Lowest Price💥💥💥"}]</t>
  </si>
  <si>
    <t>Add VIP Service : No.Thanks
Choose Your Greeting Card？ : No.Thanks
Enter Pet Name #1(ONE per ornament) : Nash
Enter Pet Name #2(ONE per ornament) : Alfie
Enter Pet Name #3(ONE per ornament) : Butters
Enter Pet Name #4(ONE per ornament) : Lola
Enter Pet Name #5(ONE per ornament) : Pavel
Enter Pet Name #6(ONE per ornament) : Linus
Enter Pet Name #7(ONE per ornament) : Maple
Enter Pet Name #8(ONE per ornament) : Steve
Enter Pet Name #9(ONE per ornament) : Dallas
Enter Year #1 : 2024
Enter Year #2 : 2024
Enter Year #3 : 2024
Enter Year #4 : 2024
Enter Year #5 : 2025
Enter Year #6 : 2024
Enter Year #7 : 2024
Enter Year #8 : California 2024
Enter Year #9 : 2024
Virtual customization : 50fc5211-0d92-422e-8213-ef73d709e75b
Material : Ceramics
Size : 2.5 inches
Buy More Save More (Can Be Different Pet Portraits) : Pack 9 - 55% OFF-Lowest Price💥💥💥</t>
  </si>
  <si>
    <t>*大额订单*: 104.52</t>
  </si>
  <si>
    <t>V0620241114001408</t>
  </si>
  <si>
    <t>BZD20246P2M5G31114T2</t>
  </si>
  <si>
    <t>HM-HZ240822080-Ceramics-2.5 inches-Pack 9 - 55% OFF-Lowest Price💥💥💥
null(定制)
V0620241114001408</t>
  </si>
  <si>
    <t>{"ivtPurchaseDetailId":"975091"}</t>
  </si>
  <si>
    <t>https://img.staticdj.com/1030457/173154442953567227.png
https://img.staticdj.com/1030457/173154453126671062.png
https://img.staticdj.com/1030457/173154458003096371.png
https://img.staticdj.com/1030457/17315446182497777.png
https://img.staticdj.com/1030457/173154466518026373.png
https://img.staticdj.com/1030457/173154471466940049.png
https://img.staticdj.com/1030457/173154482954579549.png
https://img.staticdj.com/1030457/173154491815738054.png
https://img.staticdj.com/1030457/173154514999948790.png</t>
  </si>
  <si>
    <t>2024-11-14 09:31:20</t>
  </si>
  <si>
    <t>Gonzales</t>
  </si>
  <si>
    <t>[{"field":"Upload Pet Photo#1","type":"upload_img","value":"https://plugin-img.myshopline.com/image/pod/1710726959424/2632f339320249619c5e555e178becd3.jpeg?w=1200&amp;h=1600"},{"field":"Pet Name #1(ONE per ornament) (Optional)","type":"text","value":"Juju"},{"field":"Design on Top of the Pet's Head  #1","type":"text","value":"NO.THANKS"},{"field":"Choose Your Greeting Card","type":"text","value":"NO.THANKS"},{"field":"Do you need a box?","type":"text","value":"NO.THANKS"},{"field":"Add VIP Service","type":"text","value":"NO.THANKS"},{"field":"Virtual customization","type":"text","value":"33a8068c-2921-442d-ba31-71a57927a85c"},{"field":"spe","type":"text","value":"Ceramic "},{"field":"spe","type":"text","value":" 2.5in x 2.5in x 2.5in "},{"field":"spe","type":"text","value":" Pack 1"}]</t>
  </si>
  <si>
    <t>Pet Name #1(ONE per ornament) (Optional) : Juju
Design on Top of the Pet's Head  #1 : NO.THANKS
Choose Your Greeting Card : NO.THANKS
Do you need a box? : NO.THANKS
Add VIP Service : NO.THANKS
Virtual customization : 33a8068c-2921-442d-ba31-71a57927a85c
spe : Ceramic 
spe :  2.5in x 2.5in x 2.5in 
spe :  Pack 1</t>
  </si>
  <si>
    <t>38.96</t>
  </si>
  <si>
    <t xml:space="preserve"> Pack 1</t>
  </si>
  <si>
    <t>V0620241114001500</t>
  </si>
  <si>
    <t>BZD2024AYO79CY1114</t>
  </si>
  <si>
    <t>HM-JYQ2411112109-Ceramic-2.5in x 2.5in x 2.5in-Pack 1</t>
  </si>
  <si>
    <t>HM-JYQ2411112109-Ceramic-2.5in x 2.5in x 2.5in-Pack 1
null(定制)
V0620241114001500</t>
  </si>
  <si>
    <t>{"ivtPurchaseDetailId":"975092"}</t>
  </si>
  <si>
    <t>https://www.uniquegift4u.com</t>
  </si>
  <si>
    <t>https://plugin-img.myshopline.com/image/pod/1710726959424/2632f339320249619c5e555e178becd3.jpeg?w=1200&amp;h=1600</t>
  </si>
  <si>
    <t>1</t>
  </si>
  <si>
    <t>2024-11-14 15:42:03</t>
  </si>
  <si>
    <t>Nan Passarelli</t>
  </si>
  <si>
    <t>[{"field":"Add VIP Service","type":"text","value":"No, thanks"},{"field":"Choose Your Greeting Card","type":"text","value":"No, thanks"},{"field":"Enter Year #1 (Optional)","type":"text","value":"2024"},{"field":"Pet Name #1(ONE per ornament) (Optional)","type":"text","value":"Sonny"},{"field":"Upload Photo #1_1","type":"upload_img","value":"https://img.staticdj.com/1012282/173157007957668560.png"},{"field":"Virtual customization","type":"text","value":"f9c15d3b-0ef7-4902-a50c-fbcfed3da73b"},{"field":"Material","type":"text","value":"Ceramic"},{"field":"Size","type":"text","value":"2.5in x 2.5in x 2.5in"},{"field":"Buy More Save More (Can Be Different Pet Portrait)","type":"text","value":"Pack 1"}]</t>
  </si>
  <si>
    <t>Add VIP Service : No, thanks
Choose Your Greeting Card : No, thanks
Enter Year #1 (Optional) : 2024
Pet Name #1(ONE per ornament) (Optional) : Sonny
Virtual customization : f9c15d3b-0ef7-4902-a50c-fbcfed3da73b
Material : Ceramic
Size : 2.5in x 2.5in x 2.5in
Buy More Save More (Can Be Different Pet Portrait) : Pack 1</t>
  </si>
  <si>
    <t>43.96</t>
  </si>
  <si>
    <t>V0620241114001916</t>
  </si>
  <si>
    <t>BZD20248K6962B1114T1</t>
  </si>
  <si>
    <t>HM-DO-ZQ1109A-CERAMIC-Ceramic-2.5in x 2.5in x 2.5in-Pack 1</t>
  </si>
  <si>
    <t>HM-DO-ZQ1109A-CERAMIC-Ceramic-2.5in x 2.5in x 2.5in-Pack 1
null(定制)
V0620241114001916</t>
  </si>
  <si>
    <t>{"ivtPurchaseDetailId":"975093"}</t>
  </si>
  <si>
    <t>https://img.staticdj.com/1012282/173157007957668560.png</t>
  </si>
  <si>
    <t>2024-11-14 16:22:43</t>
  </si>
  <si>
    <t>Madigan Amy</t>
  </si>
  <si>
    <t>[{"field":"Add VIP Service","type":"text","value":"No.Thanks"},{"field":"Choose Your Greeting Card？","type":"text","value":"No.Thanks"},{"field":"Enter Pet Name #1(ONE per ornament)","type":"text","value":"Twinkles"},{"field":"Enter Year #1","type":"text","value":"2024 "},{"field":"Upload Pet Photo #1_1","type":"upload_img","value":"https://img.fantaskycdn.com/1030457/173157234496378878.png"},{"field":"Virtual customization","type":"text","value":"e4f1533b-f97e-43f1-94b4-71be789adc18"},{"field":"Material","type":"text","value":"Ceramics"},{"field":"Size","type":"text","value":"2.5 inches"},{"field":"Buy More Save More (Can Be Different Pet Portraits)","type":"text","value":"Pack 1"}]</t>
  </si>
  <si>
    <t>Add VIP Service : No.Thanks
Choose Your Greeting Card？ : No.Thanks
Enter Pet Name #1(ONE per ornament) : Twinkles
Enter Year #1 : 2024 
Virtual customization : e4f1533b-f97e-43f1-94b4-71be789adc18
Material : Ceramics
Size : 2.5 inches
Buy More Save More (Can Be Different Pet Portraits) : Pack 1</t>
  </si>
  <si>
    <t>40.05</t>
  </si>
  <si>
    <t>V0620241114001974</t>
  </si>
  <si>
    <t>BZD20241B5SM6P1114</t>
  </si>
  <si>
    <t>HM-HZ240822080-Ceramics-2.5 inches-Pack 1</t>
  </si>
  <si>
    <t>HM-HZ240822080-Ceramics-2.5 inches-Pack 1
null(定制)
V0620241114001974</t>
  </si>
  <si>
    <t>{"ivtPurchaseDetailId":"975094"}</t>
  </si>
  <si>
    <t>https://img.fantaskycdn.com/1030457/173157234496378878.png</t>
  </si>
  <si>
    <t>2024-11-14 17:07:41</t>
  </si>
  <si>
    <t>Belinda Smith</t>
  </si>
  <si>
    <t>[{"field":"Add VIP Service","type":"text","value":"No.Thanks"},{"field":"Choose Your Greeting Card？","type":"text","value":"No.Thanks"},{"field":"Enter Pet Name #1(ONE per ornament)","type":"text","value":"Indi"},{"field":"Enter Pet Name #2(ONE per ornament)","type":"text","value":"Lulu"},{"field":"Enter Pet Name #3(ONE per ornament)","type":"text","value":"Olly"},{"field":"Enter Pet Name #4(ONE per ornament)","type":"text","value":"Yetti"},{"field":"Enter Pet Name #5(ONE per ornament)","type":"text","value":"Tigga"},{"field":"Enter Pet Name #6(ONE per ornament)","type":"text","value":"Zulu"},{"field":"Enter Pet Name #7(ONE per ornament)","type":"text","value":"Luna"},{"field":"Enter Year #1","type":"text","value":" "},{"field":"Enter Year #2","type":"text","value":" "},{"field":"Enter Year #3","type":"text","value":" "},{"field":"Enter Year #4","type":"text","value":" "},{"field":"Enter Year #5","type":"text","value":" "},{"field":"Enter Year #6","type":"text","value":" "},{"field":"Enter Year #7","type":"text","value":" "},{"field":"Upload Pet Photo #1_1","type":"upload_img","value":"https://img.fantaskycdn.com/1030457/173157396225197018.png"},{"field":"Upload Pet Photo #2_1","type":"upload_img","value":"https://img.fantaskycdn.com/1030457/173157338457463258.png"},{"field":"Upload Pet Photo #3_1","type":"upload_img","value":"https://img.fantaskycdn.com/1030457/173157370220397396.png"},{"field":"Upload Pet Photo #4_1","type":"upload_img","value":"https://img.fantaskycdn.com/1030457/173157388091287585.png"},{"field":"Upload Pet Photo #5_1","type":"upload_img","value":"https://img.fantaskycdn.com/1030457/173157425493036925.png"},{"field":"Upload Pet Photo #6_1","type":"upload_img","value":"https://img.fantaskycdn.com/1030457/173157454196356739.png"},{"field":"Upload Pet Photo #7_1","type":"upload_img","value":"https://img.fantaskycdn.com/1030457/173157520688930622.png"},{"field":"Virtual customization","type":"text","value":"64a9e58c-6f05-4648-a297-56f8f6933133"},{"field":"Material","type":"text","value":"Ceramics"},{"field":"Size","type":"text","value":"2.5 inches"},{"field":"Buy More Save More (Can Be Different Pet Portraits)","type":"text","value":"Pack 7 - 45% OFF"}]</t>
  </si>
  <si>
    <t>Add VIP Service : No.Thanks
Choose Your Greeting Card？ : No.Thanks
Enter Pet Name #1(ONE per ornament) : Indi
Enter Pet Name #2(ONE per ornament) : Lulu
Enter Pet Name #3(ONE per ornament) : Olly
Enter Pet Name #4(ONE per ornament) : Yetti
Enter Pet Name #5(ONE per ornament) : Tigga
Enter Pet Name #6(ONE per ornament) : Zulu
Enter Pet Name #7(ONE per ornament) : Luna
Virtual customization : 64a9e58c-6f05-4648-a297-56f8f6933133
Material : Ceramics
Size : 2.5 inches
Buy More Save More (Can Be Different Pet Portraits) : Pack 7 - 45% OFF</t>
  </si>
  <si>
    <t>*大额订单*: 102.48</t>
  </si>
  <si>
    <t>V0620241114002022</t>
  </si>
  <si>
    <t>BZD202425532GO1114</t>
  </si>
  <si>
    <t>HM-HZ240822080-Ceramics-2.5 inches-Pack 7 - 45% OFF</t>
  </si>
  <si>
    <t>HM-HZ240822080-Ceramics-2.5 inches-Pack 7 - 45% OFF
null(定制)
V0620241114002022</t>
  </si>
  <si>
    <t>{"ivtPurchaseDetailId":"975095"}</t>
  </si>
  <si>
    <t>https://img.fantaskycdn.com/1030457/173157396225197018.png
https://img.fantaskycdn.com/1030457/173157338457463258.png
https://img.fantaskycdn.com/1030457/173157370220397396.png
https://img.fantaskycdn.com/1030457/173157388091287585.png
https://img.fantaskycdn.com/1030457/173157425493036925.png
https://img.fantaskycdn.com/1030457/173157454196356739.png
https://img.fantaskycdn.com/1030457/173157520688930622.png</t>
  </si>
  <si>
    <t>7</t>
  </si>
  <si>
    <t>2024-11-14 17:21:02</t>
  </si>
  <si>
    <t>Chapman Susan</t>
  </si>
  <si>
    <t>[{"field":"Add VIP Service","type":"text","value":"Add VIP Service |A$4.62"},{"field":"Choose Your Greeting Card？","type":"text","value":"No.Thanks"},{"field":"Enter Pet Name #1(ONE per ornament)","type":"text","value":"Mabel"},{"field":"Enter Year #1","type":"text","value":"2024"},{"field":"Upload Pet Photo #1_1","type":"upload_img","value":"https://img.fantaskycdn.com/1030457/173157601148989951.png"},{"field":"Virtual customization","type":"text","value":"17b0bf34-c2b5-4097-9e73-ae17475d5735"},{"field":"Material","type":"text","value":"Ceramics"},{"field":"Size","type":"text","value":"2.5 inches"},{"field":"Buy More Save More (Can Be Different Pet Portraits)","type":"text","value":"Pack 1"}]</t>
  </si>
  <si>
    <t>Add VIP Service : Add VIP Service |A$4.62
Choose Your Greeting Card？ : No.Thanks
Enter Pet Name #1(ONE per ornament) : Mabel
Enter Year #1 : 2024
Virtual customization : 17b0bf34-c2b5-4097-9e73-ae17475d5735
Material : Ceramics
Size : 2.5 inches
Buy More Save More (Can Be Different Pet Portraits) : Pack 1</t>
  </si>
  <si>
    <t>52.31</t>
  </si>
  <si>
    <t>V0620241114002035</t>
  </si>
  <si>
    <t>BZD2024XTVT0231114</t>
  </si>
  <si>
    <t>HM-HZ240822080-Ceramics-2.5 inches-Pack 1
null(定制)
V0620241114002035</t>
  </si>
  <si>
    <t>{"ivtPurchaseDetailId":"975096"}</t>
  </si>
  <si>
    <t>https://img.fantaskycdn.com/1030457/173157601148989951.png</t>
  </si>
  <si>
    <t>2024-11-14 18:03:31</t>
  </si>
  <si>
    <t>Fabio Maltarina</t>
  </si>
  <si>
    <t>[{"field":"Add VIP Service","type":"text","value":"No.Thanks"},{"field":"Choose Your Greeting Card？","type":"text","value":"No.Thanks"},{"field":"Enter Pet Name #1(ONE per ornament)","type":"text","value":"Myra"},{"field":"Enter Year #1","type":"text","value":"2024 "},{"field":"Upload Pet Photo #1_1","type":"upload_img","value":"https://img.fantaskycdn.com/1030457/173157843369246220.png"},{"field":"Virtual customization","type":"text","value":"ceeb7102-3372-49c8-8602-3a9cac948a18"},{"field":"Material","type":"text","value":"Ceramics"},{"field":"Size","type":"text","value":"2.5 inches"},{"field":"Buy More Save More (Can Be Different Pet Portraits)","type":"text","value":"Pack 1"}]</t>
  </si>
  <si>
    <t>Add VIP Service : No.Thanks
Choose Your Greeting Card？ : No.Thanks
Enter Pet Name #1(ONE per ornament) : Myra
Enter Year #1 : 2024 
Virtual customization : ceeb7102-3372-49c8-8602-3a9cac948a18
Material : Ceramics
Size : 2.5 inches
Buy More Save More (Can Be Different Pet Portraits) : Pack 1</t>
  </si>
  <si>
    <t>77.34</t>
  </si>
  <si>
    <t>V0620241114002100</t>
  </si>
  <si>
    <t>BZD20243YLX1DD1114</t>
  </si>
  <si>
    <t>HM-HZ240822080-Ceramics-2.5 inches-Pack 1
null(定制)
V0620241114002100</t>
  </si>
  <si>
    <t>{"ivtPurchaseDetailId":"975097"}</t>
  </si>
  <si>
    <t>https://img.fantaskycdn.com/1030457/173157843369246220.png</t>
  </si>
  <si>
    <t>2024-11-14 19:03:38</t>
  </si>
  <si>
    <t>Taylah-Jayne Goodes</t>
  </si>
  <si>
    <t>[{"field":"Add VIP Service","type":"text","value":"No.Thanks"},{"field":"Choose Your Greeting Card？","type":"text","value":"No.Thanks"},{"field":"Enter Pet Name #1(ONE per ornament)","type":"text","value":"Toad"},{"field":"Enter Pet Name #2(ONE per ornament)","type":"text","value":"Nova"},{"field":"Enter Pet Name #3(ONE per ornament)","type":"text","value":"Mako"},{"field":"Enter Year #1","type":"text","value":" "},{"field":"Enter Year #2","type":"text","value":" "},{"field":"Enter Year #3","type":"text","value":" "},{"field":"Upload Pet Photo #1_1","type":"upload_img","value":"https://img.fantaskycdn.com/1030457/173158204106080552.png"},{"field":"Upload Pet Photo #2_1","type":"upload_img","value":"https://img.fantaskycdn.com/1030457/173158206400314149.png"},{"field":"Upload Pet Photo #3_1","type":"upload_img","value":"https://img.fantaskycdn.com/1030457/173158219472995340.png"},{"field":"Virtual customization","type":"text","value":"22a47b23-f4ce-406b-8261-f05e7c5f4984"},{"field":"Material","type":"text","value":"Ceramics"},{"field":"Size","type":"text","value":"2.5 inches"},{"field":"Buy More Save More (Can Be Different Pet Portraits)","type":"text","value":"Pack 3 - 25% OFF - Best Selling 🌟"}]</t>
  </si>
  <si>
    <t>Add VIP Service : No.Thanks
Choose Your Greeting Card？ : No.Thanks
Enter Pet Name #1(ONE per ornament) : Toad
Enter Pet Name #2(ONE per ornament) : Nova
Enter Pet Name #3(ONE per ornament) : Mako
Virtual customization : 22a47b23-f4ce-406b-8261-f05e7c5f4984
Material : Ceramics
Size : 2.5 inches
Buy More Save More (Can Be Different Pet Portraits) : Pack 3 - 25% OFF - Best Selling 🌟</t>
  </si>
  <si>
    <t>68.95</t>
  </si>
  <si>
    <t>V0620241114002219</t>
  </si>
  <si>
    <t>BZD2024TW1895W1114</t>
  </si>
  <si>
    <t>HM-HZ240822080-Ceramics-2.5 inches-Pack 3 - 25% OFF - Best Selling 🌟</t>
  </si>
  <si>
    <t>HM-HZ240822080-Ceramics-2.5 inches-Pack 3 - 25% OFF - Best Selling 🌟
null(定制)
V0620241114002219</t>
  </si>
  <si>
    <t>{"ivtPurchaseDetailId":"975098"}</t>
  </si>
  <si>
    <t>https://img.fantaskycdn.com/1030457/173158204106080552.png
https://img.fantaskycdn.com/1030457/173158206400314149.png
https://img.fantaskycdn.com/1030457/173158219472995340.png</t>
  </si>
  <si>
    <t>2024-11-14 19:27:53</t>
  </si>
  <si>
    <t>LISA OSWALD</t>
  </si>
  <si>
    <t>[{"field":"Add VIP Service","type":"text","value":"No.Thanks"},{"field":"Choose Your Greeting Card？","type":"text","value":"No.Thanks"},{"field":"Enter Pet Name #1(ONE per ornament)","type":"text","value":"Bear"},{"field":"Enter Pet Name #2(ONE per ornament)","type":"text","value":"Milo"},{"field":"Enter Pet Name #3(ONE per ornament)","type":"text","value":"Bundy"},{"field":"Enter Year #1","type":"text","value":" "},{"field":"Enter Year #2","type":"text","value":" "},{"field":"Enter Year #3","type":"text","value":" "},{"field":"Upload Pet Photo #1_1","type":"upload_img","value":"https://img.fantaskycdn.com/1030457/173158353644296954.png"},{"field":"Upload Pet Photo #2_1","type":"upload_img","value":"https://img.fantaskycdn.com/1030457/173158359404859642.png"},{"field":"Upload Pet Photo #3_1","type":"upload_img","value":"https://img.fantaskycdn.com/1030457/173158363837730189.png"},{"field":"Virtual customization","type":"text","value":"b00c554b-0ceb-4be0-aadf-f3dbca06bd95"},{"field":"Material","type":"text","value":"Ceramics"},{"field":"Size","type":"text","value":"2.5 inches"},{"field":"Buy More Save More (Can Be Different Pet Portraits)","type":"text","value":"Pack 3 - 25% OFF - Best Selling 🌟"}]</t>
  </si>
  <si>
    <t>Add VIP Service : No.Thanks
Choose Your Greeting Card？ : No.Thanks
Enter Pet Name #1(ONE per ornament) : Bear
Enter Pet Name #2(ONE per ornament) : Milo
Enter Pet Name #3(ONE per ornament) : Bundy
Virtual customization : b00c554b-0ceb-4be0-aadf-f3dbca06bd95
Material : Ceramics
Size : 2.5 inches
Buy More Save More (Can Be Different Pet Portraits) : Pack 3 - 25% OFF - Best Selling 🌟</t>
  </si>
  <si>
    <t>68.32</t>
  </si>
  <si>
    <t>V0620241114002245</t>
  </si>
  <si>
    <t>BZD2024I5FY0P41114</t>
  </si>
  <si>
    <t>HM-HZ240822080-Ceramics-2.5 inches-Pack 3 - 25% OFF - Best Selling 🌟
null(定制)
V0620241114002245</t>
  </si>
  <si>
    <t>{"ivtPurchaseDetailId":"975099"}</t>
  </si>
  <si>
    <t>https://img.fantaskycdn.com/1030457/173158353644296954.png
https://img.fantaskycdn.com/1030457/173158359404859642.png
https://img.fantaskycdn.com/1030457/173158363837730189.png</t>
  </si>
  <si>
    <t>2024-11-14 20:06:48</t>
  </si>
  <si>
    <t>Randrianarisoa Jessica</t>
  </si>
  <si>
    <t>[{"field":"Add VIP Service","type":"text","value":"No.Thanks"},{"field":"Choose Your Greeting Card？","type":"text","value":"No.Thanks"},{"field":"Enter Pet Name #1(ONE per ornament)","type":"text","value":"Milow"},{"field":"Enter Pet Name #2(ONE per ornament)","type":"text","value":"Kobe "},{"field":"Enter Pet Name #3(ONE per ornament)","type":"text","value":"Nelsi  "},{"field":"Enter Year #1","type":"text","value":" "},{"field":"Enter Year #2","type":"text","value":" "},{"field":"Enter Year #3","type":"text","value":" "},{"field":"Upload Pet Photo #1_1","type":"upload_img","value":"https://img.fantaskycdn.com/1030457/173158569693934914.png"},{"field":"Upload Pet Photo #2_1","type":"upload_img","value":"https://img.fantaskycdn.com/1030457/173158574751525906.png"},{"field":"Upload Pet Photo #3_1","type":"upload_img","value":"https://img.fantaskycdn.com/1030457/173158579636389600.png"},{"field":"Virtual customization","type":"text","value":"e1a40d7e-af2c-49d3-8b11-42b872dd931b"},{"field":"Material","type":"text","value":"Ceramics"},{"field":"Size","type":"text","value":"2.5 inches"},{"field":"Buy More Save More (Can Be Different Pet Portraits)","type":"text","value":"Pack 3 - 25% OFF - Best Selling 🌟"}]</t>
  </si>
  <si>
    <t>Add VIP Service : No.Thanks
Choose Your Greeting Card？ : No.Thanks
Enter Pet Name #1(ONE per ornament) : Milow
Enter Pet Name #2(ONE per ornament) : Kobe 
Enter Pet Name #3(ONE per ornament) : Nelsi  
Virtual customization : e1a40d7e-af2c-49d3-8b11-42b872dd931b
Material : Ceramics
Size : 2.5 inches
Buy More Save More (Can Be Different Pet Portraits) : Pack 3 - 25% OFF - Best Selling 🌟</t>
  </si>
  <si>
    <t>74.58</t>
  </si>
  <si>
    <t>V0620241114002341</t>
  </si>
  <si>
    <t>BZD2024FS882KP1114T1</t>
  </si>
  <si>
    <t>HM-HZ240822080-Ceramics-2.5 inches-Pack 3 - 25% OFF - Best Selling 🌟
null(定制)
V0620241114002341</t>
  </si>
  <si>
    <t>{"ivtPurchaseDetailId":"975100"}</t>
  </si>
  <si>
    <t>https://img.fantaskycdn.com/1030457/173158569693934914.png
https://img.fantaskycdn.com/1030457/173158574751525906.png
https://img.fantaskycdn.com/1030457/173158579636389600.png</t>
  </si>
  <si>
    <t>2024-11-14 20:06:24</t>
  </si>
  <si>
    <t>Beth Phillips</t>
  </si>
  <si>
    <t>[{"field":"Add VIP Service","type":"text","value":"Add VIP Service |￡2.36"},{"field":"Choose Your Greeting Card？","type":"text","value":"No.Thanks"},{"field":"Enter Pet Name #1(ONE per ornament)","type":"text","value":" "},{"field":"Enter Pet Name #2(ONE per ornament)","type":"text","value":" "},{"field":"Enter Pet Name #3(ONE per ornament)","type":"text","value":" "},{"field":"Enter Pet Name #4(ONE per ornament)","type":"text","value":" "},{"field":"Enter Year #1","type":"text","value":" "},{"field":"Enter Year #2","type":"text","value":" "},{"field":"Enter Year #3","type":"text","value":" "},{"field":"Enter Year #4","type":"text","value":" "},{"field":"Upload Pet Photo #1_1","type":"upload_img","value":"https://img.fantaskycdn.com/1030457/173158573046631116.png"},{"field":"Upload Pet Photo #2_1","type":"upload_img","value":"https://img.fantaskycdn.com/1030457/173158588846825109.png"},{"field":"Upload Pet Photo #3_1","type":"upload_img","value":"https://img.fantaskycdn.com/1030457/173158591886530572.png"},{"field":"Upload Pet Photo #4_1","type":"upload_img","value":"https://img.fantaskycdn.com/1030457/173158594843937529.png"},{"field":"Virtual customization","type":"text","value":"50cac9e8-242d-47d0-ace1-cf05c2ed401a"},{"field":"Material","type":"text","value":"Ceramics"},{"field":"Size","type":"text","value":"2.5 inches"},{"field":"Buy More Save More (Can Be Different Pet Portraits)","type":"text","value":"Pack 4 - 30% OFF"}]</t>
  </si>
  <si>
    <t>Add VIP Service : Add VIP Service |￡2.36
Choose Your Greeting Card？ : No.Thanks
Virtual customization : 50cac9e8-242d-47d0-ace1-cf05c2ed401a
Material : Ceramics
Size : 2.5 inches
Buy More Save More (Can Be Different Pet Portraits) : Pack 4 - 30% OFF</t>
  </si>
  <si>
    <t>89.19</t>
  </si>
  <si>
    <t>V0620241114002343</t>
  </si>
  <si>
    <t>BZD2024C7CW08U1114</t>
  </si>
  <si>
    <t>HM-HZ240822080-Ceramics-2.5 inches-Pack 4 - 30% OFF</t>
  </si>
  <si>
    <t>HM-HZ240822080-Ceramics-2.5 inches-Pack 4 - 30% OFF
null(定制)
V0620241114002343</t>
  </si>
  <si>
    <t>{"ivtPurchaseDetailId":"975101"}</t>
  </si>
  <si>
    <t>https://img.fantaskycdn.com/1030457/173158573046631116.png
https://img.fantaskycdn.com/1030457/173158588846825109.png
https://img.fantaskycdn.com/1030457/173158591886530572.png
https://img.fantaskycdn.com/1030457/173158594843937529.png</t>
  </si>
  <si>
    <t>4</t>
  </si>
  <si>
    <t>2024-11-14 20:14:26</t>
  </si>
  <si>
    <t>Kelsey Gary</t>
  </si>
  <si>
    <t>[{"field":"Add VIP Service","type":"text","value":"No.Thanks"},{"field":"Choose Your Greeting Card？","type":"text","value":"No.Thanks"},{"field":"Enter Pet Name #1(ONE per ornament)","type":"text","value":"Daisy Duke"},{"field":"Enter Year #1","type":"text","value":"2024"},{"field":"Upload Pet Photo #1_1","type":"upload_img","value":"https://img.staticdj.com/1030457/173158297441085742.png"},{"field":"Virtual customization","type":"text","value":"5a7a6e55-2058-4910-8e47-a41754b102af"},{"field":"Material","type":"text","value":"Ceramics"},{"field":"Size","type":"text","value":"2.5 inches"},{"field":"Buy More Save More (Can Be Different Pet Portraits)","type":"text","value":"Pack 1"}]</t>
  </si>
  <si>
    <t>Add VIP Service : No.Thanks
Choose Your Greeting Card？ : No.Thanks
Enter Pet Name #1(ONE per ornament) : Daisy Duke
Enter Year #1 : 2024
Virtual customization : 5a7a6e55-2058-4910-8e47-a41754b102af
Material : Ceramics
Size : 2.5 inches
Buy More Save More (Can Be Different Pet Portraits) : Pack 1</t>
  </si>
  <si>
    <t>V0620241114002339</t>
  </si>
  <si>
    <t>BZD20244R433LE1114</t>
  </si>
  <si>
    <t>HM-HZ240822080-Ceramics-2.5 inches-Pack 1
null(定制)
V0620241114002339</t>
  </si>
  <si>
    <t>{"ivtPurchaseDetailId":"975102"}</t>
  </si>
  <si>
    <t>https://img.staticdj.com/1030457/173158297441085742.png</t>
  </si>
  <si>
    <t>2024-11-14 20:43:04</t>
  </si>
  <si>
    <t>raissipour holly</t>
  </si>
  <si>
    <t>[{"field":"Add VIP Service","type":"text","value":"No.Thanks"},{"field":"Choose Your Greeting Card？","type":"text","value":"No.Thanks"},{"field":"Enter Pet Name #1(ONE per ornament)","type":"text","value":"Fiona"},{"field":"Enter Pet Name #2(ONE per ornament)","type":"text","value":"Bonkers"},{"field":"Enter Pet Name #3(ONE per ornament)","type":"text","value":"Pishi"},{"field":"Enter Pet Name #4(ONE per ornament)","type":"text","value":"Lucifer"},{"field":"Enter Pet Name #5(ONE per ornament)","type":"text","value":"Charlotte"},{"field":"Enter Pet Name #6(ONE per ornament)","type":"text","value":"Penelope "},{"field":"Enter Pet Name #7(ONE per ornament)","type":"text","value":"Rory"},{"field":"Enter Year #1","type":"text","value":"2024"},{"field":"Enter Year #2","type":"text","value":"2024"},{"field":"Enter Year #3","type":"text","value":"2024"},{"field":"Enter Year #4","type":"text","value":"2024"},{"field":"Enter Year #5","type":"text","value":"2024"},{"field":"Enter Year #6","type":"text","value":"2024"},{"field":"Enter Year #7","type":"text","value":"2024"},{"field":"Upload Pet Photo #1_1","type":"upload_img","value":"https://img.staticdj.com/1030457/173158727667891226.png"},{"field":"Upload Pet Photo #2_1","type":"upload_img","value":"https://img.staticdj.com/1030457/173158734497595969.png"},{"field":"Upload Pet Photo #3_1","type":"upload_img","value":"https://img.staticdj.com/1030457/173158746439623217.png"},{"field":"Upload Pet Photo #4_1","type":"upload_img","value":"https://img.staticdj.com/1030457/173158753446177830.png"},{"field":"Upload Pet Photo #5_1","type":"upload_img","value":"https://img.staticdj.com/1030457/173158762756197781.png"},{"field":"Upload Pet Photo #6_1","type":"upload_img","value":"https://img.staticdj.com/1030457/17315876766805429.png"},{"field":"Upload Pet Photo #7_1","type":"upload_img","value":"https://img.staticdj.com/1030457/173158803442036341.png"},{"field":"Virtual customization","type":"text","value":"3675d4f9-23d2-4140-b320-2c6be0f3ac85"},{"field":"Material","type":"text","value":"Ceramics"},{"field":"Size","type":"text","value":"2.5 inches"},{"field":"Buy More Save More (Can Be Different Pet Portraits)","type":"text","value":"Pack 7 - 45% OFF"}]</t>
  </si>
  <si>
    <t>Add VIP Service : No.Thanks
Choose Your Greeting Card？ : No.Thanks
Enter Pet Name #1(ONE per ornament) : Fiona
Enter Pet Name #2(ONE per ornament) : Bonkers
Enter Pet Name #3(ONE per ornament) : Pishi
Enter Pet Name #4(ONE per ornament) : Lucifer
Enter Pet Name #5(ONE per ornament) : Charlotte
Enter Pet Name #6(ONE per ornament) : Penelope 
Enter Pet Name #7(ONE per ornament) : Rory
Enter Year #1 : 2024
Enter Year #2 : 2024
Enter Year #3 : 2024
Enter Year #4 : 2024
Enter Year #5 : 2024
Enter Year #6 : 2024
Enter Year #7 : 2024
Virtual customization : 3675d4f9-23d2-4140-b320-2c6be0f3ac85
Material : Ceramics
Size : 2.5 inches
Buy More Save More (Can Be Different Pet Portraits) : Pack 7 - 45% OFF</t>
  </si>
  <si>
    <t>*大额订单*: 231.98</t>
  </si>
  <si>
    <t>V0620241114002425</t>
  </si>
  <si>
    <t>BZD2024J37FFRQ1114T3</t>
  </si>
  <si>
    <t>HM-HZ240822080-Ceramics-2.5 inches-Pack 7 - 45% OFF
null(定制)
V0620241114002425</t>
  </si>
  <si>
    <t>{"ivtPurchaseDetailId":"975103"}</t>
  </si>
  <si>
    <t>https://img.staticdj.com/1030457/173158727667891226.png
https://img.staticdj.com/1030457/173158734497595969.png
https://img.staticdj.com/1030457/173158746439623217.png
https://img.staticdj.com/1030457/173158753446177830.png
https://img.staticdj.com/1030457/173158762756197781.png
https://img.staticdj.com/1030457/17315876766805429.png
https://img.staticdj.com/1030457/173158803442036341.png</t>
  </si>
  <si>
    <t>2024-11-14 20:53:24</t>
  </si>
  <si>
    <t>Hutchinson Wendy</t>
  </si>
  <si>
    <t>[{"field":"Add VIP Service","type":"text","value":"No, thanks"},{"field":"Choose Your Greeting Card","type":"text","value":"No, thanks"},{"field":"Enter Year #1","type":"text","value":"8/4/2022"},{"field":"Pet Name #1(ONE per ornament)","type":"text","value":"Cooper"},{"field":"Upload Photo #1_1","type":"upload_img","value":"https://img.fantaskycdn.com/1021775/173158864927340174.png"},{"field":"Virtual customization","type":"text","value":"bb0d99b3-b2bb-4450-a015-77af92bb3052"},{"field":"Buy More Save More (Can Be Different Pet Portrait)","type":"text","value":"Pack 1"}]</t>
  </si>
  <si>
    <t>Add VIP Service : No, thanks
Choose Your Greeting Card : No, thanks
Enter Year #1 : 8/4/2022
Pet Name #1(ONE per ornament) : Cooper
Virtual customization : bb0d99b3-b2bb-4450-a015-77af92bb3052
Buy More Save More (Can Be Different Pet Portrait) : Pack 1</t>
  </si>
  <si>
    <t>45.01</t>
  </si>
  <si>
    <t>V0620241114002464</t>
  </si>
  <si>
    <t>BZD20241S0E2XY1114</t>
  </si>
  <si>
    <t>HM-DO-QM112001-Ceramic-Pack 1</t>
  </si>
  <si>
    <t>HM-DO-QM112001-Ceramic-Pack 1
null(定制)
V0620241114002464</t>
  </si>
  <si>
    <t>{"ivtPurchaseDetailId":"975104"}</t>
  </si>
  <si>
    <t>https://img.fantaskycdn.com/1021775/173158864927340174.png</t>
  </si>
  <si>
    <t>2024-11-14 20:50:50</t>
  </si>
  <si>
    <t>Jason Charnley</t>
  </si>
  <si>
    <t>[{"field":"Add VIP Service","type":"text","value":"Add VIP Service |￡2.36"},{"field":"Choose Your Greeting Card？","type":"text","value":"No.Thanks"},{"field":"Enter Pet Name #1(ONE per ornament)","type":"text","value":"Bonnie"},{"field":"Enter Year #1","type":"text","value":" "},{"field":"Upload Pet Photo #1_1","type":"upload_img","value":"https://img.fantaskycdn.com/1030457/173158854844543636.png"},{"field":"Virtual customization","type":"text","value":"5743bd6a-af8f-4372-ae82-c06a7798aeba"},{"field":"Material","type":"text","value":"Ceramics"},{"field":"Size","type":"text","value":"2.5 inches"},{"field":"Buy More Save More (Can Be Different Pet Portraits)","type":"text","value":"Pack 1"}]</t>
  </si>
  <si>
    <t>Add VIP Service : Add VIP Service |￡2.36
Choose Your Greeting Card？ : No.Thanks
Enter Pet Name #1(ONE per ornament) : Bonnie
Virtual customization : 5743bd6a-af8f-4372-ae82-c06a7798aeba
Material : Ceramics
Size : 2.5 inches
Buy More Save More (Can Be Different Pet Portraits) : Pack 1</t>
  </si>
  <si>
    <t>37.82</t>
  </si>
  <si>
    <t>V0620241114002477</t>
  </si>
  <si>
    <t>BZD2024OCRB8331114</t>
  </si>
  <si>
    <t>HM-HZ240822080-Ceramics-2.5 inches-Pack 1
null(定制)
V0620241114002477</t>
  </si>
  <si>
    <t>{"ivtPurchaseDetailId":"975105"}</t>
  </si>
  <si>
    <t>https://img.fantaskycdn.com/1030457/173158854844543636.png</t>
  </si>
  <si>
    <t>2024-11-14 21:09:11</t>
  </si>
  <si>
    <t>Scollard Christa</t>
  </si>
  <si>
    <t>[{"field":"Add VIP Service","type":"text","value":"No.Thanks"},{"field":"Choose Your Greeting Card？","type":"text","value":"No.Thanks"},{"field":"Enter Pet Name #1(ONE per ornament)","type":"text","value":"Ollie"},{"field":"Enter Pet Name #2(ONE per ornament)","type":"text","value":"Cricket"},{"field":"Enter Pet Name #3(ONE per ornament)","type":"text","value":"Millie"},{"field":"Enter Pet Name #4(ONE per ornament)","type":"text","value":"Maggie Mae"},{"field":"Enter Pet Name #5(ONE per ornament)","type":"text","value":"Axe"},{"field":"Enter Year #1","type":"text","value":" "},{"field":"Enter Year #2","type":"text","value":" "},{"field":"Enter Year #3","type":"text","value":" "},{"field":"Enter Year #4","type":"text","value":" "},{"field":"Enter Year #5","type":"text","value":" "},{"field":"Upload Pet Photo #1_1","type":"upload_img","value":"https://img.staticdj.com/1030457/173158884360310602.png"},{"field":"Upload Pet Photo #2_1","type":"upload_img","value":"https://img.staticdj.com/1030457/173158958631471126.png"},{"field":"Upload Pet Photo #3_1","type":"upload_img","value":"https://img.staticdj.com/1030457/173158899966328120.png"},{"field":"Upload Pet Photo #4_1","type":"upload_img","value":"https://img.staticdj.com/1030457/17315890495763530.png"},{"field":"Upload Pet Photo #5_1","type":"upload_img","value":"https://img.staticdj.com/1030457/173158915241787525.png"},{"field":"Virtual customization","type":"text","value":"b856079c-8d12-4427-9517-37bf3449f6fa"},{"field":"Material","type":"text","value":"Ceramics"},{"field":"Size","type":"text","value":"2.5 inches"},{"field":"Buy More Save More (Can Be Different Pet Portraits)","type":"text","value":"Pack 5 - 35% OFF"}]</t>
  </si>
  <si>
    <t>Add VIP Service : No.Thanks
Choose Your Greeting Card？ : No.Thanks
Enter Pet Name #1(ONE per ornament) : Ollie
Enter Pet Name #2(ONE per ornament) : Cricket
Enter Pet Name #3(ONE per ornament) : Millie
Enter Pet Name #4(ONE per ornament) : Maggie Mae
Enter Pet Name #5(ONE per ornament) : Axe
Virtual customization : b856079c-8d12-4427-9517-37bf3449f6fa
Material : Ceramics
Size : 2.5 inches
Buy More Save More (Can Be Different Pet Portraits) : Pack 5 - 35% OFF</t>
  </si>
  <si>
    <t>84.96</t>
  </si>
  <si>
    <t>V0620241114002538</t>
  </si>
  <si>
    <t>BZD2024U81N3F71114T1</t>
  </si>
  <si>
    <t>HM-HZ240822080-Ceramics-2.5 inches-Pack 5 - 35% OFF</t>
  </si>
  <si>
    <t>HM-HZ240822080-Ceramics-2.5 inches-Pack 5 - 35% OFF
null(定制)
V0620241114002538</t>
  </si>
  <si>
    <t>{"ivtPurchaseDetailId":"975106"}</t>
  </si>
  <si>
    <t>https://img.staticdj.com/1030457/173158884360310602.png
https://img.staticdj.com/1030457/173158958631471126.png
https://img.staticdj.com/1030457/173158899966328120.png
https://img.staticdj.com/1030457/17315890495763530.png
https://img.staticdj.com/1030457/173158915241787525.png</t>
  </si>
  <si>
    <t>5</t>
  </si>
  <si>
    <t>2024-11-14 21:06:21</t>
  </si>
  <si>
    <t>Mann Laura</t>
  </si>
  <si>
    <t>[{"field":"Add VIP Service","type":"text","value":"Add VIP Service |￡2.36"},{"field":"Choose Your Greeting Card？","type":"text","value":"No.Thanks"},{"field":"Enter Pet Name #1(ONE per ornament)","type":"text","value":"Gingie"},{"field":"Enter Pet Name #2(ONE per ornament)","type":"text","value":"Muffin "},{"field":"Enter Pet Name #3(ONE per ornament)","type":"text","value":"Annie "},{"field":"Enter Pet Name #4(ONE per ornament)","type":"text","value":"TJ"},{"field":"Enter Pet Name #5(ONE per ornament)","type":"text","value":"Lucy &amp; Nancy "},{"field":"Enter Pet Name #6(ONE per ornament)","type":"text","value":"Winston "},{"field":"Enter Pet Name #7(ONE per ornament)","type":"text","value":"Hutch"},{"field":"Enter Year #1","type":"text","value":" "},{"field":"Enter Year #2","type":"text","value":" "},{"field":"Enter Year #3","type":"text","value":" "},{"field":"Enter Year #4","type":"text","value":" "},{"field":"Enter Year #5","type":"text","value":" "},{"field":"Enter Year #6","type":"text","value":" "},{"field":"Enter Year #7","type":"text","value":" "},{"field":"Upload Pet Photo #1_1","type":"upload_img","value":"https://img.fantaskycdn.com/1030457/17315891419046034.png"},{"field":"Upload Pet Photo #2_1","type":"upload_img","value":"https://img.fantaskycdn.com/1030457/173158922409884664.png"},{"field":"Upload Pet Photo #3_1","type":"upload_img","value":"https://img.fantaskycdn.com/1030457/173158925399727041.png"},{"field":"Upload Pet Photo #4_1","type":"upload_img","value":"https://img.fantaskycdn.com/1030457/173158931591043985.png"},{"field":"Upload Pet Photo #5_1","type":"upload_img","value":"https://img.fantaskycdn.com/1030457/173158938453196114.png"},{"field":"Upload Pet Photo #6_1","type":"upload_img","value":"https://img.fantaskycdn.com/1030457/173158942761257572.png"},{"field":"Upload Pet Photo #7_1","type":"upload_img","value":"https://img.fantaskycdn.com/1030457/173158955545699116.png"},{"field":"Virtual customization","type":"text","value":"3fd110c8-99a5-4cd8-83fa-6bd27a2d8662"},{"field":"Material","type":"text","value":"Ceramics"},{"field":"Size","type":"text","value":"2.5 inches"},{"field":"Buy More Save More (Can Be Different Pet Portraits)","type":"text","value":"Pack 7 - 45% OFF"}]</t>
  </si>
  <si>
    <t>Add VIP Service : Add VIP Service |￡2.36
Choose Your Greeting Card？ : No.Thanks
Enter Pet Name #1(ONE per ornament) : Gingie
Enter Pet Name #2(ONE per ornament) : Muffin 
Enter Pet Name #3(ONE per ornament) : Annie 
Enter Pet Name #4(ONE per ornament) : TJ
Enter Pet Name #5(ONE per ornament) : Lucy &amp; Nancy 
Enter Pet Name #6(ONE per ornament) : Winston 
Enter Pet Name #7(ONE per ornament) : Hutch
Virtual customization : 3fd110c8-99a5-4cd8-83fa-6bd27a2d8662
Material : Ceramics
Size : 2.5 inches
Buy More Save More (Can Be Different Pet Portraits) : Pack 7 - 45% OFF</t>
  </si>
  <si>
    <t>*大额订单*: 105.20</t>
  </si>
  <si>
    <t>V0620241114002539</t>
  </si>
  <si>
    <t>BZD202426SJ3SQ1114</t>
  </si>
  <si>
    <t>HM-HZ240822080-Ceramics-2.5 inches-Pack 7 - 45% OFF
null(定制)
V0620241114002539</t>
  </si>
  <si>
    <t>{"ivtPurchaseDetailId":"975107"}</t>
  </si>
  <si>
    <t>https://img.fantaskycdn.com/1030457/17315891419046034.png
https://img.fantaskycdn.com/1030457/173158922409884664.png
https://img.fantaskycdn.com/1030457/173158925399727041.png
https://img.fantaskycdn.com/1030457/173158931591043985.png
https://img.fantaskycdn.com/1030457/173158938453196114.png
https://img.fantaskycdn.com/1030457/173158942761257572.png
https://img.fantaskycdn.com/1030457/173158955545699116.png</t>
  </si>
  <si>
    <t>2024-11-14 21:18:51</t>
  </si>
  <si>
    <t>Csorba Terrilynn</t>
  </si>
  <si>
    <t>[{"field":"Add VIP Service","type":"text","value":"No.Thanks"},{"field":"Choose Your Greeting Card？","type":"text","value":"No.Thanks"},{"field":"Enter Pet Name #1(ONE per ornament)","type":"text","value":"Birdie"},{"field":"Enter Pet Name #2(ONE per ornament)","type":"text","value":"Anubis "},{"field":"Enter Pet Name #3(ONE per ornament)","type":"text","value":"Ax "},{"field":"Enter Year #1","type":"text","value":" Christmas 2024"},{"field":"Enter Year #2","type":"text","value":" Christmas 2024 "},{"field":"Enter Year #3","type":"text","value":"Christmas 2024"},{"field":"Upload Pet Photo #1_1","type":"upload_img","value":"https://img.staticdj.com/1030457/173159026055929035.png"},{"field":"Upload Pet Photo #2_1","type":"upload_img","value":"https://img.staticdj.com/1030457/173158984474416150.png"},{"field":"Upload Pet Photo #3_1","type":"upload_img","value":"https://img.staticdj.com/1030457/173159011491375008.png"},{"field":"Virtual customization","type":"text","value":"a5abb14b-07c6-4ae5-a6d8-8adb5dd5a0be"},{"field":"Material","type":"text","value":"Ceramics"},{"field":"Size","type":"text","value":"2.5 inches"},{"field":"Buy More Save More (Can Be Different Pet Portraits)","type":"text","value":"Pack 3 - 25% OFF - Best Selling 🌟"}]</t>
  </si>
  <si>
    <t>Add VIP Service : No.Thanks
Choose Your Greeting Card？ : No.Thanks
Enter Pet Name #1(ONE per ornament) : Birdie
Enter Pet Name #2(ONE per ornament) : Anubis 
Enter Pet Name #3(ONE per ornament) : Ax 
Enter Year #1 :  Christmas 2024
Enter Year #2 :  Christmas 2024 
Enter Year #3 : Christmas 2024
Virtual customization : a5abb14b-07c6-4ae5-a6d8-8adb5dd5a0be
Material : Ceramics
Size : 2.5 inches
Buy More Save More (Can Be Different Pet Portraits) : Pack 3 - 25% OFF - Best Selling 🌟</t>
  </si>
  <si>
    <t>69.35</t>
  </si>
  <si>
    <t>V0620241114002591</t>
  </si>
  <si>
    <t>BZD20244K6P63V1114T1</t>
  </si>
  <si>
    <t>HM-HZ240822080-Ceramics-2.5 inches-Pack 3 - 25% OFF - Best Selling 🌟
null(定制)
V0620241114002591</t>
  </si>
  <si>
    <t>{"ivtPurchaseDetailId":"975108"}</t>
  </si>
  <si>
    <t>https://img.staticdj.com/1030457/173159026055929035.png
https://img.staticdj.com/1030457/173158984474416150.png
https://img.staticdj.com/1030457/173159011491375008.png</t>
  </si>
  <si>
    <t>2024-11-14 21:43:19</t>
  </si>
  <si>
    <t>Griego Crystal</t>
  </si>
  <si>
    <t>[{"field":"Add VIP Service","type":"text","value":"No.Thanks"},{"field":"Choose Your Greeting Card？","type":"text","value":"No.Thanks"},{"field":"Enter Pet Name #1(ONE per ornament)","type":"text","value":"Juno"},{"field":"Enter Pet Name #2(ONE per ornament)","type":"text","value":"Juno"},{"field":"Enter Pet Name #3(ONE per ornament)","type":"text","value":"Juno"},{"field":"Enter Pet Name #4(ONE per ornament)","type":"text","value":"Juno"},{"field":"Enter Pet Name #5(ONE per ornament)","type":"text","value":"Juno"},{"field":"Enter Year #1","type":"text","value":"7.26.2024"},{"field":"Enter Year #2","type":"text","value":"7.26.2024"},{"field":"Enter Year #3","type":"text","value":"7.26.2024"},{"field":"Enter Year #4","type":"text","value":"7.26.2024"},{"field":"Enter Year #5","type":"text","value":"7.26.2024"},{"field":"Upload Pet Photo #1_1","type":"upload_img","value":"https://img.staticdj.com/1030457/173159146723762840.png"},{"field":"Upload Pet Photo #2_1","type":"upload_img","value":"https://img.staticdj.com/1030457/173159156012525382.png"},{"field":"Upload Pet Photo #3_1","type":"upload_img","value":"https://img.staticdj.com/1030457/173159165396982373.png"},{"field":"Upload Pet Photo #4_1","type":"upload_img","value":"https://img.staticdj.com/1030457/173159169280748239.png"},{"field":"Upload Pet Photo #5_1","type":"upload_img","value":"https://img.staticdj.com/1030457/173159173053636152.png"},{"field":"Virtual customization","type":"text","value":"407801a3-8e0f-49b5-929e-6fabaa25af6c"},{"field":"Material","type":"text","value":"Ceramics"},{"field":"Size","type":"text","value":"2.5 inches"},{"field":"Buy More Save More (Can Be Different Pet Portraits)","type":"text","value":"Pack 5 - 35% OFF"}]</t>
  </si>
  <si>
    <t>Add VIP Service : No.Thanks
Choose Your Greeting Card？ : No.Thanks
Enter Pet Name #1(ONE per ornament) : Juno
Enter Pet Name #2(ONE per ornament) : Juno
Enter Pet Name #3(ONE per ornament) : Juno
Enter Pet Name #4(ONE per ornament) : Juno
Enter Pet Name #5(ONE per ornament) : Juno
Enter Year #1 : 7.26.2024
Enter Year #2 : 7.26.2024
Enter Year #3 : 7.26.2024
Enter Year #4 : 7.26.2024
Enter Year #5 : 7.26.2024
Virtual customization : 407801a3-8e0f-49b5-929e-6fabaa25af6c
Material : Ceramics
Size : 2.5 inches
Buy More Save More (Can Be Different Pet Portraits) : Pack 5 - 35% OFF</t>
  </si>
  <si>
    <t>V0620241114002642</t>
  </si>
  <si>
    <t>BZD20240ZY5V671114T1</t>
  </si>
  <si>
    <t>HM-HZ240822080-Ceramics-2.5 inches-Pack 5 - 35% OFF
null(定制)
V0620241114002642</t>
  </si>
  <si>
    <t>{"ivtPurchaseDetailId":"975109"}</t>
  </si>
  <si>
    <t>https://img.staticdj.com/1030457/173159146723762840.png
https://img.staticdj.com/1030457/173159156012525382.png
https://img.staticdj.com/1030457/173159165396982373.png
https://img.staticdj.com/1030457/173159169280748239.png
https://img.staticdj.com/1030457/173159173053636152.png</t>
  </si>
  <si>
    <t>2024-11-14 21:55:34</t>
  </si>
  <si>
    <t>Manz Sarah</t>
  </si>
  <si>
    <t>[{"field":"Add VIP Service","type":"text","value":"No.Thanks"},{"field":"Choose Your Greeting Card？","type":"text","value":"No.Thanks"},{"field":"Enter Pet Name #1(ONE per ornament)","type":"text","value":"Sophie"},{"field":"Enter Year #1","type":"text","value":" "},{"field":"Upload Pet Photo #1_1","type":"upload_img","value":"https://img.staticdj.com/1030457/173159236060315578.png"},{"field":"Virtual customization","type":"text","value":"7ff0fb36-3c73-4dee-9960-f82f9cdd41a7"},{"field":"Material","type":"text","value":"Ceramics"},{"field":"Size","type":"text","value":"2.5 inches"},{"field":"Buy More Save More (Can Be Different Pet Portraits)","type":"text","value":"Pack 1"}]</t>
  </si>
  <si>
    <t>Add VIP Service : No.Thanks
Choose Your Greeting Card？ : No.Thanks
Enter Pet Name #1(ONE per ornament) : Sophie
Virtual customization : 7ff0fb36-3c73-4dee-9960-f82f9cdd41a7
Material : Ceramics
Size : 2.5 inches
Buy More Save More (Can Be Different Pet Portraits) : Pack 1</t>
  </si>
  <si>
    <t xml:space="preserve">胡子阳:(2024-11-15 09:33:57,客服备注)运营反馈此单需要加急
</t>
  </si>
  <si>
    <t>37.01</t>
  </si>
  <si>
    <t>V0620241114002700</t>
  </si>
  <si>
    <t>BZD20247PY508N1114T1</t>
  </si>
  <si>
    <t>HM-HZ240822080-Ceramics-2.5 inches-Pack 1
null(定制)
V0620241114002700</t>
  </si>
  <si>
    <t>{"ivtPurchaseDetailId":"975110"}</t>
  </si>
  <si>
    <t>https://img.staticdj.com/1030457/173159236060315578.png</t>
  </si>
  <si>
    <t>2024-11-14 22:05:26</t>
  </si>
  <si>
    <t>Theresa Blackford</t>
  </si>
  <si>
    <t>[{"field":"Add VIP Service","type":"text","value":"No.Thanks"},{"field":"Choose Your Greeting Card？","type":"text","value":"No.Thanks"},{"field":"Enter Pet Name #1(ONE per ornament)","type":"text","value":"Flynn"},{"field":"Enter Year #1","type":"text","value":" "},{"field":"Upload Pet Photo #1_1","type":"upload_img","value":"https://img.fantaskycdn.com/1030457/173159287451516451.png"},{"field":"Virtual customization","type":"text","value":"53d756c4-39e9-4354-8cc2-c2c237f881e5"},{"field":"Material","type":"text","value":"Ceramics"},{"field":"Size","type":"text","value":"2.5 inches"},{"field":"Buy More Save More (Can Be Different Pet Portraits)","type":"text","value":"Pack 1"}]</t>
  </si>
  <si>
    <t>Add VIP Service : No.Thanks
Choose Your Greeting Card？ : No.Thanks
Enter Pet Name #1(ONE per ornament) : Flynn
Virtual customization : 53d756c4-39e9-4354-8cc2-c2c237f881e5
Material : Ceramics
Size : 2.5 inches
Buy More Save More (Can Be Different Pet Portraits) : Pack 1</t>
  </si>
  <si>
    <t>75.92</t>
  </si>
  <si>
    <t>V0620241114002752</t>
  </si>
  <si>
    <t>BZD2024H43JPE81114</t>
  </si>
  <si>
    <t>HM-HZ240822080-Ceramics-2.5 inches-Pack 1
null(定制)
V0620241114002752</t>
  </si>
  <si>
    <t>{"ivtPurchaseDetailId":"975111"}</t>
  </si>
  <si>
    <t>https://img.fantaskycdn.com/1030457/173159287451516451.png</t>
  </si>
  <si>
    <t>[{"field":"Add VIP Service","type":"text","value":"No.Thanks"},{"field":"Choose Your Greeting Card？","type":"text","value":"No.Thanks"},{"field":"Enter Pet Name #1(ONE per ornament)","type":"text","value":"Star"},{"field":"Enter Year #1","type":"text","value":" "},{"field":"Upload Pet Photo #1_1","type":"upload_img","value":"https://img.fantaskycdn.com/1030457/173159297365265367.png"},{"field":"Virtual customization","type":"text","value":"50748a84-9b04-4817-97b7-da6376b40c10"},{"field":"Material","type":"text","value":"Ceramics"},{"field":"Size","type":"text","value":"2.5 inches"},{"field":"Buy More Save More (Can Be Different Pet Portraits)","type":"text","value":"Pack 1"}]</t>
  </si>
  <si>
    <t>Add VIP Service : No.Thanks
Choose Your Greeting Card？ : No.Thanks
Enter Pet Name #1(ONE per ornament) : Star
Virtual customization : 50748a84-9b04-4817-97b7-da6376b40c10
Material : Ceramics
Size : 2.5 inches
Buy More Save More (Can Be Different Pet Portraits) : Pack 1</t>
  </si>
  <si>
    <t>{"ivtPurchaseDetailId":"975112"}</t>
  </si>
  <si>
    <t>https://img.fantaskycdn.com/1030457/173159297365265367.png</t>
  </si>
  <si>
    <t>[{"field":"Add VIP Service","type":"text","value":"No.Thanks"},{"field":"Choose Your Greeting Card？","type":"text","value":"No.Thanks"},{"field":"Enter Pet Name #1(ONE per ornament)","type":"text","value":"Bryan"},{"field":"Enter Year #1","type":"text","value":" "},{"field":"Upload Pet Photo #1_1","type":"upload_img","value":"https://img.fantaskycdn.com/1030457/173159309390744974.png"},{"field":"Virtual customization","type":"text","value":"cb88db18-66c9-4c2e-83bd-0b4cb01b5992"},{"field":"Material","type":"text","value":"Ceramics"},{"field":"Size","type":"text","value":"2.5 inches"},{"field":"Buy More Save More (Can Be Different Pet Portraits)","type":"text","value":"Pack 1"}]</t>
  </si>
  <si>
    <t>Add VIP Service : No.Thanks
Choose Your Greeting Card？ : No.Thanks
Enter Pet Name #1(ONE per ornament) : Bryan
Virtual customization : cb88db18-66c9-4c2e-83bd-0b4cb01b5992
Material : Ceramics
Size : 2.5 inches
Buy More Save More (Can Be Different Pet Portraits) : Pack 1</t>
  </si>
  <si>
    <t>{"ivtPurchaseDetailId":"975113"}</t>
  </si>
  <si>
    <t>https://img.fantaskycdn.com/1030457/173159309390744974.png</t>
  </si>
  <si>
    <t>2024-11-14 22:32:54</t>
  </si>
  <si>
    <t>Heather Tapp</t>
  </si>
  <si>
    <t>[{"field":"Add VIP Service","type":"text","value":"No.Thanks"},{"field":"Choose Your Greeting Card？","type":"text","value":"No.Thanks"},{"field":"Enter Pet Name #1(ONE per ornament)","type":"text","value":"Babe"},{"field":"Enter Pet Name #2(ONE per ornament)","type":"text","value":"Hank"},{"field":"Enter Pet Name #3(ONE per ornament)","type":"text","value":"Archie"},{"field":"Enter Year #1","type":"text","value":" "},{"field":"Enter Year #2","type":"text","value":" "},{"field":"Enter Year #3","type":"text","value":" "},{"field":"Upload Pet Photo #1_1","type":"upload_img","value":"https://img.staticdj.com/1030457/173159422512420509.png"},{"field":"Upload Pet Photo #2_1","type":"upload_img","value":"https://img.staticdj.com/1030457/173159431299450742.png"},{"field":"Upload Pet Photo #3_1","type":"upload_img","value":"https://img.staticdj.com/1030457/173159459758215928.png"},{"field":"Virtual customization","type":"text","value":"1149fc16-94a3-4b29-bb62-fa69c8e0fbbb"},{"field":"Material","type":"text","value":"Ceramics"},{"field":"Size","type":"text","value":"2.5 inches"},{"field":"Buy More Save More (Can Be Different Pet Portraits)","type":"text","value":"Pack 3 - 25% OFF - Best Selling 🌟"}]</t>
  </si>
  <si>
    <t>Add VIP Service : No.Thanks
Choose Your Greeting Card？ : No.Thanks
Enter Pet Name #1(ONE per ornament) : Babe
Enter Pet Name #2(ONE per ornament) : Hank
Enter Pet Name #3(ONE per ornament) : Archie
Virtual customization : 1149fc16-94a3-4b29-bb62-fa69c8e0fbbb
Material : Ceramics
Size : 2.5 inches
Buy More Save More (Can Be Different Pet Portraits) : Pack 3 - 25% OFF - Best Selling 🌟</t>
  </si>
  <si>
    <t>90.69</t>
  </si>
  <si>
    <t>V0620241114002844</t>
  </si>
  <si>
    <t>BZD20248YR7M981114T1</t>
  </si>
  <si>
    <t>HM-HZ240822080-Ceramics-2.5 inches-Pack 3 - 25% OFF - Best Selling 🌟
null(定制)
V0620241114002844</t>
  </si>
  <si>
    <t>{"ivtPurchaseDetailId":"975114"}</t>
  </si>
  <si>
    <t>https://img.staticdj.com/1030457/173159422512420509.png
https://img.staticdj.com/1030457/173159431299450742.png
https://img.staticdj.com/1030457/173159459758215928.png</t>
  </si>
  <si>
    <t>2024-11-14 22:43:05</t>
  </si>
  <si>
    <t>Nicole Mielnikowski</t>
  </si>
  <si>
    <t>[{"field":"Add VIP Service","type":"text","value":"No.Thanks"},{"field":"Choose Your Greeting Card？","type":"text","value":"No.Thanks"},{"field":"Enter Pet Name #1(ONE per ornament)","type":"text","value":"Midnight "},{"field":"Enter Pet Name #2(ONE per ornament)","type":"text","value":"Luna"},{"field":"Enter Year #1","type":"text","value":"               "},{"field":"Enter Year #2","type":"text","value":"                 "},{"field":"Upload Pet Photo #1_1","type":"upload_img","value":"https://img.staticdj.com/1030457/173159513502051494.png"},{"field":"Upload Pet Photo #2_1","type":"upload_img","value":"https://img.staticdj.com/1030457/173159530264661129.png"},{"field":"Virtual customization","type":"text","value":"74d9335b-b3fb-43d5-8ef4-bf78a48c9a07"},{"field":"Material","type":"text","value":"Ceramics"},{"field":"Size","type":"text","value":"2.5 inches"},{"field":"Buy More Save More (Can Be Different Pet Portraits)","type":"text","value":"Pack 2 - 20% OFF"}]</t>
  </si>
  <si>
    <t>Add VIP Service : No.Thanks
Choose Your Greeting Card？ : No.Thanks
Enter Pet Name #1(ONE per ornament) : Midnight 
Enter Pet Name #2(ONE per ornament) : Luna
Virtual customization : 74d9335b-b3fb-43d5-8ef4-bf78a48c9a07
Material : Ceramics
Size : 2.5 inches
Buy More Save More (Can Be Different Pet Portraits) : Pack 2 - 20% OFF</t>
  </si>
  <si>
    <t>67.70</t>
  </si>
  <si>
    <t>V0620241114002841</t>
  </si>
  <si>
    <t>BZD2024POSC6I71114T1</t>
  </si>
  <si>
    <t>HM-HZ240822080-Ceramics-2.5 inches-Pack 2 - 20% OFF</t>
  </si>
  <si>
    <t>HM-HZ240822080-Ceramics-2.5 inches-Pack 2 - 20% OFF
null(定制)
V0620241114002841</t>
  </si>
  <si>
    <t>{"ivtPurchaseDetailId":"975115"}</t>
  </si>
  <si>
    <t>https://img.staticdj.com/1030457/173159513502051494.png
https://img.staticdj.com/1030457/173159530264661129.png</t>
  </si>
  <si>
    <t>2024-11-14 22:37:48</t>
  </si>
  <si>
    <t>Pridgen Stephanie</t>
  </si>
  <si>
    <t>[{"field":"Add VIP Service","type":"text","value":"No.Thanks"},{"field":"Choose Your Greeting Card？","type":"text","value":"No.Thanks"},{"field":"Enter Pet Name #1(ONE per ornament)","type":"text","value":"Shepp"},{"field":"Enter Pet Name #2(ONE per ornament)","type":"text","value":"Fido"},{"field":"Enter Year #1","type":"text","value":"2024"},{"field":"Enter Year #2","type":"text","value":"2024"},{"field":"Upload Pet Photo #1_1","type":"upload_img","value":"https://img.staticdj.com/1030457/173159487992318378.png"},{"field":"Upload Pet Photo #2_1","type":"upload_img","value":"https://img.staticdj.com/1030457/17315949761185098.png"},{"field":"Virtual customization","type":"text","value":"2be255f5-fc10-4ad8-aae4-c75ab005c670"},{"field":"Material","type":"text","value":"Ceramics"},{"field":"Size","type":"text","value":"2.5 inches"},{"field":"Buy More Save More (Can Be Different Pet Portraits)","type":"text","value":"Pack 2 - 20% OFF"}]</t>
  </si>
  <si>
    <t>Add VIP Service : No.Thanks
Choose Your Greeting Card？ : No.Thanks
Enter Pet Name #1(ONE per ornament) : Shepp
Enter Pet Name #2(ONE per ornament) : Fido
Enter Year #1 : 2024
Enter Year #2 : 2024
Virtual customization : 2be255f5-fc10-4ad8-aae4-c75ab005c670
Material : Ceramics
Size : 2.5 inches
Buy More Save More (Can Be Different Pet Portraits) : Pack 2 - 20% OFF</t>
  </si>
  <si>
    <t>57.91</t>
  </si>
  <si>
    <t>V0620241114002842</t>
  </si>
  <si>
    <t>BZD202470AD24F1114T1</t>
  </si>
  <si>
    <t>HM-HZ240822080-Ceramics-2.5 inches-Pack 2 - 20% OFF
null(定制)
V0620241114002842</t>
  </si>
  <si>
    <t>{"ivtPurchaseDetailId":"975116"}</t>
  </si>
  <si>
    <t>https://img.staticdj.com/1030457/173159487992318378.png
https://img.staticdj.com/1030457/17315949761185098.png</t>
  </si>
  <si>
    <t>2024-11-14 23:05:17</t>
  </si>
  <si>
    <t>Tera Mackey</t>
  </si>
  <si>
    <t>[{"field":"Add VIP Service","type":"text","value":"No, thanks"},{"field":"Choose Your Greeting Card","type":"text","value":"No, thanks"},{"field":"Enter Year #1 (Optional)","type":"text","value":"  "},{"field":"Pet Name #1(ONE per ornament) (Optional)","type":"text","value":"Harley "},{"field":"Upload Photo #1_1","type":"upload_img","value":"https://img.fantaskycdn.com/1012282/173159667716253229.png"},{"field":"Virtual customization","type":"text","value":"fb7033fe-e943-4618-9a75-516b2df982fe"},{"field":"Material","type":"text","value":"Ceramic"},{"field":"Size","type":"text","value":"2.5in x 2.5in x 2.5in"},{"field":"Buy More Save More (Can Be Different Pet Portrait)","type":"text","value":"Pack 1"}]</t>
  </si>
  <si>
    <t>Add VIP Service : No, thanks
Choose Your Greeting Card : No, thanks
Pet Name #1(ONE per ornament) (Optional) : Harley 
Virtual customization : fb7033fe-e943-4618-9a75-516b2df982fe
Material : Ceramic
Size : 2.5in x 2.5in x 2.5in
Buy More Save More (Can Be Different Pet Portrait) : Pack 1</t>
  </si>
  <si>
    <t>35.03</t>
  </si>
  <si>
    <t>V0620241114002928</t>
  </si>
  <si>
    <t>BZD2024I9Q8UF01114</t>
  </si>
  <si>
    <t>HM-DO-ZQ1109A-CERAMIC-Ceramic-2.5in x 2.5in x 2.5in-Pack 1
null(定制)
V0620241114002928</t>
  </si>
  <si>
    <t>{"ivtPurchaseDetailId":"975117"}</t>
  </si>
  <si>
    <t>https://img.fantaskycdn.com/1012282/173159667716253229.png</t>
  </si>
  <si>
    <t>2024-11-14 23:42:40</t>
  </si>
  <si>
    <t>Pearson Sara</t>
  </si>
  <si>
    <t>[{"field":"Add VIP Service","type":"text","value":"No.Thanks"},{"field":"Choose Your Greeting Card？","type":"text","value":"No.Thanks"},{"field":"Enter Pet Name #1(ONE per ornament)","type":"text","value":"Sally"},{"field":"Enter Year #1","type":"text","value":"  "},{"field":"Upload Pet Photo #1_1","type":"upload_img","value":"https://img.staticdj.com/1030457/173159894041974098.png"},{"field":"Virtual customization","type":"text","value":"ac006236-79db-4ac9-8cdd-823279e84f4e"},{"field":"Material","type":"text","value":"Ceramics"},{"field":"Size","type":"text","value":"2.5 inches"},{"field":"Buy More Save More (Can Be Different Pet Portraits)","type":"text","value":"Pack 1"}]</t>
  </si>
  <si>
    <t>Add VIP Service : No.Thanks
Choose Your Greeting Card？ : No.Thanks
Enter Pet Name #1(ONE per ornament) : Sally
Virtual customization : ac006236-79db-4ac9-8cdd-823279e84f4e
Material : Ceramics
Size : 2.5 inches
Buy More Save More (Can Be Different Pet Portraits) : Pack 1</t>
  </si>
  <si>
    <t>39.56</t>
  </si>
  <si>
    <t>V0620241114003029</t>
  </si>
  <si>
    <t>BZD20244612CMC1114T1</t>
  </si>
  <si>
    <t>HM-HZ240822080-Ceramics-2.5 inches-Pack 1
null(定制)
V0620241114003029</t>
  </si>
  <si>
    <t>{"ivtPurchaseDetailId":"975118"}</t>
  </si>
  <si>
    <t>https://img.staticdj.com/1030457/173159894041974098.png</t>
  </si>
  <si>
    <t>2024-11-14 23:53:40</t>
  </si>
  <si>
    <t>Cunningham Jane</t>
  </si>
  <si>
    <t>[{"field":"Add VIP Service","type":"text","value":"No.Thanks"},{"field":"Choose Your Greeting Card？","type":"text","value":"No.Thanks"},{"field":"Enter Pet Name #1(ONE per ornament)","type":"text","value":"George"},{"field":"Enter Year #1","type":"text","value":"2024"},{"field":"Upload Pet Photo #1_1","type":"upload_img","value":"https://img.staticdj.com/1030457/173159956091113044.png"},{"field":"Virtual customization","type":"text","value":"8b10ca58-78fa-480d-845b-a203b2eb7962"},{"field":"Material","type":"text","value":"Ceramics"},{"field":"Size","type":"text","value":"2.5 inches"},{"field":"Buy More Save More (Can Be Different Pet Portraits)","type":"text","value":"Pack 1"}]</t>
  </si>
  <si>
    <t>Add VIP Service : No.Thanks
Choose Your Greeting Card？ : No.Thanks
Enter Pet Name #1(ONE per ornament) : George
Enter Year #1 : 2024
Virtual customization : 8b10ca58-78fa-480d-845b-a203b2eb7962
Material : Ceramics
Size : 2.5 inches
Buy More Save More (Can Be Different Pet Portraits) : Pack 1</t>
  </si>
  <si>
    <t>44.96</t>
  </si>
  <si>
    <t>V0620241115000034</t>
  </si>
  <si>
    <t>BZD2024297NN8M1115T1</t>
  </si>
  <si>
    <t>HM-HZ240822080-Ceramics-2.5 inches-Pack 1
null(定制)
V0620241115000034</t>
  </si>
  <si>
    <t>{"ivtPurchaseDetailId":"975119"}</t>
  </si>
  <si>
    <t>https://img.staticdj.com/1030457/173159956091113044.png</t>
  </si>
  <si>
    <t>2024-11-15 00:29:19</t>
  </si>
  <si>
    <t>Lindsay Fenn</t>
  </si>
  <si>
    <t>[{"field":"Add VIP Service","type":"text","value":"No.Thanks"},{"field":"Choose Your Greeting Card？","type":"text","value":"Light Up Christmas Tree Greeting Card |$5.99"},{"field":"Enter Pet Name #1(ONE per ornament)","type":"text","value":"Winston "},{"field":"Enter Pet Name #2(ONE per ornament)","type":"text","value":"Honey"},{"field":"Enter Year #1","type":"text","value":"     "},{"field":"Enter Year #2","type":"text","value":"     "},{"field":"Upload Pet Photo #1_1","type":"upload_img","value":"https://img.staticdj.com/1030457/173160159303477453.png"},{"field":"Upload Pet Photo #2_1","type":"upload_img","value":"https://img.staticdj.com/1030457/17316016626686753.png"},{"field":"Virtual customization","type":"text","value":"d81b2923-2aae-4b20-ad1e-6d598c6a7a3e"},{"field":"Material","type":"text","value":"Ceramics"},{"field":"Size","type":"text","value":"2.5 inches"},{"field":"Buy More Save More (Can Be Different Pet Portraits)","type":"text","value":"Pack 2 - 20% OFF"}]</t>
  </si>
  <si>
    <t>Add VIP Service : No.Thanks
Choose Your Greeting Card？ : Light Up Christmas Tree Greeting Card 
Enter Pet Name #1(ONE per ornament) : Winston 
Enter Pet Name #2(ONE per ornament) : Honey
Virtual customization : d81b2923-2aae-4b20-ad1e-6d598c6a7a3e
Material : Ceramics
Size : 2.5 inches
Buy More Save More (Can Be Different Pet Portraits) : Pack 2 - 20% OFF</t>
  </si>
  <si>
    <t>64.84</t>
  </si>
  <si>
    <t>V0620241115000122</t>
  </si>
  <si>
    <t>BZD20241BS11T21115T1</t>
  </si>
  <si>
    <t>HM-HZ240822080-Ceramics-2.5 inches-Pack 2 - 20% OFF
null(定制)
V0620241115000122</t>
  </si>
  <si>
    <t>{"ivtPurchaseDetailId":"975120"}</t>
  </si>
  <si>
    <t>https://img.staticdj.com/1030457/173160159303477453.png
https://img.staticdj.com/1030457/17316016626686753.png</t>
  </si>
  <si>
    <t>2024-11-15 00:37:38</t>
  </si>
  <si>
    <t>Haines Shelley</t>
  </si>
  <si>
    <t>[{"field":"Add VIP Service","type":"text","value":"No.Thanks"},{"field":"Choose Your Greeting Card？","type":"text","value":"No.Thanks"},{"field":"Enter Pet Name #1(ONE per ornament)","type":"text","value":"Basil "},{"field":"Enter Year #1","type":"text","value":"2024"},{"field":"Upload Pet Photo #1_1","type":"upload_img","value":"https://img.staticdj.com/1030457/173160219647255616.png"},{"field":"Virtual customization","type":"text","value":"6c96bba2-257c-4daa-91e8-4238bd4b85ed"},{"field":"Material","type":"text","value":"Ceramics"},{"field":"Size","type":"text","value":"2.5 inches"},{"field":"Buy More Save More (Can Be Different Pet Portraits)","type":"text","value":"Pack 1"}]</t>
  </si>
  <si>
    <t>Add VIP Service : No.Thanks
Choose Your Greeting Card？ : No.Thanks
Enter Pet Name #1(ONE per ornament) : Basil 
Enter Year #1 : 2024
Virtual customization : 6c96bba2-257c-4daa-91e8-4238bd4b85ed
Material : Ceramics
Size : 2.5 inches
Buy More Save More (Can Be Different Pet Portraits) : Pack 1</t>
  </si>
  <si>
    <t>39.20</t>
  </si>
  <si>
    <t>V0620241115000175</t>
  </si>
  <si>
    <t>BZD2024A6QO2FP1115T1</t>
  </si>
  <si>
    <t>HM-HZ240822080-Ceramics-2.5 inches-Pack 1
null(定制)
V0620241115000175</t>
  </si>
  <si>
    <t>{"ivtPurchaseDetailId":"975121"}</t>
  </si>
  <si>
    <t>https://img.staticdj.com/1030457/173160219647255616.png</t>
  </si>
  <si>
    <t>2024-11-15 01:04:01</t>
  </si>
  <si>
    <t>Taylor Kolbeck</t>
  </si>
  <si>
    <t>[{"field":"Add VIP Service","type":"text","value":"No, thanks"},{"field":"Choose Your Greeting Card","type":"text","value":"No, thanks"},{"field":"Enter Year #1 (Optional)","type":"text","value":"        "},{"field":"Pet Name #1(ONE per ornament) (Optional)","type":"text","value":"Mavi"},{"field":"Upload Photo #1_1","type":"upload_img","value":"https://img.staticdj.com/1012282/173160373616392460.png"},{"field":"Virtual customization","type":"text","value":"476dea5f-0dd0-4684-a3b9-110ff7158c38"},{"field":"Material","type":"text","value":"Ceramic"},{"field":"Size","type":"text","value":"2.5in x 2.5in x 2.5in"},{"field":"Buy More Save More (Can Be Different Pet Portrait)","type":"text","value":"Pack 1"}]</t>
  </si>
  <si>
    <t>Add VIP Service : No, thanks
Choose Your Greeting Card : No, thanks
Pet Name #1(ONE per ornament) (Optional) : Mavi
Virtual customization : 476dea5f-0dd0-4684-a3b9-110ff7158c38
Material : Ceramic
Size : 2.5in x 2.5in x 2.5in
Buy More Save More (Can Be Different Pet Portrait) : Pack 1</t>
  </si>
  <si>
    <t xml:space="preserve">徐菡丽:(2024-11-15 13:53:56,客户特需)客户又提供了两张图参考，希望我们可以把产品制作好
</t>
  </si>
  <si>
    <t>V0620241115000252</t>
  </si>
  <si>
    <t>BZD2024T4E1O371115T1</t>
  </si>
  <si>
    <t>HM-DO-ZQ1109A-CERAMIC-Ceramic-2.5in x 2.5in x 2.5in-Pack 1
null(定制)
V0620241115000252</t>
  </si>
  <si>
    <t>{"ivtPurchaseDetailId":"975122"}</t>
  </si>
  <si>
    <t>https://img.staticdj.com/1012282/173160373616392460.png</t>
  </si>
  <si>
    <t>2024-11-15 01:06:11</t>
  </si>
  <si>
    <t>Janet Juarez Aguilar</t>
  </si>
  <si>
    <t>[{"field":"Add VIP Service","type":"text","value":"No.Thanks"},{"field":"Choose Your Greeting Card？","type":"text","value":"No.Thanks"},{"field":"Enter Pet Name #1(ONE per ornament)","type":"text","value":"Waylon "},{"field":"Enter Year #1","type":"text","value":"2023"},{"field":"Upload Pet Photo #1_1","type":"upload_img","value":"https://img.staticdj.com/1030457/173160394205545349.png"},{"field":"Virtual customization","type":"text","value":"be2a4914-7b98-41ea-be53-26af522690b4"},{"field":"Material","type":"text","value":"Ceramics"},{"field":"Size","type":"text","value":"2.5 inches"},{"field":"Buy More Save More (Can Be Different Pet Portraits)","type":"text","value":"Pack 1"}]</t>
  </si>
  <si>
    <t>Add VIP Service : No.Thanks
Choose Your Greeting Card？ : No.Thanks
Enter Pet Name #1(ONE per ornament) : Waylon 
Enter Year #1 : 2023
Virtual customization : be2a4914-7b98-41ea-be53-26af522690b4
Material : Ceramics
Size : 2.5 inches
Buy More Save More (Can Be Different Pet Portraits) : Pack 1</t>
  </si>
  <si>
    <t>V0620241115000265</t>
  </si>
  <si>
    <t>BZD202454UQIY21115T1</t>
  </si>
  <si>
    <t>HM-HZ240822080-Ceramics-2.5 inches-Pack 1
null(定制)
V0620241115000265</t>
  </si>
  <si>
    <t>{"ivtPurchaseDetailId":"975123"}</t>
  </si>
  <si>
    <t>https://img.staticdj.com/1030457/173160394205545349.png</t>
  </si>
  <si>
    <t>2024-11-15 01:20:12</t>
  </si>
  <si>
    <t>Tucker Jay</t>
  </si>
  <si>
    <t>[{"field":"Add VIP Service","type":"text","value":"No.Thanks"},{"field":"Choose Your Greeting Card？","type":"text","value":"No.Thanks"},{"field":"Enter Pet Name #1(ONE per ornament)","type":"text","value":"Honey"},{"field":"Enter Pet Name #2(ONE per ornament)","type":"text","value":"Willow"},{"field":"Enter Pet Name #3(ONE per ornament)","type":"text","value":"Maple"},{"field":"Enter Year #1","type":"text","value":"  "},{"field":"Enter Year #2","type":"text","value":" "},{"field":"Enter Year #3","type":"text","value":" "},{"field":"Upload Pet Photo #1_1","type":"upload_img","value":"https://img.staticdj.com/1030457/173160443390715552.png"},{"field":"Upload Pet Photo #2_1","type":"upload_img","value":"https://img.staticdj.com/1030457/1731604474959782.png"},{"field":"Upload Pet Photo #3_1","type":"upload_img","value":"https://img.staticdj.com/1030457/173160453234174629.png"},{"field":"Virtual customization","type":"text","value":"2116921c-c0a8-416a-9fdf-500fe087a7d3"},{"field":"Material","type":"text","value":"Ceramics"},{"field":"Size","type":"text","value":"2.5 inches"},{"field":"Buy More Save More (Can Be Different Pet Portraits)","type":"text","value":"Pack 3 - 25% OFF - Best Selling 🌟"}]</t>
  </si>
  <si>
    <t>Add VIP Service : No.Thanks
Choose Your Greeting Card？ : No.Thanks
Enter Pet Name #1(ONE per ornament) : Honey
Enter Pet Name #2(ONE per ornament) : Willow
Enter Pet Name #3(ONE per ornament) : Maple
Virtual customization : 2116921c-c0a8-416a-9fdf-500fe087a7d3
Material : Ceramics
Size : 2.5 inches
Buy More Save More (Can Be Different Pet Portraits) : Pack 3 - 25% OFF - Best Selling 🌟</t>
  </si>
  <si>
    <t>68.82</t>
  </si>
  <si>
    <t>V0620241115000313</t>
  </si>
  <si>
    <t>BZD202454OL2X41115T1</t>
  </si>
  <si>
    <t>HM-HZ240822080-Ceramics-2.5 inches-Pack 3 - 25% OFF - Best Selling 🌟
null(定制)
V0620241115000313</t>
  </si>
  <si>
    <t>{"ivtPurchaseDetailId":"975124"}</t>
  </si>
  <si>
    <t>https://img.staticdj.com/1030457/173160443390715552.png
https://img.staticdj.com/1030457/1731604474959782.png
https://img.staticdj.com/1030457/173160453234174629.png</t>
  </si>
  <si>
    <t>2024-11-15 01:23:22</t>
  </si>
  <si>
    <t>Jared North</t>
  </si>
  <si>
    <t>[{"field":"Add VIP Service","type":"text","value":"No, thanks"},{"field":"Choose Your Greeting Card","type":"text","value":"No, thanks"},{"field":"Enter Year #1 (Optional)","type":"text","value":"2024"},{"field":"Pet Name #1(ONE per ornament) (Optional)","type":"text","value":"Gracie"},{"field":"Upload Photo #1_1","type":"upload_img","value":"https://img.staticdj.com/1012282/173160489182052542.png"},{"field":"Virtual customization","type":"text","value":"894e9df4-236b-439d-bb11-891c40a69d56"},{"field":"Material","type":"text","value":"Ceramic"},{"field":"Size","type":"text","value":"2.5in x 2.5in x 2.5in"},{"field":"Buy More Save More (Can Be Different Pet Portrait)","type":"text","value":"Pack 1"}]</t>
  </si>
  <si>
    <t>Add VIP Service : No, thanks
Choose Your Greeting Card : No, thanks
Enter Year #1 (Optional) : 2024
Pet Name #1(ONE per ornament) (Optional) : Gracie
Virtual customization : 894e9df4-236b-439d-bb11-891c40a69d56
Material : Ceramic
Size : 2.5in x 2.5in x 2.5in
Buy More Save More (Can Be Different Pet Portrait) : Pack 1</t>
  </si>
  <si>
    <t>40.36</t>
  </si>
  <si>
    <t>V0620241115000298</t>
  </si>
  <si>
    <t>BZD20241WQR0C81115T1</t>
  </si>
  <si>
    <t>HM-DO-ZQ1109A-CERAMIC-Ceramic-2.5in x 2.5in x 2.5in-Pack 1
null(定制)
V0620241115000298</t>
  </si>
  <si>
    <t>{"ivtPurchaseDetailId":"975125"}</t>
  </si>
  <si>
    <t>https://img.staticdj.com/1012282/173160489182052542.png</t>
  </si>
  <si>
    <t>2024-11-15 01:42:29</t>
  </si>
  <si>
    <t>Morgan Beasley</t>
  </si>
  <si>
    <t>[{"field":"Add VIP Service","type":"text","value":"No.Thanks"},{"field":"Choose Your Greeting Card？","type":"text","value":"No.Thanks"},{"field":"Enter Pet Name #1(ONE per ornament)","type":"text","value":"  "},{"field":"Enter Pet Name #2(ONE per ornament)","type":"text","value":"  "},{"field":"Enter Pet Name #3(ONE per ornament)","type":"text","value":"  "},{"field":"Enter Year #1","type":"text","value":"    "},{"field":"Enter Year #2","type":"text","value":"    "},{"field":"Enter Year #3","type":"text","value":"  "},{"field":"Upload Pet Photo #1_1","type":"upload_img","value":"https://img.staticdj.com/1030457/173160603658223913.png"},{"field":"Upload Pet Photo #2_1","type":"upload_img","value":"https://img.staticdj.com/1030457/173160605477563969.png"},{"field":"Upload Pet Photo #3_1","type":"upload_img","value":"https://img.staticdj.com/1030457/173160608825840240.png"},{"field":"Virtual customization","type":"text","value":"82010285-1b0c-400c-9383-9965d6b820e2"},{"field":"Material","type":"text","value":"Ceramics"},{"field":"Size","type":"text","value":"2.5 inches"},{"field":"Buy More Save More (Can Be Different Pet Portraits)","type":"text","value":"Pack 3 - 25% OFF - Best Selling 🌟"}]</t>
  </si>
  <si>
    <t>Add VIP Service : No.Thanks
Choose Your Greeting Card？ : No.Thanks
Virtual customization : 82010285-1b0c-400c-9383-9965d6b820e2
Material : Ceramics
Size : 2.5 inches
Buy More Save More (Can Be Different Pet Portraits) : Pack 3 - 25% OFF - Best Selling 🌟</t>
  </si>
  <si>
    <t>66.08</t>
  </si>
  <si>
    <t>V0620241115000364</t>
  </si>
  <si>
    <t>BZD2024WFBG72C1115T1</t>
  </si>
  <si>
    <t>HM-HZ240822080-Ceramics-2.5 inches-Pack 3 - 25% OFF - Best Selling 🌟
null(定制)
V0620241115000364</t>
  </si>
  <si>
    <t>{"ivtPurchaseDetailId":"975126"}</t>
  </si>
  <si>
    <t>https://img.staticdj.com/1030457/173160603658223913.png
https://img.staticdj.com/1030457/173160605477563969.png
https://img.staticdj.com/1030457/173160608825840240.png</t>
  </si>
  <si>
    <t>2024-11-15 01:53:55</t>
  </si>
  <si>
    <t>Kerrie Rank</t>
  </si>
  <si>
    <t>[{"field":"Add VIP Service","type":"text","value":"No, thanks"},{"field":"Choose Your Greeting Card","type":"text","value":"No, thanks"},{"field":"Enter Year #1 (Optional)","type":"text","value":"2024"},{"field":"Pet Name #1(ONE per ornament) (Optional)","type":"text","value":"Wiggles "},{"field":"Upload Photo #1_1","type":"upload_img","value":"https://img.staticdj.com/1012282/173160668358761048.png"},{"field":"Virtual customization","type":"text","value":"aec7b626-4928-4e6b-82e6-b7ee78fa0a5f"},{"field":"Material","type":"text","value":"Ceramic"},{"field":"Size","type":"text","value":"2.5in x 2.5in x 2.5in"},{"field":"Buy More Save More (Can Be Different Pet Portrait)","type":"text","value":"Pack 1"}]</t>
  </si>
  <si>
    <t>Add VIP Service : No, thanks
Choose Your Greeting Card : No, thanks
Enter Year #1 (Optional) : 2024
Pet Name #1(ONE per ornament) (Optional) : Wiggles 
Virtual customization : aec7b626-4928-4e6b-82e6-b7ee78fa0a5f
Material : Ceramic
Size : 2.5in x 2.5in x 2.5in
Buy More Save More (Can Be Different Pet Portrait) : Pack 1</t>
  </si>
  <si>
    <t>V0620241115000413</t>
  </si>
  <si>
    <t>BZD2024371I9U71115T1</t>
  </si>
  <si>
    <t>HM-DO-ZQ1109A-CERAMIC-Ceramic-2.5in x 2.5in x 2.5in-Pack 1
null(定制)
V0620241115000413</t>
  </si>
  <si>
    <t>{"ivtPurchaseDetailId":"975127"}</t>
  </si>
  <si>
    <t>https://img.staticdj.com/1012282/173160668358761048.png</t>
  </si>
  <si>
    <t>2024-11-15 02:04:44</t>
  </si>
  <si>
    <t>Devin Muldoon</t>
  </si>
  <si>
    <t>[{"field":"Add VIP Service","type":"text","value":"No.Thanks"},{"field":"Choose Your Greeting Card？","type":"text","value":"No.Thanks"},{"field":"Enter Pet Name #1(ONE per ornament)","type":"text","value":"Kona"},{"field":"Enter Pet Name #2(ONE per ornament)","type":"text","value":"Wyatt"},{"field":"Enter Year #1","type":"text","value":"2016"},{"field":"Enter Year #2","type":"text","value":" "},{"field":"Upload Pet Photo #1_1","type":"upload_img","value":"https://img.staticdj.com/1030457/173160593787761917.png"},{"field":"Upload Pet Photo #2_1","type":"upload_img","value":"https://img.staticdj.com/1030457/173160609806925098.png"},{"field":"Virtual customization","type":"text","value":"68692ac9-6ae7-45bb-a652-655469be195b"},{"field":"Material","type":"text","value":"Ceramics"},{"field":"Size","type":"text","value":"2.5 inches"},{"field":"Buy More Save More (Can Be Different Pet Portraits)","type":"text","value":"Pack 2 - 20% OFF"}]</t>
  </si>
  <si>
    <t>Add VIP Service : No.Thanks
Choose Your Greeting Card？ : No.Thanks
Enter Pet Name #1(ONE per ornament) : Kona
Enter Pet Name #2(ONE per ornament) : Wyatt
Enter Year #1 : 2016
Virtual customization : 68692ac9-6ae7-45bb-a652-655469be195b
Material : Ceramics
Size : 2.5 inches
Buy More Save More (Can Be Different Pet Portraits) : Pack 2 - 20% OFF</t>
  </si>
  <si>
    <t xml:space="preserve">张雅:(2024-11-15 14:18:01,客户特需)T恤改成L码，已同步王静贤
</t>
  </si>
  <si>
    <t>78.52</t>
  </si>
  <si>
    <t>V0620241115000488</t>
  </si>
  <si>
    <t>BZD2024WMU1K551115</t>
  </si>
  <si>
    <t>HM-HZ240822080-Ceramics-2.5 inches-Pack 2 - 20% OFF
null(定制)
V0620241115000488</t>
  </si>
  <si>
    <t>{"ivtPurchaseDetailId":"975128"}</t>
  </si>
  <si>
    <t>https://img.staticdj.com/1030457/173160593787761917.png
https://img.staticdj.com/1030457/173160609806925098.png</t>
  </si>
  <si>
    <t>2024-11-15 02:13:48</t>
  </si>
  <si>
    <t>alessia toccafondi</t>
  </si>
  <si>
    <t>[{"field":"Add VIP Service","type":"text","value":"No.Thanks"},{"field":"Choose Your Greeting Card？","type":"text","value":"No.Thanks"},{"field":"Enter Pet Name #1(ONE per ornament)","type":"text","value":"Margò"},{"field":"Enter Year #1","type":"text","value":" "},{"field":"Upload Pet Photo #1_1","type":"upload_img","value":"https://img.fantaskycdn.com/1030457/173160789615593106.png"},{"field":"Virtual customization","type":"text","value":"eeb6a31b-b1e9-42ec-9da5-a5f648a534d8"},{"field":"Material","type":"text","value":"Ceramics"},{"field":"Size","type":"text","value":"2.5 inches"},{"field":"Buy More Save More (Can Be Different Pet Portraits)","type":"text","value":"Pack 1"}]</t>
  </si>
  <si>
    <t>Add VIP Service : No.Thanks
Choose Your Greeting Card？ : No.Thanks
Enter Pet Name #1(ONE per ornament) : Margò
Virtual customization : eeb6a31b-b1e9-42ec-9da5-a5f648a534d8
Material : Ceramics
Size : 2.5 inches
Buy More Save More (Can Be Different Pet Portraits) : Pack 1</t>
  </si>
  <si>
    <t>40.89</t>
  </si>
  <si>
    <t>V0620241115000487</t>
  </si>
  <si>
    <t>BZD20245GT47411115</t>
  </si>
  <si>
    <t>HM-HZ240822080-Ceramics-2.5 inches-Pack 1
null(定制)
V0620241115000487</t>
  </si>
  <si>
    <t>{"ivtPurchaseDetailId":"975129"}</t>
  </si>
  <si>
    <t>https://img.fantaskycdn.com/1030457/173160789615593106.png</t>
  </si>
  <si>
    <t>2024-11-15 02:13:58</t>
  </si>
  <si>
    <t>Sam Kent</t>
  </si>
  <si>
    <t>[{"field":"Add VIP Service","type":"text","value":"No, thanks"},{"field":"Choose Your Greeting Card","type":"text","value":"No, thanks"},{"field":"Enter Year #1 (Optional)","type":"text","value":" "},{"field":"Pet Name #1(ONE per ornament) (Optional)","type":"text","value":"Reggie"},{"field":"Upload Photo #1_1","type":"upload_img","value":"https://img.staticdj.com/1012282/173160783647297755.png"},{"field":"Virtual customization","type":"text","value":"af4a178b-6899-4b18-a07f-4a7bbafb6469"},{"field":"Material","type":"text","value":"Ceramic"},{"field":"Size","type":"text","value":"2.5in x 2.5in x 2.5in"},{"field":"Buy More Save More (Can Be Different Pet Portrait)","type":"text","value":"Pack 1"}]</t>
  </si>
  <si>
    <t>Add VIP Service : No, thanks
Choose Your Greeting Card : No, thanks
Pet Name #1(ONE per ornament) (Optional) : Reggie
Virtual customization : af4a178b-6899-4b18-a07f-4a7bbafb6469
Material : Ceramic
Size : 2.5in x 2.5in x 2.5in
Buy More Save More (Can Be Different Pet Portrait) : Pack 1</t>
  </si>
  <si>
    <t>V0620241115000514</t>
  </si>
  <si>
    <t>BZD2024U3P48271115T5</t>
  </si>
  <si>
    <t>HM-DO-ZQ1109A-CERAMIC-Ceramic-2.5in x 2.5in x 2.5in-Pack 1
null(定制)
V0620241115000514</t>
  </si>
  <si>
    <t>{"ivtPurchaseDetailId":"975130"}</t>
  </si>
  <si>
    <t>https://img.staticdj.com/1012282/173160783647297755.png</t>
  </si>
  <si>
    <t>2024-11-15 02:28:14</t>
  </si>
  <si>
    <t>Sabrina Rossi</t>
  </si>
  <si>
    <t>[{"field":"Add VIP Service","type":"text","value":"No.Thanks"},{"field":"Choose Your Greeting Card？","type":"text","value":"No.Thanks"},{"field":"Enter Pet Name #1(ONE per ornament)","type":"text","value":"Pollo"},{"field":"Enter Year #1","type":"text","value":"                         "},{"field":"Upload Pet Photo #1_1","type":"upload_img","value":"https://img.fantaskycdn.com/1030457/173160873288017191.png"},{"field":"Virtual customization","type":"text","value":"6a6edc47-5713-41ed-96b7-dac2a9f1b59b"},{"field":"Material","type":"text","value":"Ceramics"},{"field":"Size","type":"text","value":"2.5 inches"},{"field":"Buy More Save More (Can Be Different Pet Portraits)","type":"text","value":"Pack 1"}]</t>
  </si>
  <si>
    <t>Add VIP Service : No.Thanks
Choose Your Greeting Card？ : No.Thanks
Enter Pet Name #1(ONE per ornament) : Pollo
Virtual customization : 6a6edc47-5713-41ed-96b7-dac2a9f1b59b
Material : Ceramics
Size : 2.5 inches
Buy More Save More (Can Be Different Pet Portraits) : Pack 1</t>
  </si>
  <si>
    <t>V0620241115000528</t>
  </si>
  <si>
    <t>BZD2024PT6ZMBX1115</t>
  </si>
  <si>
    <t>HM-HZ240822080-Ceramics-2.5 inches-Pack 1
null(定制)
V0620241115000528</t>
  </si>
  <si>
    <t>{"ivtPurchaseDetailId":"975131"}</t>
  </si>
  <si>
    <t>https://img.fantaskycdn.com/1030457/173160873288017191.png</t>
  </si>
  <si>
    <t>2024-11-15 02:25:27</t>
  </si>
  <si>
    <t>Shelby Strauss</t>
  </si>
  <si>
    <t>[{"field":"Add VIP Service","type":"text","value":"No.Thanks"},{"field":"Choose Your Greeting Card？","type":"text","value":"No.Thanks"},{"field":"Enter Pet Name #1(ONE per ornament)","type":"text","value":"Stella"},{"field":"Enter Pet Name #2(ONE per ornament)","type":"text","value":"Rooney"},{"field":"Enter Year #1","type":"text","value":"2020"},{"field":"Enter Year #2","type":"text","value":"2024"},{"field":"Upload Pet Photo #1_1","type":"upload_img","value":"https://img.staticdj.com/1030457/173160848063976120.png"},{"field":"Upload Pet Photo #2_1","type":"upload_img","value":"https://img.staticdj.com/1030457/173160837149737883.png"},{"field":"Virtual customization","type":"text","value":"3f62e1df-fcbd-44ff-ab2b-5c1a47b83658"},{"field":"Material","type":"text","value":"Ceramics"},{"field":"Size","type":"text","value":"2.5 inches"},{"field":"Buy More Save More (Can Be Different Pet Portraits)","type":"text","value":"Pack 2 - 20% OFF"}]</t>
  </si>
  <si>
    <t>Add VIP Service : No.Thanks
Choose Your Greeting Card？ : No.Thanks
Enter Pet Name #1(ONE per ornament) : Stella
Enter Pet Name #2(ONE per ornament) : Rooney
Enter Year #1 : 2020
Enter Year #2 : 2024
Virtual customization : 3f62e1df-fcbd-44ff-ab2b-5c1a47b83658
Material : Ceramics
Size : 2.5 inches
Buy More Save More (Can Be Different Pet Portraits) : Pack 2 - 20% OFF</t>
  </si>
  <si>
    <t>52.04</t>
  </si>
  <si>
    <t>V0620241115000529</t>
  </si>
  <si>
    <t>BZD2024G4T7XC91115T1</t>
  </si>
  <si>
    <t>HM-HZ240822080-Ceramics-2.5 inches-Pack 2 - 20% OFF
null(定制)
V0620241115000529</t>
  </si>
  <si>
    <t>{"ivtPurchaseDetailId":"975132"}</t>
  </si>
  <si>
    <t>https://img.staticdj.com/1030457/173160848063976120.png
https://img.staticdj.com/1030457/173160837149737883.png</t>
  </si>
  <si>
    <t>2024-11-15 02:32:56</t>
  </si>
  <si>
    <t>Mrs. Gillian Reid</t>
  </si>
  <si>
    <t>[{"field":"Add VIP Service","type":"text","value":"No.Thanks"},{"field":"Choose Your Greeting Card？","type":"text","value":"No.Thanks"},{"field":"Enter Pet Name #1(ONE per ornament)","type":"text","value":" "},{"field":"Enter Pet Name #2(ONE per ornament)","type":"text","value":"  "},{"field":"Enter Year #1","type":"text","value":" "},{"field":"Enter Year #2","type":"text","value":"  "},{"field":"Upload Pet Photo #1_1","type":"upload_img","value":"https://img.fantaskycdn.com/1030457/173160896164935374.png"},{"field":"Upload Pet Photo #2_1","type":"upload_img","value":"https://img.fantaskycdn.com/1030457/173160902814859135.png"},{"field":"Virtual customization","type":"text","value":"d561dcc6-3394-4fab-b4fa-7ea253b7ecff"},{"field":"Material","type":"text","value":"Ceramics"},{"field":"Size","type":"text","value":"2.5 inches"},{"field":"Buy More Save More (Can Be Different Pet Portraits)","type":"text","value":"Pack 2 - 20% OFF"}]</t>
  </si>
  <si>
    <t>Add VIP Service : No.Thanks
Choose Your Greeting Card？ : No.Thanks
Virtual customization : d561dcc6-3394-4fab-b4fa-7ea253b7ecff
Material : Ceramics
Size : 2.5 inches
Buy More Save More (Can Be Different Pet Portraits) : Pack 2 - 20% OFF</t>
  </si>
  <si>
    <t>59.28</t>
  </si>
  <si>
    <t>V0620241115000594</t>
  </si>
  <si>
    <t>BZD2024887WJ961115</t>
  </si>
  <si>
    <t>HM-HZ240822080-Ceramics-2.5 inches-Pack 2 - 20% OFF
null(定制)
V0620241115000594</t>
  </si>
  <si>
    <t>{"ivtPurchaseDetailId":"975133"}</t>
  </si>
  <si>
    <t>https://img.fantaskycdn.com/1030457/173160896164935374.png
https://img.fantaskycdn.com/1030457/173160902814859135.png</t>
  </si>
  <si>
    <t>2024-11-15 02:57:58</t>
  </si>
  <si>
    <t>Cindy Hickey</t>
  </si>
  <si>
    <t>[{"field":"Add VIP Service","type":"text","value":"No, thanks"},{"field":"Choose Your Greeting Card","type":"text","value":"No, thanks"},{"field":"Enter Year #1 (Optional)","type":"text","value":"    "},{"field":"Pet Name #1(ONE per ornament) (Optional)","type":"text","value":"Reagan"},{"field":"Upload Photo #1_1","type":"upload_img","value":"https://img.staticdj.com/1012282/173161059860973856.png"},{"field":"Virtual customization","type":"text","value":"c8aeea71-a09d-4b02-b189-6c81177ac0d6"},{"field":"Material","type":"text","value":"Ceramic"},{"field":"Size","type":"text","value":"2.5in x 2.5in x 2.5in"},{"field":"Buy More Save More (Can Be Different Pet Portrait)","type":"text","value":"Pack 1"}]</t>
  </si>
  <si>
    <t>Add VIP Service : No, thanks
Choose Your Greeting Card : No, thanks
Pet Name #1(ONE per ornament) (Optional) : Reagan
Virtual customization : c8aeea71-a09d-4b02-b189-6c81177ac0d6
Material : Ceramic
Size : 2.5in x 2.5in x 2.5in
Buy More Save More (Can Be Different Pet Portrait) : Pack 1</t>
  </si>
  <si>
    <t>37.58</t>
  </si>
  <si>
    <t>V0620241115000629</t>
  </si>
  <si>
    <t>BZD20248WVJ2RN1115T1</t>
  </si>
  <si>
    <t>HM-DO-ZQ1109A-CERAMIC-Ceramic-2.5in x 2.5in x 2.5in-Pack 1
null(定制)
V0620241115000629</t>
  </si>
  <si>
    <t>{"ivtPurchaseDetailId":"975134"}</t>
  </si>
  <si>
    <t>https://img.staticdj.com/1012282/173161059860973856.png</t>
  </si>
  <si>
    <t>2024-11-15 02:48:02</t>
  </si>
  <si>
    <t>Wagner Sue</t>
  </si>
  <si>
    <t>[{"field":"Add VIP Service","type":"text","value":"No.Thanks"},{"field":"Choose Your Greeting Card？","type":"text","value":"No.Thanks"},{"field":"Enter Pet Name #1(ONE per ornament)","type":"text","value":"Finn"},{"field":"Enter Pet Name #2(ONE per ornament)","type":"text","value":"Ruby"},{"field":"Enter Pet Name #3(ONE per ornament)","type":"text","value":"Willie "},{"field":"Enter Pet Name #4(ONE per ornament)","type":"text","value":"Maisie  "},{"field":"Enter Year #1","type":"text","value":"      2024"},{"field":"Enter Year #2","type":"text","value":"2024"},{"field":"Enter Year #3","type":"text","value":"2024"},{"field":"Enter Year #4","type":"text","value":"2024"},{"field":"Upload Pet Photo #1_1","type":"upload_img","value":"https://img.staticdj.com/1030457/173160961382583960.png"},{"field":"Upload Pet Photo #2_1","type":"upload_img","value":"https://img.staticdj.com/1030457/173160970343910228.png"},{"field":"Upload Pet Photo #3_1","type":"upload_img","value":"https://img.staticdj.com/1030457/173160983114277728.png"},{"field":"Upload Pet Photo #4_1","type":"upload_img","value":"https://img.staticdj.com/1030457/173160986401435708.png"},{"field":"Virtual customization","type":"text","value":"7ff99687-af74-4ea4-bc4e-def1323501fd"},{"field":"Material","type":"text","value":"Ceramics"},{"field":"Size","type":"text","value":"2.5 inches"},{"field":"Buy More Save More (Can Be Different Pet Portraits)","type":"text","value":"Pack 4 - 30% OFF"}]</t>
  </si>
  <si>
    <t>Add VIP Service : No.Thanks
Choose Your Greeting Card？ : No.Thanks
Enter Pet Name #1(ONE per ornament) : Finn
Enter Pet Name #2(ONE per ornament) : Ruby
Enter Pet Name #3(ONE per ornament) : Willie 
Enter Pet Name #4(ONE per ornament) : Maisie  
Enter Year #1 :       2024
Enter Year #2 : 2024
Enter Year #3 : 2024
Enter Year #4 : 2024
Virtual customization : 7ff99687-af74-4ea4-bc4e-def1323501fd
Material : Ceramics
Size : 2.5 inches
Buy More Save More (Can Be Different Pet Portraits) : Pack 4 - 30% OFF</t>
  </si>
  <si>
    <t>86.34</t>
  </si>
  <si>
    <t>V0620241115000642</t>
  </si>
  <si>
    <t>BZD2024Z73VMW61115T1</t>
  </si>
  <si>
    <t>HM-HZ240822080-Ceramics-2.5 inches-Pack 4 - 30% OFF
null(定制)
V0620241115000642</t>
  </si>
  <si>
    <t>{"ivtPurchaseDetailId":"975135"}</t>
  </si>
  <si>
    <t>https://img.staticdj.com/1030457/173160961382583960.png
https://img.staticdj.com/1030457/173160970343910228.png
https://img.staticdj.com/1030457/173160983114277728.png
https://img.staticdj.com/1030457/173160986401435708.png</t>
  </si>
  <si>
    <t>2024-11-15 03:04:55</t>
  </si>
  <si>
    <t>Richard Pearce</t>
  </si>
  <si>
    <t>[{"field":"Add VIP Service","type":"text","value":"No, thanks"},{"field":"Choose Your Greeting Card","type":"text","value":"No, thanks"},{"field":"Enter Year #1 (Optional)","type":"text","value":"  "},{"field":"Pet Name #1(ONE per ornament) (Optional)","type":"text","value":"Dexter"},{"field":"Upload Photo #1_1","type":"upload_img","value":"https://img.staticdj.com/1012282/173161104223786248.png"},{"field":"Virtual customization","type":"text","value":"f773384d-9b48-492f-87ad-a21a8098b5f3"},{"field":"Material","type":"text","value":"Ceramic"},{"field":"Size","type":"text","value":"2.5in x 2.5in x 2.5in"},{"field":"Buy More Save More (Can Be Different Pet Portrait)","type":"text","value":"Pack 1"}]</t>
  </si>
  <si>
    <t>Add VIP Service : No, thanks
Choose Your Greeting Card : No, thanks
Pet Name #1(ONE per ornament) (Optional) : Dexter
Virtual customization : f773384d-9b48-492f-87ad-a21a8098b5f3
Material : Ceramic
Size : 2.5in x 2.5in x 2.5in
Buy More Save More (Can Be Different Pet Portrait) : Pack 1</t>
  </si>
  <si>
    <t>V0620241115000676</t>
  </si>
  <si>
    <t>BZD20243R9P43O1115T1</t>
  </si>
  <si>
    <t>HM-DO-ZQ1109A-CERAMIC-Ceramic-2.5in x 2.5in x 2.5in-Pack 1
null(定制)
V0620241115000676</t>
  </si>
  <si>
    <t>{"ivtPurchaseDetailId":"975136"}</t>
  </si>
  <si>
    <t>https://img.staticdj.com/1012282/173161104223786248.png</t>
  </si>
  <si>
    <t>2024-11-15 03:30:53</t>
  </si>
  <si>
    <t>Taylor ONeil</t>
  </si>
  <si>
    <t>[{"field":"Add VIP Service","type":"text","value":"No.Thanks"},{"field":"Choose Your Greeting Card？","type":"text","value":"No.Thanks"},{"field":"Enter Pet Name #1(ONE per ornament)","type":"text","value":"Chewy"},{"field":"Enter Pet Name #2(ONE per ornament)","type":"text","value":"George"},{"field":"Enter Pet Name #3(ONE per ornament)","type":"text","value":"Skippy "},{"field":"Enter Year #1","type":"text","value":"  "},{"field":"Enter Year #2","type":"text","value":" "},{"field":"Enter Year #3","type":"text","value":"           "},{"field":"Upload Pet Photo #1_1","type":"upload_img","value":"https://img.staticdj.com/1030457/173161244783275411.png"},{"field":"Upload Pet Photo #2_1","type":"upload_img","value":"https://img.staticdj.com/1030457/173161248348067720.png"},{"field":"Upload Pet Photo #3_1","type":"upload_img","value":"https://img.staticdj.com/1030457/17316125510328043.png"},{"field":"Virtual customization","type":"text","value":"18268fff-088b-4353-9d66-142365a95fcf"},{"field":"Material","type":"text","value":"Ceramics"},{"field":"Size","type":"text","value":"2.5 inches"},{"field":"Buy More Save More (Can Be Different Pet Portraits)","type":"text","value":"Pack 3 - 25% OFF - Best Selling 🌟"}]</t>
  </si>
  <si>
    <t>Add VIP Service : No.Thanks
Choose Your Greeting Card？ : No.Thanks
Enter Pet Name #1(ONE per ornament) : Chewy
Enter Pet Name #2(ONE per ornament) : George
Enter Pet Name #3(ONE per ornament) : Skippy 
Virtual customization : 18268fff-088b-4353-9d66-142365a95fcf
Material : Ceramics
Size : 2.5 inches
Buy More Save More (Can Be Different Pet Portraits) : Pack 3 - 25% OFF - Best Selling 🌟</t>
  </si>
  <si>
    <t>V0620241115000774</t>
  </si>
  <si>
    <t>BZD202426GI3R91115T1</t>
  </si>
  <si>
    <t>HM-HZ240822080-Ceramics-2.5 inches-Pack 3 - 25% OFF - Best Selling 🌟
null(定制)
V0620241115000774</t>
  </si>
  <si>
    <t>{"ivtPurchaseDetailId":"975137"}</t>
  </si>
  <si>
    <t>https://img.staticdj.com/1030457/173161244783275411.png
https://img.staticdj.com/1030457/173161248348067720.png
https://img.staticdj.com/1030457/17316125510328043.png</t>
  </si>
  <si>
    <t>2024-11-15 03:40:49</t>
  </si>
  <si>
    <t>Jenny Jacobs</t>
  </si>
  <si>
    <t>[{"field":"Add VIP Service","type":"text","value":"No.Thanks"},{"field":"Choose Your Greeting Card？","type":"text","value":"No.Thanks"},{"field":"Enter Pet Name #1(ONE per ornament)","type":"text","value":"Cali "},{"field":"Enter Pet Name #2(ONE per ornament)","type":"text","value":"Cali  "},{"field":"Enter Year #1","type":"text","value":"        "},{"field":"Enter Year #2","type":"text","value":"              "},{"field":"Upload Pet Photo #1_1","type":"upload_img","value":"https://img.staticdj.com/1030457/173161323480115696.png"},{"field":"Upload Pet Photo #2_1","type":"upload_img","value":"https://img.staticdj.com/1030457/173161312818130678.png"},{"field":"Virtual customization","type":"text","value":"afd6dc38-f297-4d6e-a7ed-b7025f6a0148"},{"field":"Material","type":"text","value":"Ceramics"},{"field":"Size","type":"text","value":"2.5 inches"},{"field":"Buy More Save More (Can Be Different Pet Portraits)","type":"text","value":"Pack 2 - 20% OFF"}]</t>
  </si>
  <si>
    <t>Add VIP Service : No.Thanks
Choose Your Greeting Card？ : No.Thanks
Enter Pet Name #1(ONE per ornament) : Cali 
Enter Pet Name #2(ONE per ornament) : Cali  
Virtual customization : afd6dc38-f297-4d6e-a7ed-b7025f6a0148
Material : Ceramics
Size : 2.5 inches
Buy More Save More (Can Be Different Pet Portraits) : Pack 2 - 20% OFF</t>
  </si>
  <si>
    <t>66.72</t>
  </si>
  <si>
    <t>V0620241115000773</t>
  </si>
  <si>
    <t>BZD2024126647P1115T1</t>
  </si>
  <si>
    <t>HM-HZ240822080-Ceramics-2.5 inches-Pack 2 - 20% OFF
null(定制)
V0620241115000773</t>
  </si>
  <si>
    <t>{"ivtPurchaseDetailId":"975138"}</t>
  </si>
  <si>
    <t>https://img.staticdj.com/1030457/173161323480115696.png
https://img.staticdj.com/1030457/173161312818130678.png</t>
  </si>
  <si>
    <t>2024-11-15 06:02:04</t>
  </si>
  <si>
    <t>Pennie Benoit</t>
  </si>
  <si>
    <t>[{"field":"Add VIP Service","type":"text","value":"No.Thanks"},{"field":"Choose Your Greeting Card？","type":"text","value":"No.Thanks"},{"field":"Enter Pet Name #1(ONE per ornament)","type":"text","value":"Spenser"},{"field":"Enter Year #1","type":"text","value":"2024  "},{"field":"Upload Pet Photo #1_1","type":"upload_img","value":"https://img.staticdj.com/1030457/17316215166177502.png"},{"field":"Virtual customization","type":"text","value":"1598c96f-da55-4982-b1ef-a2690c526d54"},{"field":"Material","type":"text","value":"Ceramics"},{"field":"Size","type":"text","value":"2.5 inches"},{"field":"Buy More Save More (Can Be Different Pet Portraits)","type":"text","value":"Pack 1"}]</t>
  </si>
  <si>
    <t>Add VIP Service : No.Thanks
Choose Your Greeting Card？ : No.Thanks
Enter Pet Name #1(ONE per ornament) : Spenser
Enter Year #1 : 2024  
Virtual customization : 1598c96f-da55-4982-b1ef-a2690c526d54
Material : Ceramics
Size : 2.5 inches
Buy More Save More (Can Be Different Pet Portraits) : Pack 1</t>
  </si>
  <si>
    <t>38.58</t>
  </si>
  <si>
    <t>V0620241115001193</t>
  </si>
  <si>
    <t>BZD2024IT62W791115T1</t>
  </si>
  <si>
    <t>HM-HZ240822080-Ceramics-2.5 inches-Pack 1
null(定制)
V0620241115001193</t>
  </si>
  <si>
    <t>{"ivtPurchaseDetailId":"975139"}</t>
  </si>
  <si>
    <t>https://img.staticdj.com/1030457/17316215166177502.png</t>
  </si>
  <si>
    <t>2024-11-15 06:02:00</t>
  </si>
  <si>
    <t>Cassandra Fisher</t>
  </si>
  <si>
    <t>[{"field":"Add VIP Service","type":"text","value":"No.Thanks"},{"field":"Choose Your Greeting Card？","type":"text","value":"No.Thanks"},{"field":"Enter Pet Name #1(ONE per ornament)","type":"text","value":"Piper"},{"field":"Enter Pet Name #2(ONE per ornament)","type":"text","value":"Myah"},{"field":"Enter Year #1","type":"text","value":" "},{"field":"Enter Year #2","type":"text","value":" "},{"field":"Upload Pet Photo #1_1","type":"upload_img","value":"https://img.fantaskycdn.com/1030457/173162139462370345.png"},{"field":"Upload Pet Photo #2_1","type":"upload_img","value":"https://img.fantaskycdn.com/1030457/173162167887262373.png"},{"field":"Virtual customization","type":"text","value":"c2704793-65bb-4bcb-9f3c-409cc9fd24d5"},{"field":"Material","type":"text","value":"Ceramics"},{"field":"Size","type":"text","value":"2.5 inches"},{"field":"Buy More Save More (Can Be Different Pet Portraits)","type":"text","value":"Pack 2 - 20% OFF"}]</t>
  </si>
  <si>
    <t>Add VIP Service : No.Thanks
Choose Your Greeting Card？ : No.Thanks
Enter Pet Name #1(ONE per ornament) : Piper
Enter Pet Name #2(ONE per ornament) : Myah
Virtual customization : c2704793-65bb-4bcb-9f3c-409cc9fd24d5
Material : Ceramics
Size : 2.5 inches
Buy More Save More (Can Be Different Pet Portraits) : Pack 2 - 20% OFF</t>
  </si>
  <si>
    <t>58.07</t>
  </si>
  <si>
    <t>V0620241115001194</t>
  </si>
  <si>
    <t>BZD20247297S0E1115</t>
  </si>
  <si>
    <t>HM-HZ240822080-Ceramics-2.5 inches-Pack 2 - 20% OFF
null(定制)
V0620241115001194</t>
  </si>
  <si>
    <t>{"ivtPurchaseDetailId":"975140"}</t>
  </si>
  <si>
    <t>https://img.fantaskycdn.com/1030457/173162139462370345.png
https://img.fantaskycdn.com/1030457/173162167887262373.png</t>
  </si>
  <si>
    <t>2024-11-15 06:10:11</t>
  </si>
  <si>
    <t>Amanda Williams</t>
  </si>
  <si>
    <t>[{"field":"Add VIP Service","type":"text","value":"No.Thanks"},{"field":"Choose Your Greeting Card？","type":"text","value":"No.Thanks"},{"field":"Enter Pet Name #1(ONE per ornament)","type":"text","value":"Ruby Sue"},{"field":"Enter Pet Name #2(ONE per ornament)","type":"text","value":"Ace "},{"field":"Enter Pet Name #3(ONE per ornament)","type":"text","value":"Vivi"},{"field":"Enter Pet Name #4(ONE per ornament)","type":"text","value":"Ryder"},{"field":"Enter Pet Name #5(ONE per ornament)","type":"text","value":"Delilah"},{"field":"Enter Pet Name #6(ONE per ornament)","type":"text","value":"Baby Yin Yang "},{"field":"Enter Pet Name #7(ONE per ornament)","type":"text","value":"Barbie"},{"field":"Enter Pet Name #8(ONE per ornament)","type":"text","value":"Herc "},{"field":"Enter Pet Name #9(ONE per ornament)","type":"text","value":"Gus "},{"field":"Enter Year #1","type":"text","value":"2024"},{"field":"Enter Year #2","type":"text","value":"2024"},{"field":"Enter Year #3","type":"text","value":"2024"},{"field":"Enter Year #4","type":"text","value":"2024"},{"field":"Enter Year #5","type":"text","value":"2024"},{"field":"Enter Year #6","type":"text","value":"2024"},{"field":"Enter Year #7","type":"text","value":"2024"},{"field":"Enter Year #8","type":"text","value":"2024"},{"field":"Enter Year #9","type":"text","value":"2024"},{"field":"Upload Pet Photo #1_1","type":"upload_img","value":"https://img.staticdj.com/1030457/173162166562233034.png"},{"field":"Upload Pet Photo #2_1","type":"upload_img","value":"https://img.staticdj.com/1030457/173162172697663629.png"},{"field":"Upload Pet Photo #3_1","type":"upload_img","value":"https://img.staticdj.com/1030457/173162175408261162.png"},{"field":"Upload Pet Photo #4_1","type":"upload_img","value":"https://img.staticdj.com/1030457/173162178462519234.png"},{"field":"Upload Pet Photo #5_1","type":"upload_img","value":"https://img.staticdj.com/1030457/17316218132343884.png"},{"field":"Upload Pet Photo #6_1","type":"upload_img","value":"https://img.staticdj.com/1030457/173162193158599709.png"},{"field":"Upload Pet Photo #7_1","type":"upload_img","value":"https://img.staticdj.com/1030457/173162195721890426.png"},{"field":"Upload Pet Photo #8_1","type":"upload_img","value":"https://img.staticdj.com/1030457/173162197756046682.png"},{"field":"Upload Pet Photo #9_1","type":"upload_img","value":"https://img.staticdj.com/1030457/173162204168278170.png"},{"field":"Virtual customization","type":"text","value":"c80761bd-fe42-4148-bd79-396b4d2c74a2"},{"field":"Material","type":"text","value":"Ceramics"},{"field":"Size","type":"text","value":"2.5 inches"},{"field":"Buy More Save More (Can Be Different Pet Portraits)","type":"text","value":"Pack 9 - 55% OFF-Lowest Price💥💥💥"}]</t>
  </si>
  <si>
    <t>Add VIP Service : No.Thanks
Choose Your Greeting Card？ : No.Thanks
Enter Pet Name #1(ONE per ornament) : Ruby Sue
Enter Pet Name #2(ONE per ornament) : Ace 
Enter Pet Name #3(ONE per ornament) : Vivi
Enter Pet Name #4(ONE per ornament) : Ryder
Enter Pet Name #5(ONE per ornament) : Delilah
Enter Pet Name #6(ONE per ornament) : Baby Yin Yang 
Enter Pet Name #7(ONE per ornament) : Barbie
Enter Pet Name #8(ONE per ornament) : Herc 
Enter Pet Name #9(ONE per ornament) : Gus 
Enter Year #1 : 2024
Enter Year #2 : 2024
Enter Year #3 : 2024
Enter Year #4 : 2024
Enter Year #5 : 2024
Enter Year #6 : 2024
Enter Year #7 : 2024
Enter Year #8 : 2024
Enter Year #9 : 2024
Virtual customization : c80761bd-fe42-4148-bd79-396b4d2c74a2
Material : Ceramics
Size : 2.5 inches
Buy More Save More (Can Be Different Pet Portraits) : Pack 9 - 55% OFF-Lowest Price💥💥💥</t>
  </si>
  <si>
    <t>*大额订单*: 124.88</t>
  </si>
  <si>
    <t>V0620241115001191</t>
  </si>
  <si>
    <t>BZD2024W15QO451115T3</t>
  </si>
  <si>
    <t>HM-HZ240822080-Ceramics-2.5 inches-Pack 9 - 55% OFF-Lowest Price💥💥💥
null(定制)
V0620241115001191</t>
  </si>
  <si>
    <t>{"ivtPurchaseDetailId":"975141"}</t>
  </si>
  <si>
    <t>https://img.staticdj.com/1030457/173162166562233034.png
https://img.staticdj.com/1030457/173162172697663629.png
https://img.staticdj.com/1030457/173162175408261162.png
https://img.staticdj.com/1030457/173162178462519234.png
https://img.staticdj.com/1030457/17316218132343884.png
https://img.staticdj.com/1030457/173162193158599709.png
https://img.staticdj.com/1030457/173162195721890426.png
https://img.staticdj.com/1030457/173162197756046682.png
https://img.staticdj.com/1030457/173162204168278170.png</t>
  </si>
  <si>
    <t>2024-11-15 06:20:12</t>
  </si>
  <si>
    <t>Smith Diania</t>
  </si>
  <si>
    <t>[{"field":"Add VIP Service","type":"text","value":"No.Thanks"},{"field":"Choose Your Greeting Card？","type":"text","value":"No.Thanks"},{"field":"Enter Pet Name #1(ONE per ornament)","type":"text","value":"GINGER "},{"field":"Enter Pet Name #2(ONE per ornament)","type":"text","value":"JEETER"},{"field":"Enter Year #1","type":"text","value":" "},{"field":"Enter Year #2","type":"text","value":"  "},{"field":"Upload Pet Photo #1_1","type":"upload_img","value":"https://img.staticdj.com/1030457/173162193871428166.png"},{"field":"Upload Pet Photo #2_1","type":"upload_img","value":"https://img.staticdj.com/1030457/173162266097318747.png"},{"field":"Virtual customization","type":"text","value":"a54acd81-12ac-4ca7-9cec-8b99ec2e6ff6"},{"field":"Material","type":"text","value":"Ceramics"},{"field":"Size","type":"text","value":"2.5 inches"},{"field":"Buy More Save More (Can Be Different Pet Portraits)","type":"text","value":"Pack 2 - 20% OFF"}]</t>
  </si>
  <si>
    <t>Add VIP Service : No.Thanks
Choose Your Greeting Card？ : No.Thanks
Enter Pet Name #1(ONE per ornament) : GINGER 
Enter Pet Name #2(ONE per ornament) : JEETER
Virtual customization : a54acd81-12ac-4ca7-9cec-8b99ec2e6ff6
Material : Ceramics
Size : 2.5 inches
Buy More Save More (Can Be Different Pet Portraits) : Pack 2 - 20% OFF</t>
  </si>
  <si>
    <t>56.93</t>
  </si>
  <si>
    <t>V0620241115001229</t>
  </si>
  <si>
    <t>BZD202417EVV751115T1</t>
  </si>
  <si>
    <t>HM-HZ240822080-Ceramics-2.5 inches-Pack 2 - 20% OFF
null(定制)
V0620241115001229</t>
  </si>
  <si>
    <t>{"ivtPurchaseDetailId":"975142"}</t>
  </si>
  <si>
    <t>https://img.staticdj.com/1030457/173162193871428166.png
https://img.staticdj.com/1030457/173162266097318747.png</t>
  </si>
  <si>
    <t>2024-11-15 06:17:04</t>
  </si>
  <si>
    <t>King Bobbi</t>
  </si>
  <si>
    <t>[{"field":"Add VIP Service","type":"text","value":"No.Thanks"},{"field":"Choose Your Greeting Card？","type":"text","value":"No.Thanks"},{"field":"Enter Pet Name #1(ONE per ornament)","type":"text","value":"Franklin "},{"field":"Enter Pet Name #2(ONE per ornament)","type":"text","value":"Chance"},{"field":"Enter Pet Name #3(ONE per ornament)","type":"text","value":"Ollie"},{"field":"Enter Year #1","type":"text","value":"2024"},{"field":"Enter Year #2","type":"text","value":"2024"},{"field":"Enter Year #3","type":"text","value":"2024"},{"field":"Upload Pet Photo #1_1","type":"upload_img","value":"https://img.staticdj.com/1030457/173162239417449459.png"},{"field":"Upload Pet Photo #2_1","type":"upload_img","value":"https://img.staticdj.com/1030457/1731622472194499.png"},{"field":"Upload Pet Photo #3_1","type":"upload_img","value":"https://img.staticdj.com/1030457/173162256694466091.png"},{"field":"Virtual customization","type":"text","value":"6e47ada0-fc6b-40df-84e9-6fca1b9e5d1b"},{"field":"Material","type":"text","value":"Ceramics"},{"field":"Size","type":"text","value":"2.5 inches"},{"field":"Buy More Save More (Can Be Different Pet Portraits)","type":"text","value":"Pack 3 - 25% OFF - Best Selling 🌟"}]</t>
  </si>
  <si>
    <t>Add VIP Service : No.Thanks
Choose Your Greeting Card？ : No.Thanks
Enter Pet Name #1(ONE per ornament) : Franklin 
Enter Pet Name #2(ONE per ornament) : Chance
Enter Pet Name #3(ONE per ornament) : Ollie
Enter Year #1 : 2024
Enter Year #2 : 2024
Enter Year #3 : 2024
Virtual customization : 6e47ada0-fc6b-40df-84e9-6fca1b9e5d1b
Material : Ceramics
Size : 2.5 inches
Buy More Save More (Can Be Different Pet Portraits) : Pack 3 - 25% OFF - Best Selling 🌟</t>
  </si>
  <si>
    <t>70.20</t>
  </si>
  <si>
    <t>V0620241115001231</t>
  </si>
  <si>
    <t>BZD20247W0PRE11115T1</t>
  </si>
  <si>
    <t>HM-HZ240822080-Ceramics-2.5 inches-Pack 3 - 25% OFF - Best Selling 🌟
null(定制)
V0620241115001231</t>
  </si>
  <si>
    <t>{"ivtPurchaseDetailId":"975143"}</t>
  </si>
  <si>
    <t>https://img.staticdj.com/1030457/173162239417449459.png
https://img.staticdj.com/1030457/1731622472194499.png
https://img.staticdj.com/1030457/173162256694466091.png</t>
  </si>
  <si>
    <t>2024-11-15 07:12:23</t>
  </si>
  <si>
    <t>Frew Denise</t>
  </si>
  <si>
    <t>[{"field":"Add VIP Service","type":"text","value":"No.Thanks"},{"field":"Choose Your Greeting Card？","type":"text","value":"No.Thanks"},{"field":"Enter Pet Name #1(ONE per ornament)","type":"text","value":"Bo"},{"field":"Enter Pet Name #2(ONE per ornament)","type":"text","value":"Georgia"},{"field":"Enter Pet Name #3(ONE per ornament)","type":"text","value":"Rigby"},{"field":"Enter Pet Name #4(ONE per ornament)","type":"text","value":"Copper"},{"field":"Enter Pet Name #5(ONE per ornament)","type":"text","value":"Gio"},{"field":"Enter Year #1","type":"text","value":"2024"},{"field":"Enter Year #2","type":"text","value":"2024"},{"field":"Enter Year #3","type":"text","value":"2024"},{"field":"Enter Year #4","type":"text","value":"2024"},{"field":"Enter Year #5","type":"text","value":"2024"},{"field":"Upload Pet Photo #1_1","type":"upload_img","value":"https://img.staticdj.com/1030457/173162486924223402.png"},{"field":"Upload Pet Photo #2_1","type":"upload_img","value":"https://img.staticdj.com/1030457/173162491583045687.png"},{"field":"Upload Pet Photo #3_1","type":"upload_img","value":"https://img.staticdj.com/1030457/173162566984031821.png"},{"field":"Upload Pet Photo #4_1","type":"upload_img","value":"https://img.staticdj.com/1030457/173162524288015487.png"},{"field":"Upload Pet Photo #5_1","type":"upload_img","value":"https://img.staticdj.com/1030457/173162554846943804.png"},{"field":"Virtual customization","type":"text","value":"0479efda-d2c9-4189-bd10-800966221a85"},{"field":"Material","type":"text","value":"Ceramics"},{"field":"Size","type":"text","value":"2.5 inches"},{"field":"Buy More Save More (Can Be Different Pet Portraits)","type":"text","value":"Pack 5 - 35% OFF"}]</t>
  </si>
  <si>
    <t>Add VIP Service : No.Thanks
Choose Your Greeting Card？ : No.Thanks
Enter Pet Name #1(ONE per ornament) : Bo
Enter Pet Name #2(ONE per ornament) : Georgia
Enter Pet Name #3(ONE per ornament) : Rigby
Enter Pet Name #4(ONE per ornament) : Copper
Enter Pet Name #5(ONE per ornament) : Gio
Enter Year #1 : 2024
Enter Year #2 : 2024
Enter Year #3 : 2024
Enter Year #4 : 2024
Enter Year #5 : 2024
Virtual customization : 0479efda-d2c9-4189-bd10-800966221a85
Material : Ceramics
Size : 2.5 inches
Buy More Save More (Can Be Different Pet Portraits) : Pack 5 - 35% OFF</t>
  </si>
  <si>
    <t>*大额订单*: 101.41</t>
  </si>
  <si>
    <t>V0620241115001321</t>
  </si>
  <si>
    <t>BZD20246XP1R3J1115T1</t>
  </si>
  <si>
    <t>HM-HZ240822080-Ceramics-2.5 inches-Pack 5 - 35% OFF
null(定制)
V0620241115001321</t>
  </si>
  <si>
    <t>{"ivtPurchaseDetailId":"975144"}</t>
  </si>
  <si>
    <t>https://img.staticdj.com/1030457/173162486924223402.png
https://img.staticdj.com/1030457/173162491583045687.png
https://img.staticdj.com/1030457/173162566984031821.png
https://img.staticdj.com/1030457/173162524288015487.png
https://img.staticdj.com/1030457/173162554846943804.png</t>
  </si>
  <si>
    <t>2024-11-15 07:34:29</t>
  </si>
  <si>
    <t>Denton Kristen</t>
  </si>
  <si>
    <t>[{"field":"Add VIP Service","type":"text","value":"No.Thanks"},{"field":"Choose Your Greeting Card？","type":"text","value":"No.Thanks"},{"field":"Enter Pet Name #1(ONE per ornament)","type":"text","value":"Gus"},{"field":"Enter Year #1","type":"text","value":"  "},{"field":"Upload Pet Photo #1_1","type":"upload_img","value":"https://img.staticdj.com/1030457/173162714323918810.png"},{"field":"Virtual customization","type":"text","value":"5af9925d-7ee0-4e9f-b49f-f7a3abfe327b"},{"field":"Material","type":"text","value":"Ceramics"},{"field":"Size","type":"text","value":"2.5 inches"},{"field":"Buy More Save More (Can Be Different Pet Portraits)","type":"text","value":"Pack 1"}]</t>
  </si>
  <si>
    <t>Add VIP Service : No.Thanks
Choose Your Greeting Card？ : No.Thanks
Enter Pet Name #1(ONE per ornament) : Gus
Virtual customization : 5af9925d-7ee0-4e9f-b49f-f7a3abfe327b
Material : Ceramics
Size : 2.5 inches
Buy More Save More (Can Be Different Pet Portraits) : Pack 1</t>
  </si>
  <si>
    <t>V0620241115001383</t>
  </si>
  <si>
    <t>BZD2024XLWD67Y1115T1</t>
  </si>
  <si>
    <t>HM-HZ240822080-Ceramics-2.5 inches-Pack 1
null(定制)
V0620241115001383</t>
  </si>
  <si>
    <t>{"ivtPurchaseDetailId":"975145"}</t>
  </si>
  <si>
    <t>https://img.staticdj.com/1030457/173162714323918810.png</t>
  </si>
  <si>
    <t>2024-11-15 08:25:18</t>
  </si>
  <si>
    <t>Megan Chawgo</t>
  </si>
  <si>
    <t>[{"field":"Add VIP Service","type":"text","value":"Add VIP Service |$2.99"},{"field":"Choose Your Greeting Card？","type":"text","value":"No.Thanks"},{"field":"Enter Pet Name #1(ONE per ornament)","type":"text","value":"Dutch"},{"field":"Enter Year #1","type":"text","value":"  "},{"field":"Upload Pet Photo #1_1","type":"upload_img","value":"https://img.staticdj.com/1030457/173163017332160043.png"},{"field":"Virtual customization","type":"text","value":"921b3c88-b8af-4f6c-8a1e-cb3997919f58"},{"field":"Material","type":"text","value":"Ceramics"},{"field":"Size","type":"text","value":"2.5 inches"},{"field":"Buy More Save More (Can Be Different Pet Portraits)","type":"text","value":"Pack 1"}]</t>
  </si>
  <si>
    <t>Add VIP Service : Add VIP Service 
Choose Your Greeting Card？ : No.Thanks
Enter Pet Name #1(ONE per ornament) : Dutch
Virtual customization : 921b3c88-b8af-4f6c-8a1e-cb3997919f58
Material : Ceramics
Size : 2.5 inches
Buy More Save More (Can Be Different Pet Portraits) : Pack 1</t>
  </si>
  <si>
    <t>45.41</t>
  </si>
  <si>
    <t>V0620241115001483</t>
  </si>
  <si>
    <t>BZD2024S317NFN1115T1</t>
  </si>
  <si>
    <t>HM-HZ240822080-Ceramics-2.5 inches-Pack 1
null(定制)
V0620241115001483</t>
  </si>
  <si>
    <t>{"ivtPurchaseDetailId":"975146"}</t>
  </si>
  <si>
    <t>https://img.staticdj.com/1030457/173163017332160043.png</t>
  </si>
  <si>
    <t>2024-11-15 08:39:34</t>
  </si>
  <si>
    <t>Jena Graham</t>
  </si>
  <si>
    <t>[{"field":"Add VIP Service","type":"text","value":"Add VIP Service |$2.99"},{"field":"Choose Your Greeting Card？","type":"text","value":"No.Thanks"},{"field":"Enter Pet Name #1(ONE per ornament)","type":"text","value":"  "},{"field":"Enter Year #1","type":"text","value":"2024"},{"field":"Upload Pet Photo #1_1","type":"upload_img","value":"https://img.staticdj.com/1030457/173163102963144354.png"},{"field":"Virtual customization","type":"text","value":"e4b44c55-b38c-4b9a-9ed7-40b3d4236305"},{"field":"Material","type":"text","value":"Ceramics"},{"field":"Size","type":"text","value":"2.5 inches"},{"field":"Buy More Save More (Can Be Different Pet Portraits)","type":"text","value":"Pack 1"}]</t>
  </si>
  <si>
    <t>Add VIP Service : Add VIP Service 
Choose Your Greeting Card？ : No.Thanks
Enter Year #1 : 2024
Virtual customization : e4b44c55-b38c-4b9a-9ed7-40b3d4236305
Material : Ceramics
Size : 2.5 inches
Buy More Save More (Can Be Different Pet Portraits) : Pack 1</t>
  </si>
  <si>
    <t>V0620241115001566</t>
  </si>
  <si>
    <t>BZD2024Q717DJX1115</t>
  </si>
  <si>
    <t>HM-HZ240822080-Ceramics-2.5 inches-Pack 1
null(定制)
V0620241115001566</t>
  </si>
  <si>
    <t>{"ivtPurchaseDetailId":"975147"}</t>
  </si>
  <si>
    <t>https://img.staticdj.com/1030457/173163102963144354.png</t>
  </si>
  <si>
    <t>2024-11-15 08:51:37</t>
  </si>
  <si>
    <t>Leake Chelsea</t>
  </si>
  <si>
    <t>[{"field":"Add VIP Service","type":"text","value":"No.Thanks"},{"field":"Choose Your Greeting Card？","type":"text","value":"No.Thanks"},{"field":"Enter Pet Name #1(ONE per ornament)","type":"text","value":"Duke"},{"field":"Enter Year #1","type":"text","value":" "},{"field":"Upload Pet Photo #1_1","type":"upload_img","value":"https://img.staticdj.com/1030457/173163187645351164.png"},{"field":"Virtual customization","type":"text","value":"363f70ab-ad69-4393-8112-9ea67427b677"},{"field":"Material","type":"text","value":"Ceramics"},{"field":"Size","type":"text","value":"2.5 inches"},{"field":"Buy More Save More (Can Be Different Pet Portraits)","type":"text","value":"Pack 1"}]</t>
  </si>
  <si>
    <t>Add VIP Service : No.Thanks
Choose Your Greeting Card？ : No.Thanks
Enter Pet Name #1(ONE per ornament) : Duke
Virtual customization : 363f70ab-ad69-4393-8112-9ea67427b677
Material : Ceramics
Size : 2.5 inches
Buy More Save More (Can Be Different Pet Portraits) : Pack 1</t>
  </si>
  <si>
    <t>V0620241115001564</t>
  </si>
  <si>
    <t>BZD2024TZY3C8M1115T1</t>
  </si>
  <si>
    <t>HM-HZ240822080-Ceramics-2.5 inches-Pack 1
null(定制)
V0620241115001564</t>
  </si>
  <si>
    <t>{"ivtPurchaseDetailId":"975148"}</t>
  </si>
  <si>
    <t>https://img.staticdj.com/1030457/173163187645351164.png</t>
  </si>
  <si>
    <t>2024-11-15 09:10:45</t>
  </si>
  <si>
    <t>Jessica Vargas</t>
  </si>
  <si>
    <t>[{"field":"Add VIP Service","type":"text","value":"No.Thanks"},{"field":"Choose Your Greeting Card？","type":"text","value":"No.Thanks"},{"field":"Enter Pet Name #1(ONE per ornament)","type":"text","value":"Kobe "},{"field":"Enter Pet Name #2(ONE per ornament)","type":"text","value":"Smokey"},{"field":"Enter Year #1","type":"text","value":" "},{"field":"Enter Year #2","type":"text","value":" "},{"field":"Upload Pet Photo #1_1","type":"upload_img","value":"https://img.staticdj.com/1030457/173163267751772381.png"},{"field":"Upload Pet Photo #2_1","type":"upload_img","value":"https://img.staticdj.com/1030457/173163279287323534.png"},{"field":"Virtual customization","type":"text","value":"9a7c3c4d-4265-4317-a05e-5b47a491292f"},{"field":"Material","type":"text","value":"Ceramics"},{"field":"Size","type":"text","value":"2.5 inches"},{"field":"Buy More Save More (Can Be Different Pet Portraits)","type":"text","value":"Pack 2 - 20% OFF"}]</t>
  </si>
  <si>
    <t>Add VIP Service : No.Thanks
Choose Your Greeting Card？ : No.Thanks
Enter Pet Name #1(ONE per ornament) : Kobe 
Enter Pet Name #2(ONE per ornament) : Smokey
Virtual customization : 9a7c3c4d-4265-4317-a05e-5b47a491292f
Material : Ceramics
Size : 2.5 inches
Buy More Save More (Can Be Different Pet Portraits) : Pack 2 - 20% OFF</t>
  </si>
  <si>
    <t>V0620241115001601</t>
  </si>
  <si>
    <t>BZD2024376X76H1115</t>
  </si>
  <si>
    <t>HM-HZ240822080-Ceramics-2.5 inches-Pack 2 - 20% OFF
null(定制)
V0620241115001601</t>
  </si>
  <si>
    <t>{"ivtPurchaseDetailId":"975149"}</t>
  </si>
  <si>
    <t>https://img.staticdj.com/1030457/173163267751772381.png
https://img.staticdj.com/1030457/173163279287323534.png</t>
  </si>
  <si>
    <t>2024-11-15 09:36:16</t>
  </si>
  <si>
    <t>Brown Sarah</t>
  </si>
  <si>
    <t>[{"field":"Add VIP Service","type":"text","value":"No.Thanks"},{"field":"Choose Your Greeting Card？","type":"text","value":"No.Thanks"},{"field":"Enter Pet Name #1(ONE per ornament)","type":"text","value":"Winston "},{"field":"Enter Year #1","type":"text","value":"2006-2024"},{"field":"Upload Pet Photo #1_1","type":"upload_img","value":"https://img.staticdj.com/1030457/173163445399241265.png"},{"field":"Virtual customization","type":"text","value":"fbaa0f67-c9ea-4a40-9a4f-58fe3bd81fb5"},{"field":"Material","type":"text","value":"Ceramics"},{"field":"Size","type":"text","value":"2.5 inches"},{"field":"Buy More Save More (Can Be Different Pet Portraits)","type":"text","value":"Pack 1"}]</t>
  </si>
  <si>
    <t>Add VIP Service : No.Thanks
Choose Your Greeting Card？ : No.Thanks
Enter Pet Name #1(ONE per ornament) : Winston 
Enter Year #1 : 2006-2024
Virtual customization : fbaa0f67-c9ea-4a40-9a4f-58fe3bd81fb5
Material : Ceramics
Size : 2.5 inches
Buy More Save More (Can Be Different Pet Portraits) : Pack 1</t>
  </si>
  <si>
    <t>V0620241115001679</t>
  </si>
  <si>
    <t>BZD202437F32UE1115T2</t>
  </si>
  <si>
    <t>HM-HZ240822080-Ceramics-2.5 inches-Pack 1
null(定制)
V0620241115001679</t>
  </si>
  <si>
    <t>{"ivtPurchaseDetailId":"975150"}</t>
  </si>
  <si>
    <t>https://img.staticdj.com/1030457/173163445399241265.png</t>
  </si>
  <si>
    <t>2024-11-15 09:59:15</t>
  </si>
  <si>
    <t>Rhonda Causey</t>
  </si>
  <si>
    <t>[{"field":"Add VIP Service","type":"text","value":"No.Thanks"},{"field":"Choose Your Greeting Card？","type":"text","value":"No.Thanks"},{"field":"Enter Pet Name #1(ONE per ornament)","type":"text","value":"Brownie "},{"field":"Enter Year #1","type":"text","value":"2024"},{"field":"Upload Pet Photo #1_1","type":"upload_img","value":"https://img.staticdj.com/1030457/173163572413277662.png"},{"field":"Virtual customization","type":"text","value":"4493d2d8-94a8-4a22-a443-5101c3f6acb9"},{"field":"Material","type":"text","value":"Ceramics"},{"field":"Size","type":"text","value":"2.5 inches"},{"field":"Buy More Save More (Can Be Different Pet Portraits)","type":"text","value":"Pack 1"}]</t>
  </si>
  <si>
    <t>Add VIP Service : No.Thanks
Choose Your Greeting Card？ : No.Thanks
Enter Pet Name #1(ONE per ornament) : Brownie 
Enter Year #1 : 2024
Virtual customization : 4493d2d8-94a8-4a22-a443-5101c3f6acb9
Material : Ceramics
Size : 2.5 inches
Buy More Save More (Can Be Different Pet Portraits) : Pack 1</t>
  </si>
  <si>
    <t>V0620241115001750</t>
  </si>
  <si>
    <t>BZD2024B7X73JI1115T1</t>
  </si>
  <si>
    <t>HM-HZ240822080-Ceramics-2.5 inches-Pack 1
null(定制)
V0620241115001750</t>
  </si>
  <si>
    <t>{"ivtPurchaseDetailId":"975151"}</t>
  </si>
  <si>
    <t>https://img.staticdj.com/1030457/173163572413277662.png</t>
  </si>
  <si>
    <t>2024-11-15 10:14:18</t>
  </si>
  <si>
    <t>Melissa Acton</t>
  </si>
  <si>
    <t>[{"field":"Add VIP Service","type":"text","value":"No.Thanks"},{"field":"Choose Your Greeting Card？","type":"text","value":"No.Thanks"},{"field":"Enter Pet Name #1(ONE per ornament)","type":"text","value":"Jameson"},{"field":"Enter Pet Name #2(ONE per ornament)","type":"text","value":"Beans"},{"field":"Enter Year #1","type":"text","value":" "},{"field":"Enter Year #2","type":"text","value":" "},{"field":"Upload Pet Photo #1_1","type":"upload_img","value":"https://img.staticdj.com/1030457/173163659820551320.png"},{"field":"Upload Pet Photo #2_1","type":"upload_img","value":"https://img.staticdj.com/1030457/173163669148533696.png"},{"field":"Virtual customization","type":"text","value":"ee25f3e7-0a85-41d9-929c-385802f88cb4"},{"field":"Material","type":"text","value":"Ceramics"},{"field":"Size","type":"text","value":"2.5 inches"},{"field":"Buy More Save More (Can Be Different Pet Portraits)","type":"text","value":"Pack 2 - 20% OFF"}]</t>
  </si>
  <si>
    <t>Add VIP Service : No.Thanks
Choose Your Greeting Card？ : No.Thanks
Enter Pet Name #1(ONE per ornament) : Jameson
Enter Pet Name #2(ONE per ornament) : Beans
Virtual customization : ee25f3e7-0a85-41d9-929c-385802f88cb4
Material : Ceramics
Size : 2.5 inches
Buy More Save More (Can Be Different Pet Portraits) : Pack 2 - 20% OFF</t>
  </si>
  <si>
    <t>V0620241115001780</t>
  </si>
  <si>
    <t>BZD2024D6Z1Q781115</t>
  </si>
  <si>
    <t>HM-HZ240822080-Ceramics-2.5 inches-Pack 2 - 20% OFF
null(定制)
V0620241115001780</t>
  </si>
  <si>
    <t>{"ivtPurchaseDetailId":"975152"}</t>
  </si>
  <si>
    <t>https://img.staticdj.com/1030457/173163659820551320.png
https://img.staticdj.com/1030457/173163669148533696.png</t>
  </si>
  <si>
    <t>2024-11-15 10:30:48</t>
  </si>
  <si>
    <t>Erin Johnson</t>
  </si>
  <si>
    <t>[{"field":"Add VIP Service","type":"text","value":"No.Thanks"},{"field":"Choose Your Greeting Card？","type":"text","value":"No.Thanks"},{"field":"Enter Pet Name #1(ONE per ornament)","type":"text","value":"Willow "},{"field":"Enter Pet Name #2(ONE per ornament)","type":"text","value":"Niko"},{"field":"Enter Pet Name #3(ONE per ornament)","type":"text","value":"Buddy"},{"field":"Enter Year #1","type":"text","value":" "},{"field":"Enter Year #2","type":"text","value":" "},{"field":"Enter Year #3","type":"text","value":" "},{"field":"Upload Pet Photo #1_1","type":"upload_img","value":"https://img.staticdj.com/1030457/173163752665040836.png"},{"field":"Upload Pet Photo #2_1","type":"upload_img","value":"https://img.staticdj.com/1030457/173163762877697920.png"},{"field":"Upload Pet Photo #3_1","type":"upload_img","value":"https://img.staticdj.com/1030457/173163767064932665.png"},{"field":"Virtual customization","type":"text","value":"ccc4d2ae-9874-4362-aae9-ddb003509e96"},{"field":"Material","type":"text","value":"Ceramics"},{"field":"Size","type":"text","value":"2.5 inches"},{"field":"Buy More Save More (Can Be Different Pet Portraits)","type":"text","value":"Pack 3 - 25% OFF - Best Selling 🌟"}]</t>
  </si>
  <si>
    <t>Add VIP Service : No.Thanks
Choose Your Greeting Card？ : No.Thanks
Enter Pet Name #1(ONE per ornament) : Willow 
Enter Pet Name #2(ONE per ornament) : Niko
Enter Pet Name #3(ONE per ornament) : Buddy
Virtual customization : ccc4d2ae-9874-4362-aae9-ddb003509e96
Material : Ceramics
Size : 2.5 inches
Buy More Save More (Can Be Different Pet Portraits) : Pack 3 - 25% OFF - Best Selling 🌟</t>
  </si>
  <si>
    <t>83.96</t>
  </si>
  <si>
    <t>V0620241115001812</t>
  </si>
  <si>
    <t>BZD2024E7GMRZW1115</t>
  </si>
  <si>
    <t>HM-HZ240822080-Ceramics-2.5 inches-Pack 3 - 25% OFF - Best Selling 🌟
null(定制)
V0620241115001812</t>
  </si>
  <si>
    <t>{"ivtPurchaseDetailId":"975153"}</t>
  </si>
  <si>
    <t>https://img.staticdj.com/1030457/173163752665040836.png
https://img.staticdj.com/1030457/173163762877697920.png
https://img.staticdj.com/1030457/173163767064932665.png</t>
  </si>
  <si>
    <t>2024-11-15 10:47:44</t>
  </si>
  <si>
    <t>Kayla Armstrong</t>
  </si>
  <si>
    <t>[{"field":"Add VIP Service","type":"text","value":"No.Thanks"},{"field":"Choose Your Greeting Card？","type":"text","value":"No.Thanks"},{"field":"Enter Pet Name #1(ONE per ornament)","type":"text","value":"Willie"},{"field":"Enter Pet Name #2(ONE per ornament)","type":"text","value":"Cash"},{"field":"Enter Pet Name #3(ONE per ornament)","type":"text","value":"Leia"},{"field":"Enter Pet Name #4(ONE per ornament)","type":"text","value":"Baz"},{"field":"Enter Year #1","type":"text","value":"  "},{"field":"Enter Year #2","type":"text","value":" "},{"field":"Enter Year #3","type":"text","value":" "},{"field":"Enter Year #4","type":"text","value":" "},{"field":"Upload Pet Photo #1_1","type":"upload_img","value":"https://img.fantaskycdn.com/1030457/173163848083399423.png"},{"field":"Upload Pet Photo #2_1","type":"upload_img","value":"https://img.fantaskycdn.com/1030457/173163865458041209.png"},{"field":"Upload Pet Photo #3_1","type":"upload_img","value":"https://img.fantaskycdn.com/1030457/173163875496382775.png"},{"field":"Upload Pet Photo #4_1","type":"upload_img","value":"https://img.fantaskycdn.com/1030457/173163881211176282.png"},{"field":"Virtual customization","type":"text","value":"651b460b-e2c0-405c-8c70-f6fa0b684dea"},{"field":"Material","type":"text","value":"Ceramics"},{"field":"Size","type":"text","value":"2.5 inches"},{"field":"Buy More Save More (Can Be Different Pet Portraits)","type":"text","value":"Pack 4 - 30% OFF"}]</t>
  </si>
  <si>
    <t>Add VIP Service : No.Thanks
Choose Your Greeting Card？ : No.Thanks
Enter Pet Name #1(ONE per ornament) : Willie
Enter Pet Name #2(ONE per ornament) : Cash
Enter Pet Name #3(ONE per ornament) : Leia
Enter Pet Name #4(ONE per ornament) : Baz
Virtual customization : 651b460b-e2c0-405c-8c70-f6fa0b684dea
Material : Ceramics
Size : 2.5 inches
Buy More Save More (Can Be Different Pet Portraits) : Pack 4 - 30% OFF</t>
  </si>
  <si>
    <t>85.67</t>
  </si>
  <si>
    <t>V0620241115001847</t>
  </si>
  <si>
    <t>BZD2024U39E4QV1115</t>
  </si>
  <si>
    <t>HM-HZ240822080-Ceramics-2.5 inches-Pack 4 - 30% OFF
null(定制)
V0620241115001847</t>
  </si>
  <si>
    <t>{"ivtPurchaseDetailId":"975154"}</t>
  </si>
  <si>
    <t>https://img.fantaskycdn.com/1030457/173163848083399423.png
https://img.fantaskycdn.com/1030457/173163865458041209.png
https://img.fantaskycdn.com/1030457/173163875496382775.png
https://img.fantaskycdn.com/1030457/173163881211176282.png</t>
  </si>
  <si>
    <t>2024-11-15 12:38:39</t>
  </si>
  <si>
    <t>Shalene Bosch</t>
  </si>
  <si>
    <t>[{"field":"Add VIP Service","type":"text","value":"Add VIP Service |CA$4.20"},{"field":"Choose Your Greeting Card？","type":"text","value":"No.Thanks"},{"field":"Enter Pet Name #1(ONE per ornament)","type":"text","value":"Judy"},{"field":"Enter Pet Name #2(ONE per ornament)","type":"text","value":"Hershey"},{"field":"Enter Pet Name #3(ONE per ornament)","type":"text","value":"Betty"},{"field":"Enter Year #1","type":"text","value":" "},{"field":"Enter Year #2","type":"text","value":" "},{"field":"Enter Year #3","type":"text","value":"   "},{"field":"Upload Pet Photo #1_1","type":"upload_img","value":"https://img.fantaskycdn.com/1030457/173164445278443754.png"},{"field":"Upload Pet Photo #2_1","type":"upload_img","value":"https://img.fantaskycdn.com/1030457/173164477804626719.png"},{"field":"Upload Pet Photo #3_1","type":"upload_img","value":"https://img.fantaskycdn.com/1030457/173164539508569595.png"},{"field":"Virtual customization","type":"text","value":"3aa1f6fd-75ea-486a-817e-b271d1120883"},{"field":"Material","type":"text","value":"Ceramics"},{"field":"Size","type":"text","value":"2.5 inches"},{"field":"Buy More Save More (Can Be Different Pet Portraits)","type":"text","value":"Pack 3 - 25% OFF - Best Selling 🌟"}]</t>
  </si>
  <si>
    <t>Add VIP Service : Add VIP Service |CA$4.20
Choose Your Greeting Card？ : No.Thanks
Enter Pet Name #1(ONE per ornament) : Judy
Enter Pet Name #2(ONE per ornament) : Hershey
Enter Pet Name #3(ONE per ornament) : Betty
Virtual customization : 3aa1f6fd-75ea-486a-817e-b271d1120883
Material : Ceramics
Size : 2.5 inches
Buy More Save More (Can Be Different Pet Portraits) : Pack 3 - 25% OFF - Best Selling 🌟</t>
  </si>
  <si>
    <t>80.82</t>
  </si>
  <si>
    <t>V0620241115002015</t>
  </si>
  <si>
    <t>BZD20240O2P8J11115</t>
  </si>
  <si>
    <t>HM-HZ240822080-Ceramics-2.5 inches-Pack 3 - 25% OFF - Best Selling 🌟
null(定制)
V0620241115002015</t>
  </si>
  <si>
    <t>{"ivtPurchaseDetailId":"975155"}</t>
  </si>
  <si>
    <t>https://img.fantaskycdn.com/1030457/173164445278443754.png
https://img.fantaskycdn.com/1030457/173164477804626719.png
https://img.fantaskycdn.com/1030457/173164539508569595.png</t>
  </si>
  <si>
    <t>2024-11-15 15:53:55</t>
  </si>
  <si>
    <t>Julie Harding</t>
  </si>
  <si>
    <t>[{"field":"Add VIP Service","type":"text","value":"No.Thanks"},{"field":"Choose Your Greeting Card？","type":"text","value":"No.Thanks"},{"field":"Enter Pet Name #1(ONE per ornament)","type":"text","value":"Farley"},{"field":"Enter Year #1","type":"text","value":"    "},{"field":"Upload Pet Photo #1_1","type":"upload_img","value":"https://img.fantaskycdn.com/1030457/173165714325240775.png"},{"field":"Virtual customization","type":"text","value":"4f974e99-378b-4374-b840-5cda6cb33de8"},{"field":"Material","type":"text","value":"Ceramics"},{"field":"Size","type":"text","value":"2.5 inches"},{"field":"Buy More Save More (Can Be Different Pet Portraits)","type":"text","value":"Pack 1"}]</t>
  </si>
  <si>
    <t>Add VIP Service : No.Thanks
Choose Your Greeting Card？ : No.Thanks
Enter Pet Name #1(ONE per ornament) : Farley
Virtual customization : 4f974e99-378b-4374-b840-5cda6cb33de8
Material : Ceramics
Size : 2.5 inches
Buy More Save More (Can Be Different Pet Portraits) : Pack 1</t>
  </si>
  <si>
    <t>41.96</t>
  </si>
  <si>
    <t>V0620241115002225</t>
  </si>
  <si>
    <t>BZD20240SGMFII1115</t>
  </si>
  <si>
    <t>HM-HZ240822080-Ceramics-2.5 inches-Pack 1
null(定制)
V0620241115002225</t>
  </si>
  <si>
    <t>{"ivtPurchaseDetailId":"975156"}</t>
  </si>
  <si>
    <t>https://img.fantaskycdn.com/1030457/173165714325240775.png</t>
  </si>
  <si>
    <t>2024-11-15 16:26:21</t>
  </si>
  <si>
    <t>Vadillo Angel</t>
  </si>
  <si>
    <t>[{"field":"Add VIP Service","type":"text","value":"No.Thanks"},{"field":"Choose Your Greeting Card？","type":"text","value":"No.Thanks"},{"field":"Enter Pet Name #1(ONE per ornament)","type":"text","value":"FRIDA"},{"field":"Enter Year #1","type":"text","value":" "},{"field":"Upload Pet Photo #1_1","type":"upload_img","value":"https://img.staticdj.com/1030457/173165912035327331.png"},{"field":"Virtual customization","type":"text","value":"d0f4b6bd-f822-43a9-9530-a1176937706e"},{"field":"Material","type":"text","value":"Ceramics"},{"field":"Size","type":"text","value":"2.5 inches"},{"field":"Buy More Save More (Can Be Different Pet Portraits)","type":"text","value":"Pack 1"}]</t>
  </si>
  <si>
    <t>Add VIP Service : No.Thanks
Choose Your Greeting Card？ : No.Thanks
Enter Pet Name #1(ONE per ornament) : FRIDA
Virtual customization : d0f4b6bd-f822-43a9-9530-a1176937706e
Material : Ceramics
Size : 2.5 inches
Buy More Save More (Can Be Different Pet Portraits) : Pack 1</t>
  </si>
  <si>
    <t>V0620241115002247</t>
  </si>
  <si>
    <t>BZD20240RF045M1115T1</t>
  </si>
  <si>
    <t>HM-HZ240822080-Ceramics-2.5 inches-Pack 1
null(定制)
V0620241115002247</t>
  </si>
  <si>
    <t>{"ivtPurchaseDetailId":"975157"}</t>
  </si>
  <si>
    <t>https://img.staticdj.com/1030457/173165912035327331.png</t>
  </si>
  <si>
    <t>2024-11-15 16:56:49</t>
  </si>
  <si>
    <t>North Lorinda</t>
  </si>
  <si>
    <t>[{"field":"Add VIP Service","type":"text","value":"No.Thanks"},{"field":"Choose Your Greeting Card？","type":"text","value":"No.Thanks"},{"field":"Enter Pet Name #1(ONE per ornament)","type":"text","value":"Mollie"},{"field":"Enter Pet Name #2(ONE per ornament)","type":"text","value":"Prince"},{"field":"Enter Year #1","type":"text","value":"2024"},{"field":"Enter Year #2","type":"text","value":"2023"},{"field":"Upload Pet Photo #1_1","type":"upload_img","value":"https://img.fantaskycdn.com/1030457/173166083716987793.png"},{"field":"Upload Pet Photo #2_1","type":"upload_img","value":"https://img.fantaskycdn.com/1030457/173166088731386386.png"},{"field":"Virtual customization","type":"text","value":"8e584db3-48f3-4b8c-9f1a-5933816c9a1c"},{"field":"Material","type":"text","value":"Ceramics"},{"field":"Size","type":"text","value":"2.5 inches"},{"field":"Buy More Save More (Can Be Different Pet Portraits)","type":"text","value":"Pack 2 - 20% OFF"}]</t>
  </si>
  <si>
    <t>Add VIP Service : No.Thanks
Choose Your Greeting Card？ : No.Thanks
Enter Pet Name #1(ONE per ornament) : Mollie
Enter Pet Name #2(ONE per ornament) : Prince
Enter Year #1 : 2024
Enter Year #2 : 2023
Virtual customization : 8e584db3-48f3-4b8c-9f1a-5933816c9a1c
Material : Ceramics
Size : 2.5 inches
Buy More Save More (Can Be Different Pet Portraits) : Pack 2 - 20% OFF</t>
  </si>
  <si>
    <t>58.77</t>
  </si>
  <si>
    <t>V0620241115002284</t>
  </si>
  <si>
    <t>BZD202428X28951115</t>
  </si>
  <si>
    <t>HM-HZ240822080-Ceramics-2.5 inches-Pack 2 - 20% OFF
null(定制)
V0620241115002284</t>
  </si>
  <si>
    <t>{"ivtPurchaseDetailId":"975158"}</t>
  </si>
  <si>
    <t>https://img.fantaskycdn.com/1030457/173166083716987793.png
https://img.fantaskycdn.com/1030457/173166088731386386.png</t>
  </si>
  <si>
    <t>2024-11-15 17:29:28</t>
  </si>
  <si>
    <t>Tara Smith</t>
  </si>
  <si>
    <t>[{"field":"Add VIP Service","type":"text","value":"No.Thanks"},{"field":"Choose Your Greeting Card？","type":"text","value":"No.Thanks"},{"field":"Enter Pet Name #1(ONE per ornament)","type":"text","value":"Darla"},{"field":"Enter Year #1","type":"text","value":"2024"},{"field":"Upload Pet Photo #1_1","type":"upload_img","value":"https://img.staticdj.com/1030457/17316629454585444.png"},{"field":"Virtual customization","type":"text","value":"8a98522b-55e5-4e77-96d2-b043f9cbb2a1"},{"field":"Material","type":"text","value":"Ceramics"},{"field":"Size","type":"text","value":"2.5 inches"},{"field":"Buy More Save More (Can Be Different Pet Portraits)","type":"text","value":"Pack 1"}]</t>
  </si>
  <si>
    <t>Add VIP Service : No.Thanks
Choose Your Greeting Card？ : No.Thanks
Enter Pet Name #1(ONE per ornament) : Darla
Enter Year #1 : 2024
Virtual customization : 8a98522b-55e5-4e77-96d2-b043f9cbb2a1
Material : Ceramics
Size : 2.5 inches
Buy More Save More (Can Be Different Pet Portraits) : Pack 1</t>
  </si>
  <si>
    <t>V0620241115002327</t>
  </si>
  <si>
    <t>BZD2024SJ19L321115</t>
  </si>
  <si>
    <t>HM-HZ240822080-Ceramics-2.5 inches-Pack 1
null(定制)
V0620241115002327</t>
  </si>
  <si>
    <t>{"ivtPurchaseDetailId":"975159"}</t>
  </si>
  <si>
    <t>https://img.staticdj.com/1030457/17316629454585444.png</t>
  </si>
  <si>
    <t>2024-11-15 17:36:46</t>
  </si>
  <si>
    <t>TOVAGLIERI CRISTINA</t>
  </si>
  <si>
    <t>[{"field":"Add VIP Service","type":"text","value":"No.Thanks"},{"field":"Choose Your Greeting Card？","type":"text","value":"No.Thanks"},{"field":"Enter Pet Name #1(ONE per ornament)","type":"text","value":"Gru"},{"field":"Enter Year #1","type":"text","value":"1"},{"field":"Upload Pet Photo #1_1","type":"upload_img","value":"https://img.fantaskycdn.com/1030457/173166337113138160.png"},{"field":"Virtual customization","type":"text","value":"0e24296d-1cd3-426a-a1be-cd0f50e564ad"},{"field":"Material","type":"text","value":"Ceramics"},{"field":"Size","type":"text","value":"2.5 inches"},{"field":"Buy More Save More (Can Be Different Pet Portraits)","type":"text","value":"Pack 1"}]</t>
  </si>
  <si>
    <t>Add VIP Service : No.Thanks
Choose Your Greeting Card？ : No.Thanks
Enter Pet Name #1(ONE per ornament) : Gru
Enter Year #1 : 1
Virtual customization : 0e24296d-1cd3-426a-a1be-cd0f50e564ad
Material : Ceramics
Size : 2.5 inches
Buy More Save More (Can Be Different Pet Portraits) : Pack 1</t>
  </si>
  <si>
    <t>46.59</t>
  </si>
  <si>
    <t>V0620241115002355</t>
  </si>
  <si>
    <t>BZD20242OG43L61115</t>
  </si>
  <si>
    <t>HM-HZ240822080-Ceramics-2.5 inches-Pack 1
null(定制)
V0620241115002355</t>
  </si>
  <si>
    <t>{"ivtPurchaseDetailId":"975160"}</t>
  </si>
  <si>
    <t>https://img.fantaskycdn.com/1030457/173166337113138160.png</t>
  </si>
  <si>
    <t>2024-11-15 17:31:13</t>
  </si>
  <si>
    <t>Rupertus Nanna</t>
  </si>
  <si>
    <t>[{"field":"Add VIP Service","type":"text","value":"Add VIP Service |€2.84"},{"field":"Choose Your Greeting Card？","type":"text","value":"No.Thanks"},{"field":"Enter Pet Name #1(ONE per ornament)","type":"text","value":" "},{"field":"Enter Pet Name #2(ONE per ornament)","type":"text","value":" "},{"field":"Enter Year #1","type":"text","value":" "},{"field":"Enter Year #2","type":"text","value":" "},{"field":"Upload Pet Photo #1_1","type":"upload_img","value":"https://img.fantaskycdn.com/1030457/173166288298649696.png"},{"field":"Upload Pet Photo #2_1","type":"upload_img","value":"https://img.fantaskycdn.com/1030457/173166301169438648.png"},{"field":"Virtual customization","type":"text","value":"9b569dbd-4f77-4916-a347-c30ce2d1ea2b"},{"field":"Material","type":"text","value":"Ceramics"},{"field":"Size","type":"text","value":"2.5 inches"},{"field":"Buy More Save More (Can Be Different Pet Portraits)","type":"text","value":"Pack 2 - 20% OFF"}]</t>
  </si>
  <si>
    <t>Add VIP Service : Add VIP Service 
Choose Your Greeting Card？ : No.Thanks
Virtual customization : 9b569dbd-4f77-4916-a347-c30ce2d1ea2b
Material : Ceramics
Size : 2.5 inches
Buy More Save More (Can Be Different Pet Portraits) : Pack 2 - 20% OFF</t>
  </si>
  <si>
    <t>61.97</t>
  </si>
  <si>
    <t>V0620241115002358</t>
  </si>
  <si>
    <t>BZD2024M1WC8371115</t>
  </si>
  <si>
    <t>HM-HZ240822080-Ceramics-2.5 inches-Pack 2 - 20% OFF
null(定制)
V0620241115002358</t>
  </si>
  <si>
    <t>{"ivtPurchaseDetailId":"975161"}</t>
  </si>
  <si>
    <t>https://img.fantaskycdn.com/1030457/173166288298649696.png
https://img.fantaskycdn.com/1030457/173166301169438648.png</t>
  </si>
  <si>
    <t>2024-11-15 05:43:43</t>
  </si>
  <si>
    <t>Kim Thomas</t>
  </si>
  <si>
    <t>[{"field":"Add VIP Service","type":"text","value":"No, thanks"},{"field":"Choose Your Greeting Card","type":"text","value":"No, thanks"},{"field":"Enter Year #1 (Optional)","type":"text","value":" "},{"field":"Enter Year #2 (Optional)","type":"text","value":" "},{"field":"Enter Year #3 (Optional)","type":"text","value":" "},{"field":"Enter Year #4 (Optional)","type":"text","value":" "},{"field":"Enter Year #5 (Optional)","type":"text","value":" "},{"field":"Enter Year #6 (Optional)","type":"text","value":" "},{"field":"Enter Year #7 (Optional)","type":"text","value":" "},{"field":"Enter Year #8 (Optional)","type":"text","value":" "},{"field":"Enter Year #9 (Optional)","type":"text","value":" "},{"field":"Pet Name #1(ONE per ornament) (Optional)","type":"text","value":"Louboutin "},{"field":"Pet Name #2(ONE per ornament) (Optional)","type":"text","value":"Loki"},{"field":"Pet Name #3(ONE per ornament) (Optional)","type":"text","value":"Roscoe "},{"field":"Pet Name #4(ONE per ornament) (Optional)","type":"text","value":"Archie"},{"field":"Pet Name #5(ONE per ornament) (Optional)","type":"text","value":"Tito"},{"field":"Pet Name #6(ONE per ornament) (Optional)","type":"text","value":"Charlie"},{"field":"Pet Name #7(ONE per ornament) (Optional)","type":"text","value":"Hercules "},{"field":"Pet Name #8(ONE per ornament) (Optional)","type":"text","value":"Clio"},{"field":"Pet Name #9(ONE per ornament) (Optional)","type":"text","value":"Copper"},{"field":"Upload Photo #1_1","type":"upload_img","value":"https://img.staticdj.com/1012282/173161911649790092.png"},{"field":"Upload Photo #2_1","type":"upload_img","value":"https://img.staticdj.com/1012282/173161914332878206.png"},{"field":"Upload Photo #3_1","type":"upload_img","value":"https://img.staticdj.com/1012282/173161917652742049.png"},{"field":"Upload Photo #4_1","type":"upload_img","value":"https://img.staticdj.com/1012282/173161922450452949.png"},{"field":"Upload Photo #5_1","type":"upload_img","value":"https://img.staticdj.com/1012282/173162013433786823.png"},{"field":"Upload Photo #6_1","type":"upload_img","value":"https://img.staticdj.com/1012282/173162017586663542.png"},{"field":"Upload Photo #7_1","type":"upload_img","value":"https://img.staticdj.com/1012282/173162021498842602.png"},{"field":"Upload Photo #8_1","type":"upload_img","value":"https://img.staticdj.com/1012282/173162028737770030.png"},{"field":"Upload Photo #9_1","type":"upload_img","value":"https://img.staticdj.com/1012282/173162053571999612.png"},{"field":"Virtual customization","type":"text","value":"ae4af697-e7c5-4205-8364-8d66d0cbfcb0"},{"field":"Material","type":"text","value":"Ceramic"},{"field":"Size","type":"text","value":"2.5in x 2.5in x 2.5in"},{"field":"Buy More Save More (Can Be Different Pet Portrait)","type":"text","value":"Pack 9 - 55% OFF-Lowest Price💥💥💥"}]</t>
  </si>
  <si>
    <t>Add VIP Service : No, thanks
Choose Your Greeting Card : No, thanks
Pet Name #1(ONE per ornament) (Optional) : Louboutin 
Pet Name #2(ONE per ornament) (Optional) : Loki
Pet Name #3(ONE per ornament) (Optional) : Roscoe 
Pet Name #4(ONE per ornament) (Optional) : Archie
Pet Name #5(ONE per ornament) (Optional) : Tito
Pet Name #6(ONE per ornament) (Optional) : Charlie
Pet Name #7(ONE per ornament) (Optional) : Hercules 
Pet Name #8(ONE per ornament) (Optional) : Clio
Pet Name #9(ONE per ornament) (Optional) : Copper
Virtual customization : ae4af697-e7c5-4205-8364-8d66d0cbfcb0
Material : Ceramic
Size : 2.5in x 2.5in x 2.5in
Buy More Save More (Can Be Different Pet Portrait) : Pack 9 - 55% OFF-Lowest Price💥💥💥</t>
  </si>
  <si>
    <t>*大额订单*: 163.51</t>
  </si>
  <si>
    <t>V0620241115001143</t>
  </si>
  <si>
    <t>BZD202492USKM81115T3</t>
  </si>
  <si>
    <t>230023118711169</t>
  </si>
  <si>
    <t>DHomeGPCWZSV0635005888-28</t>
  </si>
  <si>
    <t>HM-DO-ZQ1109A-CERAMIC-Ceramic-2.5in x 2.5in x 2.5in-Pack 9 - 55% OFF</t>
  </si>
  <si>
    <t>HM-DO-ZQ1109A-CERAMIC-Ceramic-2.5in x 2.5in x 2.5in-Pack 9 - 55% OFF
null(定制)
V0620241115001143</t>
  </si>
  <si>
    <t>{"ivtPurchaseDetailId":"975162"}</t>
  </si>
  <si>
    <t>https://img.staticdj.com/1012282/173161911649790092.png
https://img.staticdj.com/1012282/173161914332878206.png
https://img.staticdj.com/1012282/173161917652742049.png
https://img.staticdj.com/1012282/173161922450452949.png
https://img.staticdj.com/1012282/173162013433786823.png
https://img.staticdj.com/1012282/173162017586663542.png
https://img.staticdj.com/1012282/173162021498842602.png
https://img.staticdj.com/1012282/173162028737770030.png
https://img.staticdj.com/1012282/173162053571999612.png</t>
  </si>
  <si>
    <t>2024-11-15 00:42:20</t>
  </si>
  <si>
    <t>Suzanne Macleod</t>
  </si>
  <si>
    <t>[{"field":"Add VIP Service","type":"text","value":"No, thanks"},{"field":"Choose Your Greeting Card","type":"text","value":"No, thanks"},{"field":"Enter Year #1 (Optional)","type":"text","value":"        "},{"field":"Enter Year #2 (Optional)","type":"text","value":"     "},{"field":"Enter Year #3 (Optional)","type":"text","value":"       "},{"field":"Enter Year #4 (Optional)","type":"text","value":"     "},{"field":"Pet Name #1(ONE per ornament) (Optional)","type":"text","value":"Luka"},{"field":"Pet Name #2(ONE per ornament) (Optional)","type":"text","value":"Goob"},{"field":"Pet Name #3(ONE per ornament) (Optional)","type":"text","value":"Opie"},{"field":"Pet Name #4(ONE per ornament) (Optional)","type":"text","value":"Henry"},{"field":"Upload Photo #1_1","type":"upload_img","value":"https://img.fantaskycdn.com/1012282/173160233381177423.png"},{"field":"Upload Photo #2_1","type":"upload_img","value":"https://img.fantaskycdn.com/1012282/17316023919582982.png"},{"field":"Upload Photo #3_1","type":"upload_img","value":"https://img.fantaskycdn.com/1012282/173160242981527679.png"},{"field":"Upload Photo #4_1","type":"upload_img","value":"https://img.fantaskycdn.com/1012282/173160246950810964.png"},{"field":"Virtual customization","type":"text","value":"8c933d45-469a-452d-9e19-814723ca55e5"},{"field":"Material","type":"text","value":"Ceramic"},{"field":"Size","type":"text","value":"2.5in x 2.5in x 2.5in"},{"field":"Buy More Save More (Can Be Different Pet Portrait)","type":"text","value":"Pack 4 - 30% OFF"}]</t>
  </si>
  <si>
    <t>Add VIP Service : No, thanks
Choose Your Greeting Card : No, thanks
Pet Name #1(ONE per ornament) (Optional) : Luka
Pet Name #2(ONE per ornament) (Optional) : Goob
Pet Name #3(ONE per ornament) (Optional) : Opie
Pet Name #4(ONE per ornament) (Optional) : Henry
Virtual customization : 8c933d45-469a-452d-9e19-814723ca55e5
Material : Ceramic
Size : 2.5in x 2.5in x 2.5in
Buy More Save More (Can Be Different Pet Portrait) : Pack 4 - 30% OFF</t>
  </si>
  <si>
    <t>94.64</t>
  </si>
  <si>
    <t>V0620241115000208</t>
  </si>
  <si>
    <t>BZD20241JB5I7F1115</t>
  </si>
  <si>
    <t>230023118711166</t>
  </si>
  <si>
    <t>DHomeGPCWZSV0635005888-25</t>
  </si>
  <si>
    <t>HM-DO-ZQ1109A-CERAMIC-Ceramic-2.5in x 2.5in x 2.5in-Pack 4 - 30% OFF</t>
  </si>
  <si>
    <t>HM-DO-ZQ1109A-CERAMIC-Ceramic-2.5in x 2.5in x 2.5in-Pack 4 - 30% OFF
null(定制)
V0620241115000208</t>
  </si>
  <si>
    <t>{"ivtPurchaseDetailId":"975163"}</t>
  </si>
  <si>
    <t>https://img.fantaskycdn.com/1012282/173160233381177423.png
https://img.fantaskycdn.com/1012282/17316023919582982.png
https://img.fantaskycdn.com/1012282/173160242981527679.png
https://img.fantaskycdn.com/1012282/173160246950810964.png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</si>
</sst>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1"/>
      <name val="宋体"/>
      <charset val="134"/>
    </font>
    <font>
      <sz val="11"/>
      <name val="Calibri"/>
      <charset val="134"/>
    </font>
    <font>
      <sz val="11"/>
      <color indexed="10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jpeg"/><Relationship Id="rId85" Type="http://schemas.openxmlformats.org/officeDocument/2006/relationships/image" Target="media/image85.png"/><Relationship Id="rId84" Type="http://schemas.openxmlformats.org/officeDocument/2006/relationships/image" Target="media/image84.png"/><Relationship Id="rId83" Type="http://schemas.openxmlformats.org/officeDocument/2006/relationships/image" Target="media/image83.png"/><Relationship Id="rId82" Type="http://schemas.openxmlformats.org/officeDocument/2006/relationships/image" Target="media/image82.png"/><Relationship Id="rId81" Type="http://schemas.openxmlformats.org/officeDocument/2006/relationships/image" Target="media/image81.png"/><Relationship Id="rId80" Type="http://schemas.openxmlformats.org/officeDocument/2006/relationships/image" Target="media/image80.png"/><Relationship Id="rId8" Type="http://schemas.openxmlformats.org/officeDocument/2006/relationships/image" Target="media/image8.jpeg"/><Relationship Id="rId79" Type="http://schemas.openxmlformats.org/officeDocument/2006/relationships/image" Target="media/image79.png"/><Relationship Id="rId78" Type="http://schemas.openxmlformats.org/officeDocument/2006/relationships/image" Target="media/image78.png"/><Relationship Id="rId77" Type="http://schemas.openxmlformats.org/officeDocument/2006/relationships/image" Target="media/image77.png"/><Relationship Id="rId76" Type="http://schemas.openxmlformats.org/officeDocument/2006/relationships/image" Target="media/image76.png"/><Relationship Id="rId75" Type="http://schemas.openxmlformats.org/officeDocument/2006/relationships/image" Target="media/image75.png"/><Relationship Id="rId74" Type="http://schemas.openxmlformats.org/officeDocument/2006/relationships/image" Target="media/image74.png"/><Relationship Id="rId73" Type="http://schemas.openxmlformats.org/officeDocument/2006/relationships/image" Target="media/image73.png"/><Relationship Id="rId72" Type="http://schemas.openxmlformats.org/officeDocument/2006/relationships/image" Target="media/image72.png"/><Relationship Id="rId71" Type="http://schemas.openxmlformats.org/officeDocument/2006/relationships/image" Target="media/image71.png"/><Relationship Id="rId70" Type="http://schemas.openxmlformats.org/officeDocument/2006/relationships/image" Target="media/image70.png"/><Relationship Id="rId7" Type="http://schemas.openxmlformats.org/officeDocument/2006/relationships/image" Target="media/image7.jpeg"/><Relationship Id="rId69" Type="http://schemas.openxmlformats.org/officeDocument/2006/relationships/image" Target="media/image69.png"/><Relationship Id="rId68" Type="http://schemas.openxmlformats.org/officeDocument/2006/relationships/image" Target="media/image68.png"/><Relationship Id="rId67" Type="http://schemas.openxmlformats.org/officeDocument/2006/relationships/image" Target="media/image67.png"/><Relationship Id="rId66" Type="http://schemas.openxmlformats.org/officeDocument/2006/relationships/image" Target="media/image66.png"/><Relationship Id="rId65" Type="http://schemas.openxmlformats.org/officeDocument/2006/relationships/image" Target="media/image65.png"/><Relationship Id="rId64" Type="http://schemas.openxmlformats.org/officeDocument/2006/relationships/image" Target="media/image64.png"/><Relationship Id="rId63" Type="http://schemas.openxmlformats.org/officeDocument/2006/relationships/image" Target="media/image63.png"/><Relationship Id="rId62" Type="http://schemas.openxmlformats.org/officeDocument/2006/relationships/image" Target="media/image62.png"/><Relationship Id="rId61" Type="http://schemas.openxmlformats.org/officeDocument/2006/relationships/image" Target="media/image61.png"/><Relationship Id="rId60" Type="http://schemas.openxmlformats.org/officeDocument/2006/relationships/image" Target="media/image60.png"/><Relationship Id="rId6" Type="http://schemas.openxmlformats.org/officeDocument/2006/relationships/image" Target="media/image6.jpeg"/><Relationship Id="rId59" Type="http://schemas.openxmlformats.org/officeDocument/2006/relationships/image" Target="media/image59.png"/><Relationship Id="rId58" Type="http://schemas.openxmlformats.org/officeDocument/2006/relationships/image" Target="media/image58.png"/><Relationship Id="rId57" Type="http://schemas.openxmlformats.org/officeDocument/2006/relationships/image" Target="media/image57.png"/><Relationship Id="rId56" Type="http://schemas.openxmlformats.org/officeDocument/2006/relationships/image" Target="media/image56.png"/><Relationship Id="rId55" Type="http://schemas.openxmlformats.org/officeDocument/2006/relationships/image" Target="media/image55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jpe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jpe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jpe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jpe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77"/>
  <sheetViews>
    <sheetView tabSelected="1" topLeftCell="A70" workbookViewId="0">
      <selection activeCell="AY76" sqref="AY76"/>
    </sheetView>
  </sheetViews>
  <sheetFormatPr defaultColWidth="9" defaultRowHeight="13.5"/>
  <cols>
    <col min="1" max="3" width="10" customWidth="1"/>
    <col min="4" max="5" width="20" customWidth="1"/>
    <col min="6" max="6" width="60" customWidth="1"/>
    <col min="7" max="12" width="20" customWidth="1"/>
    <col min="13" max="13" width="10" customWidth="1"/>
    <col min="14" max="14" width="30" customWidth="1"/>
    <col min="15" max="33" width="10" customWidth="1"/>
    <col min="34" max="34" width="15" customWidth="1"/>
    <col min="35" max="38" width="10" customWidth="1"/>
    <col min="39" max="40" width="11.1333333333333" customWidth="1"/>
    <col min="41" max="43" width="10" customWidth="1"/>
    <col min="44" max="44" width="50" customWidth="1"/>
    <col min="45" max="50" width="10" customWidth="1"/>
    <col min="51" max="51" width="11.1333333333333" customWidth="1"/>
    <col min="52" max="54" width="10" customWidth="1"/>
    <col min="55" max="55" width="80" customWidth="1"/>
    <col min="56" max="68" width="10" customWidth="1"/>
    <col min="69" max="70" width="20" customWidth="1"/>
  </cols>
  <sheetData>
    <row r="1" ht="27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ht="68" customHeight="1" spans="1:70">
      <c r="A2" s="2" t="s">
        <v>70</v>
      </c>
      <c r="B2" s="2" t="s">
        <v>71</v>
      </c>
      <c r="C2" s="2" t="s">
        <v>72</v>
      </c>
      <c r="D2" s="2" t="s">
        <v>73</v>
      </c>
      <c r="E2" s="2" t="s">
        <v>74</v>
      </c>
      <c r="F2" s="2" t="s">
        <v>75</v>
      </c>
      <c r="G2" s="3"/>
      <c r="H2" s="3"/>
      <c r="I2" s="3"/>
      <c r="J2" s="2"/>
      <c r="K2" s="3"/>
      <c r="L2" s="3" t="s">
        <v>76</v>
      </c>
      <c r="M2" s="2" t="s">
        <v>77</v>
      </c>
      <c r="N2" s="2" t="s">
        <v>77</v>
      </c>
      <c r="O2" s="2"/>
      <c r="P2" s="2"/>
      <c r="Q2" s="2" t="s">
        <v>77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 t="str">
        <f>_xlfn.DISPIMG("ID_6EF3365EDA534F43AE4EB9D37A114AB6",1)</f>
        <v>=DISPIMG("ID_6EF3365EDA534F43AE4EB9D37A114AB6",1)</v>
      </c>
      <c r="AN2" s="2" t="str">
        <f>_xlfn.DISPIMG("ID_57C4F5240D6B440D976ACFDC5B3BAC59",1)</f>
        <v>=DISPIMG("ID_57C4F5240D6B440D976ACFDC5B3BAC59",1)</v>
      </c>
      <c r="AO2" s="2">
        <v>2</v>
      </c>
      <c r="AP2" s="3"/>
      <c r="AQ2" s="2"/>
      <c r="AR2" s="3"/>
      <c r="AS2" s="2"/>
      <c r="AT2" s="2" t="s">
        <v>78</v>
      </c>
      <c r="AU2" s="2" t="s">
        <v>79</v>
      </c>
      <c r="AV2" s="2" t="s">
        <v>80</v>
      </c>
      <c r="AW2" s="2" t="s">
        <v>81</v>
      </c>
      <c r="AX2" s="2" t="s">
        <v>82</v>
      </c>
      <c r="AY2" s="2" t="str">
        <f>_xlfn.DISPIMG("ID_8AEA7DAB4EAA4F8D9AEDCAD7C9828C01",1)</f>
        <v>=DISPIMG("ID_8AEA7DAB4EAA4F8D9AEDCAD7C9828C01",1)</v>
      </c>
      <c r="AZ2" s="2" t="s">
        <v>83</v>
      </c>
      <c r="BA2" s="2" t="s">
        <v>84</v>
      </c>
      <c r="BB2" s="2" t="s">
        <v>85</v>
      </c>
      <c r="BC2" s="2" t="s">
        <v>86</v>
      </c>
      <c r="BD2" s="2" t="s">
        <v>87</v>
      </c>
      <c r="BE2" s="2" t="s">
        <v>88</v>
      </c>
      <c r="BF2" s="2" t="s">
        <v>89</v>
      </c>
      <c r="BG2" s="2">
        <v>0</v>
      </c>
      <c r="BH2" s="2" t="s">
        <v>90</v>
      </c>
      <c r="BI2" s="2"/>
      <c r="BJ2" s="2"/>
      <c r="BK2" s="2"/>
      <c r="BL2" s="2"/>
      <c r="BM2" s="2" t="s">
        <v>91</v>
      </c>
      <c r="BN2" s="2">
        <v>0</v>
      </c>
      <c r="BO2" s="2"/>
      <c r="BP2" s="2"/>
      <c r="BQ2" s="3" t="s">
        <v>92</v>
      </c>
      <c r="BR2" s="3"/>
    </row>
    <row r="3" ht="68" customHeight="1" spans="1:70">
      <c r="A3" s="2" t="s">
        <v>93</v>
      </c>
      <c r="B3" s="2" t="s">
        <v>94</v>
      </c>
      <c r="C3" s="2" t="s">
        <v>72</v>
      </c>
      <c r="D3" s="2" t="s">
        <v>73</v>
      </c>
      <c r="E3" s="2" t="s">
        <v>95</v>
      </c>
      <c r="F3" s="2" t="s">
        <v>96</v>
      </c>
      <c r="G3" s="3"/>
      <c r="H3" s="3"/>
      <c r="I3" s="3"/>
      <c r="J3" s="2"/>
      <c r="K3" s="3"/>
      <c r="L3" s="3" t="s">
        <v>97</v>
      </c>
      <c r="M3" s="2" t="s">
        <v>98</v>
      </c>
      <c r="N3" s="2" t="s">
        <v>77</v>
      </c>
      <c r="O3" s="2"/>
      <c r="P3" s="2"/>
      <c r="Q3" s="2" t="s">
        <v>77</v>
      </c>
      <c r="R3" s="2"/>
      <c r="S3" s="2" t="s">
        <v>99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 t="str">
        <f>_xlfn.DISPIMG("ID_426F6AF04EAD4C64A179EB5113D3E8D0",1)</f>
        <v>=DISPIMG("ID_426F6AF04EAD4C64A179EB5113D3E8D0",1)</v>
      </c>
      <c r="AN3" s="2" t="str">
        <f>_xlfn.DISPIMG("ID_6896F7DA58D24A4784F516F3BDC8357B",1)</f>
        <v>=DISPIMG("ID_6896F7DA58D24A4784F516F3BDC8357B",1)</v>
      </c>
      <c r="AO3" s="2">
        <v>3</v>
      </c>
      <c r="AP3" s="3"/>
      <c r="AQ3" s="2"/>
      <c r="AR3" s="3"/>
      <c r="AS3" s="2"/>
      <c r="AT3" s="2" t="s">
        <v>100</v>
      </c>
      <c r="AU3" s="2" t="s">
        <v>101</v>
      </c>
      <c r="AV3" s="2" t="s">
        <v>102</v>
      </c>
      <c r="AW3" s="2" t="s">
        <v>103</v>
      </c>
      <c r="AX3" s="2" t="s">
        <v>104</v>
      </c>
      <c r="AY3" s="2" t="str">
        <f>_xlfn.DISPIMG("ID_906DD477626A46F58A0AD4741DDB8F15",1)</f>
        <v>=DISPIMG("ID_906DD477626A46F58A0AD4741DDB8F15",1)</v>
      </c>
      <c r="AZ3" s="2" t="s">
        <v>105</v>
      </c>
      <c r="BA3" s="2" t="s">
        <v>106</v>
      </c>
      <c r="BB3" s="2" t="s">
        <v>107</v>
      </c>
      <c r="BC3" s="2" t="s">
        <v>108</v>
      </c>
      <c r="BD3" s="2" t="s">
        <v>87</v>
      </c>
      <c r="BE3" s="2" t="s">
        <v>88</v>
      </c>
      <c r="BF3" s="2" t="s">
        <v>89</v>
      </c>
      <c r="BG3" s="2">
        <v>0</v>
      </c>
      <c r="BH3" s="2" t="s">
        <v>90</v>
      </c>
      <c r="BI3" s="2"/>
      <c r="BJ3" s="2"/>
      <c r="BK3" s="2"/>
      <c r="BL3" s="2"/>
      <c r="BM3" s="2" t="s">
        <v>91</v>
      </c>
      <c r="BN3" s="2">
        <v>0</v>
      </c>
      <c r="BO3" s="2"/>
      <c r="BP3" s="2"/>
      <c r="BQ3" s="3" t="s">
        <v>109</v>
      </c>
      <c r="BR3" s="3"/>
    </row>
    <row r="4" ht="68" customHeight="1" spans="1:70">
      <c r="A4" s="2" t="s">
        <v>110</v>
      </c>
      <c r="B4" s="2" t="s">
        <v>111</v>
      </c>
      <c r="C4" s="2" t="s">
        <v>72</v>
      </c>
      <c r="D4" s="2" t="s">
        <v>73</v>
      </c>
      <c r="E4" s="2" t="s">
        <v>112</v>
      </c>
      <c r="F4" s="2" t="s">
        <v>113</v>
      </c>
      <c r="G4" s="3" t="s">
        <v>114</v>
      </c>
      <c r="H4" s="3"/>
      <c r="I4" s="3"/>
      <c r="J4" s="2"/>
      <c r="K4" s="3"/>
      <c r="L4" s="3" t="s">
        <v>115</v>
      </c>
      <c r="M4" s="2" t="s">
        <v>116</v>
      </c>
      <c r="N4" s="2" t="s">
        <v>77</v>
      </c>
      <c r="O4" s="2"/>
      <c r="P4" s="2"/>
      <c r="Q4" s="2" t="s">
        <v>77</v>
      </c>
      <c r="R4" s="2"/>
      <c r="S4" s="2" t="s">
        <v>117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 t="str">
        <f>_xlfn.DISPIMG("ID_AC47ABD25BFE4C7E847F55390AD32A99",1)</f>
        <v>=DISPIMG("ID_AC47ABD25BFE4C7E847F55390AD32A99",1)</v>
      </c>
      <c r="AN4" s="2" t="str">
        <f>_xlfn.DISPIMG("ID_6250DD8D31E44820A40D81D8E2FCB349",1)</f>
        <v>=DISPIMG("ID_6250DD8D31E44820A40D81D8E2FCB349",1)</v>
      </c>
      <c r="AO4" s="2">
        <v>9</v>
      </c>
      <c r="AP4" s="3"/>
      <c r="AQ4" s="2"/>
      <c r="AR4" s="3"/>
      <c r="AS4" s="2"/>
      <c r="AT4" s="2" t="s">
        <v>118</v>
      </c>
      <c r="AU4" s="2" t="s">
        <v>119</v>
      </c>
      <c r="AV4" s="2" t="s">
        <v>120</v>
      </c>
      <c r="AW4" s="2" t="s">
        <v>121</v>
      </c>
      <c r="AX4" s="2" t="s">
        <v>122</v>
      </c>
      <c r="AY4" s="2" t="str">
        <f>_xlfn.DISPIMG("ID_2598BDF99F2E4617A5DDCFE7951C7178",1)</f>
        <v>=DISPIMG("ID_2598BDF99F2E4617A5DDCFE7951C7178",1)</v>
      </c>
      <c r="AZ4" s="2" t="s">
        <v>123</v>
      </c>
      <c r="BA4" s="2" t="s">
        <v>124</v>
      </c>
      <c r="BB4" s="2" t="s">
        <v>125</v>
      </c>
      <c r="BC4" s="2" t="s">
        <v>126</v>
      </c>
      <c r="BD4" s="2" t="s">
        <v>87</v>
      </c>
      <c r="BE4" s="2" t="s">
        <v>88</v>
      </c>
      <c r="BF4" s="2" t="s">
        <v>89</v>
      </c>
      <c r="BG4" s="2">
        <v>0</v>
      </c>
      <c r="BH4" s="2" t="s">
        <v>90</v>
      </c>
      <c r="BI4" s="2"/>
      <c r="BJ4" s="2"/>
      <c r="BK4" s="2"/>
      <c r="BL4" s="2"/>
      <c r="BM4" s="2" t="s">
        <v>91</v>
      </c>
      <c r="BN4" s="2">
        <v>0</v>
      </c>
      <c r="BO4" s="2"/>
      <c r="BP4" s="2"/>
      <c r="BQ4" s="3" t="s">
        <v>127</v>
      </c>
      <c r="BR4" s="3"/>
    </row>
    <row r="5" ht="68" customHeight="1" spans="1:70">
      <c r="A5" s="2" t="s">
        <v>128</v>
      </c>
      <c r="B5" s="2" t="s">
        <v>129</v>
      </c>
      <c r="C5" s="2" t="s">
        <v>72</v>
      </c>
      <c r="D5" s="2" t="s">
        <v>73</v>
      </c>
      <c r="E5" s="2" t="s">
        <v>130</v>
      </c>
      <c r="F5" s="2" t="s">
        <v>131</v>
      </c>
      <c r="G5" s="3"/>
      <c r="H5" s="3"/>
      <c r="I5" s="3"/>
      <c r="J5" s="2"/>
      <c r="K5" s="3"/>
      <c r="L5" s="3" t="s">
        <v>132</v>
      </c>
      <c r="M5" s="2" t="s">
        <v>116</v>
      </c>
      <c r="N5" s="2" t="s">
        <v>77</v>
      </c>
      <c r="O5" s="2"/>
      <c r="P5" s="2"/>
      <c r="Q5" s="2" t="s">
        <v>77</v>
      </c>
      <c r="R5" s="2"/>
      <c r="S5" s="2" t="s">
        <v>117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 t="str">
        <f>_xlfn.DISPIMG("ID_BA69B024C2984332986D14C0C443AD7C",1)</f>
        <v>=DISPIMG("ID_BA69B024C2984332986D14C0C443AD7C",1)</v>
      </c>
      <c r="AN5" s="2" t="str">
        <f>_xlfn.DISPIMG("ID_95D5CEEDDAD34E5B95C5AF94ED322F8D",1)</f>
        <v>=DISPIMG("ID_95D5CEEDDAD34E5B95C5AF94ED322F8D",1)</v>
      </c>
      <c r="AO5" s="2">
        <v>9</v>
      </c>
      <c r="AP5" s="3"/>
      <c r="AQ5" s="2"/>
      <c r="AR5" s="3"/>
      <c r="AS5" s="2"/>
      <c r="AT5" s="2" t="s">
        <v>133</v>
      </c>
      <c r="AU5" s="2" t="s">
        <v>134</v>
      </c>
      <c r="AV5" s="2" t="s">
        <v>120</v>
      </c>
      <c r="AW5" s="2" t="s">
        <v>121</v>
      </c>
      <c r="AX5" s="2" t="s">
        <v>122</v>
      </c>
      <c r="AY5" s="2" t="str">
        <f>_xlfn.DISPIMG("ID_EDD93B04DB4947D481FC6EC09195F0A3",1)</f>
        <v>=DISPIMG("ID_EDD93B04DB4947D481FC6EC09195F0A3",1)</v>
      </c>
      <c r="AZ5" s="2" t="s">
        <v>135</v>
      </c>
      <c r="BA5" s="2" t="s">
        <v>136</v>
      </c>
      <c r="BB5" s="2" t="s">
        <v>125</v>
      </c>
      <c r="BC5" s="2" t="s">
        <v>137</v>
      </c>
      <c r="BD5" s="2" t="s">
        <v>87</v>
      </c>
      <c r="BE5" s="2" t="s">
        <v>88</v>
      </c>
      <c r="BF5" s="2" t="s">
        <v>89</v>
      </c>
      <c r="BG5" s="2">
        <v>0</v>
      </c>
      <c r="BH5" s="2" t="s">
        <v>90</v>
      </c>
      <c r="BI5" s="2"/>
      <c r="BJ5" s="2"/>
      <c r="BK5" s="2"/>
      <c r="BL5" s="2"/>
      <c r="BM5" s="2" t="s">
        <v>91</v>
      </c>
      <c r="BN5" s="2">
        <v>0</v>
      </c>
      <c r="BO5" s="2"/>
      <c r="BP5" s="2"/>
      <c r="BQ5" s="3" t="s">
        <v>127</v>
      </c>
      <c r="BR5" s="3"/>
    </row>
    <row r="6" ht="68" customHeight="1" spans="1:70">
      <c r="A6" s="2" t="s">
        <v>138</v>
      </c>
      <c r="B6" s="2" t="s">
        <v>139</v>
      </c>
      <c r="C6" s="2" t="s">
        <v>72</v>
      </c>
      <c r="D6" s="2" t="s">
        <v>73</v>
      </c>
      <c r="E6" s="2" t="s">
        <v>140</v>
      </c>
      <c r="F6" s="2" t="s">
        <v>141</v>
      </c>
      <c r="G6" s="3"/>
      <c r="H6" s="3"/>
      <c r="I6" s="3"/>
      <c r="J6" s="2"/>
      <c r="K6" s="3"/>
      <c r="L6" s="3" t="s">
        <v>142</v>
      </c>
      <c r="M6" s="2" t="s">
        <v>77</v>
      </c>
      <c r="N6" s="2" t="s">
        <v>77</v>
      </c>
      <c r="O6" s="2"/>
      <c r="P6" s="2"/>
      <c r="Q6" s="2" t="s">
        <v>77</v>
      </c>
      <c r="R6" s="2"/>
      <c r="S6" s="2" t="s">
        <v>143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 t="str">
        <f>_xlfn.DISPIMG("ID_5EE630560AAF4512ABCE1D586C73CA73",1)</f>
        <v>=DISPIMG("ID_5EE630560AAF4512ABCE1D586C73CA73",1)</v>
      </c>
      <c r="AN6" s="2" t="str">
        <f>_xlfn.DISPIMG("ID_977F44C0E2B44C318D782BA141942841",1)</f>
        <v>=DISPIMG("ID_977F44C0E2B44C318D782BA141942841",1)</v>
      </c>
      <c r="AO6" s="2">
        <v>1</v>
      </c>
      <c r="AP6" s="3"/>
      <c r="AQ6" s="2"/>
      <c r="AR6" s="3"/>
      <c r="AS6" s="2"/>
      <c r="AT6" s="2" t="s">
        <v>144</v>
      </c>
      <c r="AU6" s="2" t="s">
        <v>145</v>
      </c>
      <c r="AV6" s="2" t="s">
        <v>120</v>
      </c>
      <c r="AW6" s="2" t="s">
        <v>121</v>
      </c>
      <c r="AX6" s="2" t="s">
        <v>146</v>
      </c>
      <c r="AY6" s="2" t="str">
        <f>_xlfn.DISPIMG("ID_7468E02AA4784589BC7DC8EB46B23B62",1)</f>
        <v>=DISPIMG("ID_7468E02AA4784589BC7DC8EB46B23B62",1)</v>
      </c>
      <c r="AZ6" s="2" t="s">
        <v>147</v>
      </c>
      <c r="BA6" s="2" t="s">
        <v>148</v>
      </c>
      <c r="BB6" s="2" t="s">
        <v>149</v>
      </c>
      <c r="BC6" s="2" t="s">
        <v>150</v>
      </c>
      <c r="BD6" s="2" t="s">
        <v>87</v>
      </c>
      <c r="BE6" s="2" t="s">
        <v>88</v>
      </c>
      <c r="BF6" s="2" t="s">
        <v>89</v>
      </c>
      <c r="BG6" s="2">
        <v>0</v>
      </c>
      <c r="BH6" s="2" t="s">
        <v>90</v>
      </c>
      <c r="BI6" s="2"/>
      <c r="BJ6" s="2"/>
      <c r="BK6" s="2"/>
      <c r="BL6" s="2"/>
      <c r="BM6" s="2" t="s">
        <v>91</v>
      </c>
      <c r="BN6" s="2">
        <v>0</v>
      </c>
      <c r="BO6" s="2"/>
      <c r="BP6" s="2"/>
      <c r="BQ6" s="3" t="s">
        <v>151</v>
      </c>
      <c r="BR6" s="3"/>
    </row>
    <row r="7" ht="68" customHeight="1" spans="1:70">
      <c r="A7" s="2" t="s">
        <v>152</v>
      </c>
      <c r="B7" s="2" t="s">
        <v>153</v>
      </c>
      <c r="C7" s="2" t="s">
        <v>72</v>
      </c>
      <c r="D7" s="2" t="s">
        <v>73</v>
      </c>
      <c r="E7" s="2" t="s">
        <v>154</v>
      </c>
      <c r="F7" s="2" t="s">
        <v>155</v>
      </c>
      <c r="G7" s="3"/>
      <c r="H7" s="3"/>
      <c r="I7" s="3"/>
      <c r="J7" s="2"/>
      <c r="K7" s="3"/>
      <c r="L7" s="3" t="s">
        <v>156</v>
      </c>
      <c r="M7" s="2" t="s">
        <v>98</v>
      </c>
      <c r="N7" s="2" t="s">
        <v>77</v>
      </c>
      <c r="O7" s="2"/>
      <c r="P7" s="2"/>
      <c r="Q7" s="2" t="s">
        <v>77</v>
      </c>
      <c r="R7" s="2"/>
      <c r="S7" s="2" t="s">
        <v>99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 t="str">
        <f>_xlfn.DISPIMG("ID_E9701BD2AC234A9299A162F488CF147A",1)</f>
        <v>=DISPIMG("ID_E9701BD2AC234A9299A162F488CF147A",1)</v>
      </c>
      <c r="AN7" s="2" t="str">
        <f>_xlfn.DISPIMG("ID_FD308B9446214EC5964B6B92CDB27B66",1)</f>
        <v>=DISPIMG("ID_FD308B9446214EC5964B6B92CDB27B66",1)</v>
      </c>
      <c r="AO7" s="2">
        <v>1</v>
      </c>
      <c r="AP7" s="3"/>
      <c r="AQ7" s="2"/>
      <c r="AR7" s="3"/>
      <c r="AS7" s="2"/>
      <c r="AT7" s="2" t="s">
        <v>157</v>
      </c>
      <c r="AU7" s="2" t="s">
        <v>158</v>
      </c>
      <c r="AV7" s="2" t="s">
        <v>120</v>
      </c>
      <c r="AW7" s="2" t="s">
        <v>121</v>
      </c>
      <c r="AX7" s="2" t="s">
        <v>159</v>
      </c>
      <c r="AY7" s="2" t="str">
        <f>_xlfn.DISPIMG("ID_5ADCE44211A142BBAAB8326D3DD48DFA",1)</f>
        <v>=DISPIMG("ID_5ADCE44211A142BBAAB8326D3DD48DFA",1)</v>
      </c>
      <c r="AZ7" s="2" t="s">
        <v>160</v>
      </c>
      <c r="BA7" s="2" t="s">
        <v>161</v>
      </c>
      <c r="BB7" s="2" t="s">
        <v>107</v>
      </c>
      <c r="BC7" s="2" t="s">
        <v>162</v>
      </c>
      <c r="BD7" s="2" t="s">
        <v>87</v>
      </c>
      <c r="BE7" s="2" t="s">
        <v>88</v>
      </c>
      <c r="BF7" s="2" t="s">
        <v>89</v>
      </c>
      <c r="BG7" s="2">
        <v>0</v>
      </c>
      <c r="BH7" s="2" t="s">
        <v>90</v>
      </c>
      <c r="BI7" s="2"/>
      <c r="BJ7" s="2"/>
      <c r="BK7" s="2"/>
      <c r="BL7" s="2"/>
      <c r="BM7" s="2" t="s">
        <v>91</v>
      </c>
      <c r="BN7" s="2">
        <v>0</v>
      </c>
      <c r="BO7" s="2"/>
      <c r="BP7" s="2"/>
      <c r="BQ7" s="3" t="s">
        <v>151</v>
      </c>
      <c r="BR7" s="3"/>
    </row>
    <row r="8" ht="68" customHeight="1" spans="1:70">
      <c r="A8" s="2" t="s">
        <v>163</v>
      </c>
      <c r="B8" s="2" t="s">
        <v>164</v>
      </c>
      <c r="C8" s="2" t="s">
        <v>72</v>
      </c>
      <c r="D8" s="2" t="s">
        <v>73</v>
      </c>
      <c r="E8" s="2" t="s">
        <v>165</v>
      </c>
      <c r="F8" s="2" t="s">
        <v>166</v>
      </c>
      <c r="G8" s="3"/>
      <c r="H8" s="3"/>
      <c r="I8" s="3"/>
      <c r="J8" s="2"/>
      <c r="K8" s="3"/>
      <c r="L8" s="3" t="s">
        <v>167</v>
      </c>
      <c r="M8" s="2" t="s">
        <v>116</v>
      </c>
      <c r="N8" s="2" t="s">
        <v>77</v>
      </c>
      <c r="O8" s="2"/>
      <c r="P8" s="2"/>
      <c r="Q8" s="2" t="s">
        <v>77</v>
      </c>
      <c r="R8" s="2"/>
      <c r="S8" s="2" t="s">
        <v>117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 t="str">
        <f>_xlfn.DISPIMG("ID_A64377F25C684CDF8A985E788E97CCF1",1)</f>
        <v>=DISPIMG("ID_A64377F25C684CDF8A985E788E97CCF1",1)</v>
      </c>
      <c r="AN8" s="2" t="str">
        <f>_xlfn.DISPIMG("ID_8EDFD603CBF14B3795CE1E0C633AD9C6",1)</f>
        <v>=DISPIMG("ID_8EDFD603CBF14B3795CE1E0C633AD9C6",1)</v>
      </c>
      <c r="AO8" s="2">
        <v>1</v>
      </c>
      <c r="AP8" s="3"/>
      <c r="AQ8" s="2"/>
      <c r="AR8" s="3"/>
      <c r="AS8" s="2"/>
      <c r="AT8" s="2" t="s">
        <v>168</v>
      </c>
      <c r="AU8" s="2" t="s">
        <v>169</v>
      </c>
      <c r="AV8" s="2" t="s">
        <v>120</v>
      </c>
      <c r="AW8" s="2" t="s">
        <v>121</v>
      </c>
      <c r="AX8" s="2" t="s">
        <v>170</v>
      </c>
      <c r="AY8" s="2" t="str">
        <f>_xlfn.DISPIMG("ID_D63FC9B903FD4CE0A70EDFD9A835B935",1)</f>
        <v>=DISPIMG("ID_D63FC9B903FD4CE0A70EDFD9A835B935",1)</v>
      </c>
      <c r="AZ8" s="2" t="s">
        <v>171</v>
      </c>
      <c r="BA8" s="2" t="s">
        <v>172</v>
      </c>
      <c r="BB8" s="2" t="s">
        <v>125</v>
      </c>
      <c r="BC8" s="2" t="s">
        <v>173</v>
      </c>
      <c r="BD8" s="2" t="s">
        <v>87</v>
      </c>
      <c r="BE8" s="2" t="s">
        <v>88</v>
      </c>
      <c r="BF8" s="2" t="s">
        <v>89</v>
      </c>
      <c r="BG8" s="2">
        <v>0</v>
      </c>
      <c r="BH8" s="2" t="s">
        <v>90</v>
      </c>
      <c r="BI8" s="2"/>
      <c r="BJ8" s="2"/>
      <c r="BK8" s="2"/>
      <c r="BL8" s="2"/>
      <c r="BM8" s="2" t="s">
        <v>91</v>
      </c>
      <c r="BN8" s="2">
        <v>0</v>
      </c>
      <c r="BO8" s="2"/>
      <c r="BP8" s="2"/>
      <c r="BQ8" s="3" t="s">
        <v>151</v>
      </c>
      <c r="BR8" s="3"/>
    </row>
    <row r="9" ht="68" customHeight="1" spans="1:70">
      <c r="A9" s="2" t="s">
        <v>174</v>
      </c>
      <c r="B9" s="2" t="s">
        <v>175</v>
      </c>
      <c r="C9" s="2" t="s">
        <v>72</v>
      </c>
      <c r="D9" s="2" t="s">
        <v>73</v>
      </c>
      <c r="E9" s="2" t="s">
        <v>176</v>
      </c>
      <c r="F9" s="2" t="s">
        <v>177</v>
      </c>
      <c r="G9" s="3"/>
      <c r="H9" s="3"/>
      <c r="I9" s="3"/>
      <c r="J9" s="2"/>
      <c r="K9" s="3"/>
      <c r="L9" s="3" t="s">
        <v>178</v>
      </c>
      <c r="M9" s="2" t="s">
        <v>116</v>
      </c>
      <c r="N9" s="2" t="s">
        <v>77</v>
      </c>
      <c r="O9" s="2"/>
      <c r="P9" s="2"/>
      <c r="Q9" s="2" t="s">
        <v>77</v>
      </c>
      <c r="R9" s="2"/>
      <c r="S9" s="2" t="s">
        <v>117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 t="str">
        <f>_xlfn.DISPIMG("ID_2225888C7F0E4315B00FD2AA6229BCEB",1)</f>
        <v>=DISPIMG("ID_2225888C7F0E4315B00FD2AA6229BCEB",1)</v>
      </c>
      <c r="AN9" s="2" t="str">
        <f>_xlfn.DISPIMG("ID_24387D218D9B4FB2883D6333D8CB1070",1)</f>
        <v>=DISPIMG("ID_24387D218D9B4FB2883D6333D8CB1070",1)</v>
      </c>
      <c r="AO9" s="2">
        <v>7</v>
      </c>
      <c r="AP9" s="3"/>
      <c r="AQ9" s="2"/>
      <c r="AR9" s="3"/>
      <c r="AS9" s="2"/>
      <c r="AT9" s="2" t="s">
        <v>179</v>
      </c>
      <c r="AU9" s="2" t="s">
        <v>180</v>
      </c>
      <c r="AV9" s="2" t="s">
        <v>120</v>
      </c>
      <c r="AW9" s="2" t="s">
        <v>121</v>
      </c>
      <c r="AX9" s="2" t="s">
        <v>181</v>
      </c>
      <c r="AY9" s="2" t="str">
        <f>_xlfn.DISPIMG("ID_E72ED576E1E34DCA90CD159E700BB2A2",1)</f>
        <v>=DISPIMG("ID_E72ED576E1E34DCA90CD159E700BB2A2",1)</v>
      </c>
      <c r="AZ9" s="2" t="s">
        <v>182</v>
      </c>
      <c r="BA9" s="2" t="s">
        <v>183</v>
      </c>
      <c r="BB9" s="2" t="s">
        <v>125</v>
      </c>
      <c r="BC9" s="2" t="s">
        <v>184</v>
      </c>
      <c r="BD9" s="2" t="s">
        <v>87</v>
      </c>
      <c r="BE9" s="2" t="s">
        <v>88</v>
      </c>
      <c r="BF9" s="2" t="s">
        <v>89</v>
      </c>
      <c r="BG9" s="2">
        <v>0</v>
      </c>
      <c r="BH9" s="2" t="s">
        <v>90</v>
      </c>
      <c r="BI9" s="2"/>
      <c r="BJ9" s="2"/>
      <c r="BK9" s="2"/>
      <c r="BL9" s="2"/>
      <c r="BM9" s="2" t="s">
        <v>91</v>
      </c>
      <c r="BN9" s="2">
        <v>0</v>
      </c>
      <c r="BO9" s="2"/>
      <c r="BP9" s="2"/>
      <c r="BQ9" s="3" t="s">
        <v>185</v>
      </c>
      <c r="BR9" s="3"/>
    </row>
    <row r="10" ht="68" customHeight="1" spans="1:70">
      <c r="A10" s="2" t="s">
        <v>186</v>
      </c>
      <c r="B10" s="2" t="s">
        <v>187</v>
      </c>
      <c r="C10" s="2" t="s">
        <v>72</v>
      </c>
      <c r="D10" s="2" t="s">
        <v>73</v>
      </c>
      <c r="E10" s="2" t="s">
        <v>188</v>
      </c>
      <c r="F10" s="2" t="s">
        <v>189</v>
      </c>
      <c r="G10" s="3"/>
      <c r="H10" s="3"/>
      <c r="I10" s="3"/>
      <c r="J10" s="2"/>
      <c r="K10" s="3"/>
      <c r="L10" s="3" t="s">
        <v>190</v>
      </c>
      <c r="M10" s="2" t="s">
        <v>116</v>
      </c>
      <c r="N10" s="2" t="s">
        <v>77</v>
      </c>
      <c r="O10" s="2"/>
      <c r="P10" s="2"/>
      <c r="Q10" s="2" t="s">
        <v>77</v>
      </c>
      <c r="R10" s="2"/>
      <c r="S10" s="2" t="s">
        <v>117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 t="str">
        <f>_xlfn.DISPIMG("ID_B03A1F2642164F3B8255F267CB993C96",1)</f>
        <v>=DISPIMG("ID_B03A1F2642164F3B8255F267CB993C96",1)</v>
      </c>
      <c r="AN10" s="2" t="str">
        <f>_xlfn.DISPIMG("ID_A5A9B260255D4E2396FF49C5B26F8048",1)</f>
        <v>=DISPIMG("ID_A5A9B260255D4E2396FF49C5B26F8048",1)</v>
      </c>
      <c r="AO10" s="2">
        <v>1</v>
      </c>
      <c r="AP10" s="3"/>
      <c r="AQ10" s="2"/>
      <c r="AR10" s="3"/>
      <c r="AS10" s="2"/>
      <c r="AT10" s="2" t="s">
        <v>191</v>
      </c>
      <c r="AU10" s="2" t="s">
        <v>192</v>
      </c>
      <c r="AV10" s="2" t="s">
        <v>120</v>
      </c>
      <c r="AW10" s="2" t="s">
        <v>121</v>
      </c>
      <c r="AX10" s="2" t="s">
        <v>170</v>
      </c>
      <c r="AY10" s="2" t="str">
        <f>_xlfn.DISPIMG("ID_20847DEB813D473F9BF3D9C24FD0D413",1)</f>
        <v>=DISPIMG("ID_20847DEB813D473F9BF3D9C24FD0D413",1)</v>
      </c>
      <c r="AZ10" s="2" t="s">
        <v>193</v>
      </c>
      <c r="BA10" s="2" t="s">
        <v>194</v>
      </c>
      <c r="BB10" s="2" t="s">
        <v>125</v>
      </c>
      <c r="BC10" s="2" t="s">
        <v>195</v>
      </c>
      <c r="BD10" s="2" t="s">
        <v>87</v>
      </c>
      <c r="BE10" s="2" t="s">
        <v>88</v>
      </c>
      <c r="BF10" s="2" t="s">
        <v>89</v>
      </c>
      <c r="BG10" s="2">
        <v>0</v>
      </c>
      <c r="BH10" s="2" t="s">
        <v>90</v>
      </c>
      <c r="BI10" s="2"/>
      <c r="BJ10" s="2"/>
      <c r="BK10" s="2"/>
      <c r="BL10" s="2"/>
      <c r="BM10" s="2" t="s">
        <v>91</v>
      </c>
      <c r="BN10" s="2">
        <v>0</v>
      </c>
      <c r="BO10" s="2"/>
      <c r="BP10" s="2"/>
      <c r="BQ10" s="3" t="s">
        <v>151</v>
      </c>
      <c r="BR10" s="3"/>
    </row>
    <row r="11" ht="68" customHeight="1" spans="1:70">
      <c r="A11" s="2" t="s">
        <v>196</v>
      </c>
      <c r="B11" s="2" t="s">
        <v>197</v>
      </c>
      <c r="C11" s="2" t="s">
        <v>72</v>
      </c>
      <c r="D11" s="2" t="s">
        <v>73</v>
      </c>
      <c r="E11" s="2" t="s">
        <v>198</v>
      </c>
      <c r="F11" s="2" t="s">
        <v>199</v>
      </c>
      <c r="G11" s="3"/>
      <c r="H11" s="3"/>
      <c r="I11" s="3"/>
      <c r="J11" s="2"/>
      <c r="K11" s="3"/>
      <c r="L11" s="3" t="s">
        <v>200</v>
      </c>
      <c r="M11" s="2" t="s">
        <v>116</v>
      </c>
      <c r="N11" s="2" t="s">
        <v>77</v>
      </c>
      <c r="O11" s="2"/>
      <c r="P11" s="2"/>
      <c r="Q11" s="2" t="s">
        <v>77</v>
      </c>
      <c r="R11" s="2"/>
      <c r="S11" s="2" t="s">
        <v>117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 t="str">
        <f>_xlfn.DISPIMG("ID_6C78D728ECBC4777B82E3B1E1EB0BEFE",1)</f>
        <v>=DISPIMG("ID_6C78D728ECBC4777B82E3B1E1EB0BEFE",1)</v>
      </c>
      <c r="AN11" s="2" t="str">
        <f>_xlfn.DISPIMG("ID_BE9FA713BAF445AB85D590EA337200EB",1)</f>
        <v>=DISPIMG("ID_BE9FA713BAF445AB85D590EA337200EB",1)</v>
      </c>
      <c r="AO11" s="2">
        <v>3</v>
      </c>
      <c r="AP11" s="3"/>
      <c r="AQ11" s="2"/>
      <c r="AR11" s="3"/>
      <c r="AS11" s="2"/>
      <c r="AT11" s="2" t="s">
        <v>201</v>
      </c>
      <c r="AU11" s="2" t="s">
        <v>202</v>
      </c>
      <c r="AV11" s="2" t="s">
        <v>120</v>
      </c>
      <c r="AW11" s="2" t="s">
        <v>121</v>
      </c>
      <c r="AX11" s="2" t="s">
        <v>170</v>
      </c>
      <c r="AY11" s="2" t="str">
        <f>_xlfn.DISPIMG("ID_861FA827906C49D1A84347C4140A7B27",1)</f>
        <v>=DISPIMG("ID_861FA827906C49D1A84347C4140A7B27",1)</v>
      </c>
      <c r="AZ11" s="2" t="s">
        <v>203</v>
      </c>
      <c r="BA11" s="2" t="s">
        <v>204</v>
      </c>
      <c r="BB11" s="2" t="s">
        <v>125</v>
      </c>
      <c r="BC11" s="2" t="s">
        <v>205</v>
      </c>
      <c r="BD11" s="2" t="s">
        <v>87</v>
      </c>
      <c r="BE11" s="2" t="s">
        <v>88</v>
      </c>
      <c r="BF11" s="2" t="s">
        <v>89</v>
      </c>
      <c r="BG11" s="2">
        <v>0</v>
      </c>
      <c r="BH11" s="2" t="s">
        <v>90</v>
      </c>
      <c r="BI11" s="2"/>
      <c r="BJ11" s="2"/>
      <c r="BK11" s="2"/>
      <c r="BL11" s="2"/>
      <c r="BM11" s="2" t="s">
        <v>91</v>
      </c>
      <c r="BN11" s="2">
        <v>0</v>
      </c>
      <c r="BO11" s="2"/>
      <c r="BP11" s="2"/>
      <c r="BQ11" s="3" t="s">
        <v>151</v>
      </c>
      <c r="BR11" s="3"/>
    </row>
    <row r="12" ht="68" customHeight="1" spans="1:70">
      <c r="A12" s="2" t="s">
        <v>206</v>
      </c>
      <c r="B12" s="2" t="s">
        <v>207</v>
      </c>
      <c r="C12" s="2" t="s">
        <v>72</v>
      </c>
      <c r="D12" s="2" t="s">
        <v>73</v>
      </c>
      <c r="E12" s="2" t="s">
        <v>208</v>
      </c>
      <c r="F12" s="2" t="s">
        <v>209</v>
      </c>
      <c r="G12" s="3"/>
      <c r="H12" s="3"/>
      <c r="I12" s="3"/>
      <c r="J12" s="2"/>
      <c r="K12" s="3"/>
      <c r="L12" s="3" t="s">
        <v>210</v>
      </c>
      <c r="M12" s="2" t="s">
        <v>116</v>
      </c>
      <c r="N12" s="2" t="s">
        <v>77</v>
      </c>
      <c r="O12" s="2"/>
      <c r="P12" s="2"/>
      <c r="Q12" s="2" t="s">
        <v>77</v>
      </c>
      <c r="R12" s="2"/>
      <c r="S12" s="2" t="s">
        <v>117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 t="str">
        <f>_xlfn.DISPIMG("ID_2FC37D3CB1AC40FAB994179F2511EB7C",1)</f>
        <v>=DISPIMG("ID_2FC37D3CB1AC40FAB994179F2511EB7C",1)</v>
      </c>
      <c r="AN12" s="2" t="str">
        <f>_xlfn.DISPIMG("ID_149F7667DA0F4432B5276A619C6419B8",1)</f>
        <v>=DISPIMG("ID_149F7667DA0F4432B5276A619C6419B8",1)</v>
      </c>
      <c r="AO12" s="2">
        <v>3</v>
      </c>
      <c r="AP12" s="3"/>
      <c r="AQ12" s="2"/>
      <c r="AR12" s="3"/>
      <c r="AS12" s="2"/>
      <c r="AT12" s="2" t="s">
        <v>211</v>
      </c>
      <c r="AU12" s="2" t="s">
        <v>212</v>
      </c>
      <c r="AV12" s="2" t="s">
        <v>120</v>
      </c>
      <c r="AW12" s="2" t="s">
        <v>121</v>
      </c>
      <c r="AX12" s="2" t="s">
        <v>213</v>
      </c>
      <c r="AY12" s="2" t="str">
        <f>_xlfn.DISPIMG("ID_4DC995721ADE48318A7812759E626C2A",1)</f>
        <v>=DISPIMG("ID_4DC995721ADE48318A7812759E626C2A",1)</v>
      </c>
      <c r="AZ12" s="2" t="s">
        <v>214</v>
      </c>
      <c r="BA12" s="2" t="s">
        <v>215</v>
      </c>
      <c r="BB12" s="2" t="s">
        <v>125</v>
      </c>
      <c r="BC12" s="2" t="s">
        <v>216</v>
      </c>
      <c r="BD12" s="2" t="s">
        <v>87</v>
      </c>
      <c r="BE12" s="2" t="s">
        <v>88</v>
      </c>
      <c r="BF12" s="2" t="s">
        <v>89</v>
      </c>
      <c r="BG12" s="2">
        <v>0</v>
      </c>
      <c r="BH12" s="2" t="s">
        <v>90</v>
      </c>
      <c r="BI12" s="2"/>
      <c r="BJ12" s="2"/>
      <c r="BK12" s="2"/>
      <c r="BL12" s="2"/>
      <c r="BM12" s="2" t="s">
        <v>91</v>
      </c>
      <c r="BN12" s="2">
        <v>0</v>
      </c>
      <c r="BO12" s="2"/>
      <c r="BP12" s="2"/>
      <c r="BQ12" s="3" t="s">
        <v>109</v>
      </c>
      <c r="BR12" s="3"/>
    </row>
    <row r="13" ht="68" customHeight="1" spans="1:70">
      <c r="A13" s="2" t="s">
        <v>217</v>
      </c>
      <c r="B13" s="2" t="s">
        <v>218</v>
      </c>
      <c r="C13" s="2" t="s">
        <v>72</v>
      </c>
      <c r="D13" s="2" t="s">
        <v>73</v>
      </c>
      <c r="E13" s="2" t="s">
        <v>219</v>
      </c>
      <c r="F13" s="2" t="s">
        <v>220</v>
      </c>
      <c r="G13" s="3"/>
      <c r="H13" s="3"/>
      <c r="I13" s="3"/>
      <c r="J13" s="2"/>
      <c r="K13" s="3"/>
      <c r="L13" s="3" t="s">
        <v>221</v>
      </c>
      <c r="M13" s="2" t="s">
        <v>116</v>
      </c>
      <c r="N13" s="2" t="s">
        <v>77</v>
      </c>
      <c r="O13" s="2"/>
      <c r="P13" s="2"/>
      <c r="Q13" s="2" t="s">
        <v>77</v>
      </c>
      <c r="R13" s="2"/>
      <c r="S13" s="2" t="s">
        <v>117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 t="str">
        <f>_xlfn.DISPIMG("ID_A134FC04D7B444A1B36D6B1ABE1E9D48",1)</f>
        <v>=DISPIMG("ID_A134FC04D7B444A1B36D6B1ABE1E9D48",1)</v>
      </c>
      <c r="AN13" s="2" t="str">
        <f>_xlfn.DISPIMG("ID_7CE64079F0D7426DB1A879A5502BCA60",1)</f>
        <v>=DISPIMG("ID_7CE64079F0D7426DB1A879A5502BCA60",1)</v>
      </c>
      <c r="AO13" s="2">
        <v>3</v>
      </c>
      <c r="AP13" s="3"/>
      <c r="AQ13" s="2"/>
      <c r="AR13" s="3"/>
      <c r="AS13" s="2"/>
      <c r="AT13" s="2" t="s">
        <v>222</v>
      </c>
      <c r="AU13" s="2" t="s">
        <v>223</v>
      </c>
      <c r="AV13" s="2" t="s">
        <v>120</v>
      </c>
      <c r="AW13" s="2" t="s">
        <v>121</v>
      </c>
      <c r="AX13" s="2" t="s">
        <v>213</v>
      </c>
      <c r="AY13" s="2" t="str">
        <f>_xlfn.DISPIMG("ID_D724A5A9DE7C4405AF7512F77E2A9656",1)</f>
        <v>=DISPIMG("ID_D724A5A9DE7C4405AF7512F77E2A9656",1)</v>
      </c>
      <c r="AZ13" s="2" t="s">
        <v>224</v>
      </c>
      <c r="BA13" s="2" t="s">
        <v>225</v>
      </c>
      <c r="BB13" s="2" t="s">
        <v>125</v>
      </c>
      <c r="BC13" s="2" t="s">
        <v>226</v>
      </c>
      <c r="BD13" s="2" t="s">
        <v>87</v>
      </c>
      <c r="BE13" s="2" t="s">
        <v>88</v>
      </c>
      <c r="BF13" s="2" t="s">
        <v>89</v>
      </c>
      <c r="BG13" s="2">
        <v>0</v>
      </c>
      <c r="BH13" s="2" t="s">
        <v>90</v>
      </c>
      <c r="BI13" s="2"/>
      <c r="BJ13" s="2"/>
      <c r="BK13" s="2"/>
      <c r="BL13" s="2"/>
      <c r="BM13" s="2" t="s">
        <v>91</v>
      </c>
      <c r="BN13" s="2">
        <v>0</v>
      </c>
      <c r="BO13" s="2"/>
      <c r="BP13" s="2"/>
      <c r="BQ13" s="3" t="s">
        <v>109</v>
      </c>
      <c r="BR13" s="3"/>
    </row>
    <row r="14" ht="68" customHeight="1" spans="1:70">
      <c r="A14" s="2" t="s">
        <v>227</v>
      </c>
      <c r="B14" s="2" t="s">
        <v>228</v>
      </c>
      <c r="C14" s="2" t="s">
        <v>72</v>
      </c>
      <c r="D14" s="2" t="s">
        <v>73</v>
      </c>
      <c r="E14" s="2" t="s">
        <v>229</v>
      </c>
      <c r="F14" s="2" t="s">
        <v>230</v>
      </c>
      <c r="G14" s="3"/>
      <c r="H14" s="3"/>
      <c r="I14" s="3"/>
      <c r="J14" s="2"/>
      <c r="K14" s="3"/>
      <c r="L14" s="3" t="s">
        <v>231</v>
      </c>
      <c r="M14" s="2" t="s">
        <v>116</v>
      </c>
      <c r="N14" s="2" t="s">
        <v>77</v>
      </c>
      <c r="O14" s="2"/>
      <c r="P14" s="2"/>
      <c r="Q14" s="2" t="s">
        <v>77</v>
      </c>
      <c r="R14" s="2"/>
      <c r="S14" s="2" t="s">
        <v>117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 t="str">
        <f>_xlfn.DISPIMG("ID_E3D23256BD264C19B8FD0ADC8881024A",1)</f>
        <v>=DISPIMG("ID_E3D23256BD264C19B8FD0ADC8881024A",1)</v>
      </c>
      <c r="AN14" s="2" t="str">
        <f>_xlfn.DISPIMG("ID_39398D4B57AF4038836695466B3D6F81",1)</f>
        <v>=DISPIMG("ID_39398D4B57AF4038836695466B3D6F81",1)</v>
      </c>
      <c r="AO14" s="2">
        <v>3</v>
      </c>
      <c r="AP14" s="3"/>
      <c r="AQ14" s="2"/>
      <c r="AR14" s="3"/>
      <c r="AS14" s="2"/>
      <c r="AT14" s="2" t="s">
        <v>232</v>
      </c>
      <c r="AU14" s="2" t="s">
        <v>233</v>
      </c>
      <c r="AV14" s="2" t="s">
        <v>120</v>
      </c>
      <c r="AW14" s="2" t="s">
        <v>121</v>
      </c>
      <c r="AX14" s="2" t="s">
        <v>213</v>
      </c>
      <c r="AY14" s="2" t="str">
        <f>_xlfn.DISPIMG("ID_1F6FBDB6ECA548D6971B1BA633681F94",1)</f>
        <v>=DISPIMG("ID_1F6FBDB6ECA548D6971B1BA633681F94",1)</v>
      </c>
      <c r="AZ14" s="2" t="s">
        <v>234</v>
      </c>
      <c r="BA14" s="2" t="s">
        <v>235</v>
      </c>
      <c r="BB14" s="2" t="s">
        <v>125</v>
      </c>
      <c r="BC14" s="2" t="s">
        <v>236</v>
      </c>
      <c r="BD14" s="2" t="s">
        <v>87</v>
      </c>
      <c r="BE14" s="2" t="s">
        <v>88</v>
      </c>
      <c r="BF14" s="2" t="s">
        <v>89</v>
      </c>
      <c r="BG14" s="2">
        <v>0</v>
      </c>
      <c r="BH14" s="2" t="s">
        <v>90</v>
      </c>
      <c r="BI14" s="2"/>
      <c r="BJ14" s="2"/>
      <c r="BK14" s="2"/>
      <c r="BL14" s="2"/>
      <c r="BM14" s="2" t="s">
        <v>91</v>
      </c>
      <c r="BN14" s="2">
        <v>0</v>
      </c>
      <c r="BO14" s="2"/>
      <c r="BP14" s="2"/>
      <c r="BQ14" s="3" t="s">
        <v>109</v>
      </c>
      <c r="BR14" s="3"/>
    </row>
    <row r="15" ht="68" customHeight="1" spans="1:70">
      <c r="A15" s="2" t="s">
        <v>237</v>
      </c>
      <c r="B15" s="2" t="s">
        <v>238</v>
      </c>
      <c r="C15" s="2" t="s">
        <v>72</v>
      </c>
      <c r="D15" s="2" t="s">
        <v>73</v>
      </c>
      <c r="E15" s="2" t="s">
        <v>239</v>
      </c>
      <c r="F15" s="2" t="s">
        <v>240</v>
      </c>
      <c r="G15" s="3"/>
      <c r="H15" s="3"/>
      <c r="I15" s="3"/>
      <c r="J15" s="2"/>
      <c r="K15" s="3"/>
      <c r="L15" s="3" t="s">
        <v>241</v>
      </c>
      <c r="M15" s="2" t="s">
        <v>116</v>
      </c>
      <c r="N15" s="2" t="s">
        <v>77</v>
      </c>
      <c r="O15" s="2"/>
      <c r="P15" s="2"/>
      <c r="Q15" s="2" t="s">
        <v>77</v>
      </c>
      <c r="R15" s="2"/>
      <c r="S15" s="2" t="s">
        <v>117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 t="str">
        <f>_xlfn.DISPIMG("ID_1EB8EEF35858474FB8CBC04A1F1D8428",1)</f>
        <v>=DISPIMG("ID_1EB8EEF35858474FB8CBC04A1F1D8428",1)</v>
      </c>
      <c r="AN15" s="2" t="str">
        <f>_xlfn.DISPIMG("ID_E96F1384C9F84545A0A8CA7EF7707022",1)</f>
        <v>=DISPIMG("ID_E96F1384C9F84545A0A8CA7EF7707022",1)</v>
      </c>
      <c r="AO15" s="2">
        <v>4</v>
      </c>
      <c r="AP15" s="3"/>
      <c r="AQ15" s="2"/>
      <c r="AR15" s="3"/>
      <c r="AS15" s="2"/>
      <c r="AT15" s="2" t="s">
        <v>242</v>
      </c>
      <c r="AU15" s="2" t="s">
        <v>243</v>
      </c>
      <c r="AV15" s="2" t="s">
        <v>120</v>
      </c>
      <c r="AW15" s="2" t="s">
        <v>121</v>
      </c>
      <c r="AX15" s="2" t="s">
        <v>244</v>
      </c>
      <c r="AY15" s="2" t="str">
        <f>_xlfn.DISPIMG("ID_6CEA76617B074D8BA082D769E1CFC84F",1)</f>
        <v>=DISPIMG("ID_6CEA76617B074D8BA082D769E1CFC84F",1)</v>
      </c>
      <c r="AZ15" s="2" t="s">
        <v>245</v>
      </c>
      <c r="BA15" s="2" t="s">
        <v>246</v>
      </c>
      <c r="BB15" s="2" t="s">
        <v>125</v>
      </c>
      <c r="BC15" s="2" t="s">
        <v>247</v>
      </c>
      <c r="BD15" s="2" t="s">
        <v>87</v>
      </c>
      <c r="BE15" s="2" t="s">
        <v>88</v>
      </c>
      <c r="BF15" s="2" t="s">
        <v>89</v>
      </c>
      <c r="BG15" s="2">
        <v>0</v>
      </c>
      <c r="BH15" s="2" t="s">
        <v>90</v>
      </c>
      <c r="BI15" s="2"/>
      <c r="BJ15" s="2"/>
      <c r="BK15" s="2"/>
      <c r="BL15" s="2"/>
      <c r="BM15" s="2" t="s">
        <v>91</v>
      </c>
      <c r="BN15" s="2">
        <v>0</v>
      </c>
      <c r="BO15" s="2"/>
      <c r="BP15" s="2"/>
      <c r="BQ15" s="3" t="s">
        <v>248</v>
      </c>
      <c r="BR15" s="3"/>
    </row>
    <row r="16" ht="68" customHeight="1" spans="1:70">
      <c r="A16" s="2" t="s">
        <v>249</v>
      </c>
      <c r="B16" s="2" t="s">
        <v>250</v>
      </c>
      <c r="C16" s="2" t="s">
        <v>72</v>
      </c>
      <c r="D16" s="2" t="s">
        <v>73</v>
      </c>
      <c r="E16" s="2" t="s">
        <v>251</v>
      </c>
      <c r="F16" s="2" t="s">
        <v>252</v>
      </c>
      <c r="G16" s="3"/>
      <c r="H16" s="3"/>
      <c r="I16" s="3"/>
      <c r="J16" s="2"/>
      <c r="K16" s="3"/>
      <c r="L16" s="3" t="s">
        <v>142</v>
      </c>
      <c r="M16" s="2" t="s">
        <v>116</v>
      </c>
      <c r="N16" s="2" t="s">
        <v>77</v>
      </c>
      <c r="O16" s="2"/>
      <c r="P16" s="2"/>
      <c r="Q16" s="2" t="s">
        <v>77</v>
      </c>
      <c r="R16" s="2"/>
      <c r="S16" s="2" t="s">
        <v>117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 t="str">
        <f>_xlfn.DISPIMG("ID_B35446FE061A41EBACCEC790849E9ACD",1)</f>
        <v>=DISPIMG("ID_B35446FE061A41EBACCEC790849E9ACD",1)</v>
      </c>
      <c r="AN16" s="2" t="str">
        <f>_xlfn.DISPIMG("ID_AA96E7E8DFE64EB4AFB8DF7FC878E72D",1)</f>
        <v>=DISPIMG("ID_AA96E7E8DFE64EB4AFB8DF7FC878E72D",1)</v>
      </c>
      <c r="AO16" s="2">
        <v>1</v>
      </c>
      <c r="AP16" s="3"/>
      <c r="AQ16" s="2"/>
      <c r="AR16" s="3"/>
      <c r="AS16" s="2"/>
      <c r="AT16" s="2" t="s">
        <v>253</v>
      </c>
      <c r="AU16" s="2" t="s">
        <v>254</v>
      </c>
      <c r="AV16" s="2" t="s">
        <v>120</v>
      </c>
      <c r="AW16" s="2" t="s">
        <v>121</v>
      </c>
      <c r="AX16" s="2" t="s">
        <v>170</v>
      </c>
      <c r="AY16" s="2" t="str">
        <f>_xlfn.DISPIMG("ID_C5F929DA585140A4B73DCAA07BFA6AD2",1)</f>
        <v>=DISPIMG("ID_C5F929DA585140A4B73DCAA07BFA6AD2",1)</v>
      </c>
      <c r="AZ16" s="2" t="s">
        <v>255</v>
      </c>
      <c r="BA16" s="2" t="s">
        <v>256</v>
      </c>
      <c r="BB16" s="2" t="s">
        <v>125</v>
      </c>
      <c r="BC16" s="2" t="s">
        <v>257</v>
      </c>
      <c r="BD16" s="2" t="s">
        <v>87</v>
      </c>
      <c r="BE16" s="2" t="s">
        <v>88</v>
      </c>
      <c r="BF16" s="2" t="s">
        <v>89</v>
      </c>
      <c r="BG16" s="2">
        <v>0</v>
      </c>
      <c r="BH16" s="2" t="s">
        <v>90</v>
      </c>
      <c r="BI16" s="2"/>
      <c r="BJ16" s="2"/>
      <c r="BK16" s="2"/>
      <c r="BL16" s="2"/>
      <c r="BM16" s="2" t="s">
        <v>91</v>
      </c>
      <c r="BN16" s="2">
        <v>0</v>
      </c>
      <c r="BO16" s="2"/>
      <c r="BP16" s="2"/>
      <c r="BQ16" s="3" t="s">
        <v>151</v>
      </c>
      <c r="BR16" s="3"/>
    </row>
    <row r="17" ht="68" customHeight="1" spans="1:70">
      <c r="A17" s="2" t="s">
        <v>258</v>
      </c>
      <c r="B17" s="2" t="s">
        <v>259</v>
      </c>
      <c r="C17" s="2" t="s">
        <v>72</v>
      </c>
      <c r="D17" s="2" t="s">
        <v>73</v>
      </c>
      <c r="E17" s="2" t="s">
        <v>260</v>
      </c>
      <c r="F17" s="2" t="s">
        <v>261</v>
      </c>
      <c r="G17" s="3"/>
      <c r="H17" s="3"/>
      <c r="I17" s="3"/>
      <c r="J17" s="2"/>
      <c r="K17" s="3"/>
      <c r="L17" s="3" t="s">
        <v>262</v>
      </c>
      <c r="M17" s="2" t="s">
        <v>116</v>
      </c>
      <c r="N17" s="2" t="s">
        <v>77</v>
      </c>
      <c r="O17" s="2"/>
      <c r="P17" s="2"/>
      <c r="Q17" s="2" t="s">
        <v>77</v>
      </c>
      <c r="R17" s="2"/>
      <c r="S17" s="2" t="s">
        <v>117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 t="str">
        <f>_xlfn.DISPIMG("ID_A735D81B6C9C478B8D50D0687DED508A",1)</f>
        <v>=DISPIMG("ID_A735D81B6C9C478B8D50D0687DED508A",1)</v>
      </c>
      <c r="AN17" s="2" t="str">
        <f>_xlfn.DISPIMG("ID_5CB4C8FCD78942238A53E38A1A7FE0B9",1)</f>
        <v>=DISPIMG("ID_5CB4C8FCD78942238A53E38A1A7FE0B9",1)</v>
      </c>
      <c r="AO17" s="2">
        <v>14</v>
      </c>
      <c r="AP17" s="3"/>
      <c r="AQ17" s="2"/>
      <c r="AR17" s="3"/>
      <c r="AS17" s="2"/>
      <c r="AT17" s="2" t="s">
        <v>263</v>
      </c>
      <c r="AU17" s="2" t="s">
        <v>264</v>
      </c>
      <c r="AV17" s="2" t="s">
        <v>120</v>
      </c>
      <c r="AW17" s="2" t="s">
        <v>121</v>
      </c>
      <c r="AX17" s="2" t="s">
        <v>181</v>
      </c>
      <c r="AY17" s="2" t="str">
        <f>_xlfn.DISPIMG("ID_16FFF186CDE64B1594CBEAD34EF5BC0F",1)</f>
        <v>=DISPIMG("ID_16FFF186CDE64B1594CBEAD34EF5BC0F",1)</v>
      </c>
      <c r="AZ17" s="2" t="s">
        <v>265</v>
      </c>
      <c r="BA17" s="2" t="s">
        <v>266</v>
      </c>
      <c r="BB17" s="2" t="s">
        <v>125</v>
      </c>
      <c r="BC17" s="2" t="s">
        <v>267</v>
      </c>
      <c r="BD17" s="2" t="s">
        <v>87</v>
      </c>
      <c r="BE17" s="2" t="s">
        <v>88</v>
      </c>
      <c r="BF17" s="2" t="s">
        <v>89</v>
      </c>
      <c r="BG17" s="2">
        <v>0</v>
      </c>
      <c r="BH17" s="2" t="s">
        <v>90</v>
      </c>
      <c r="BI17" s="2"/>
      <c r="BJ17" s="2"/>
      <c r="BK17" s="2"/>
      <c r="BL17" s="2"/>
      <c r="BM17" s="2" t="s">
        <v>91</v>
      </c>
      <c r="BN17" s="2">
        <v>0</v>
      </c>
      <c r="BO17" s="2"/>
      <c r="BP17" s="2"/>
      <c r="BQ17" s="3" t="s">
        <v>185</v>
      </c>
      <c r="BR17" s="3"/>
    </row>
    <row r="18" ht="68" customHeight="1" spans="1:70">
      <c r="A18" s="2" t="s">
        <v>268</v>
      </c>
      <c r="B18" s="2" t="s">
        <v>269</v>
      </c>
      <c r="C18" s="2" t="s">
        <v>72</v>
      </c>
      <c r="D18" s="2" t="s">
        <v>73</v>
      </c>
      <c r="E18" s="2" t="s">
        <v>270</v>
      </c>
      <c r="F18" s="2" t="s">
        <v>271</v>
      </c>
      <c r="G18" s="3"/>
      <c r="H18" s="3"/>
      <c r="I18" s="3"/>
      <c r="J18" s="2"/>
      <c r="K18" s="3"/>
      <c r="L18" s="3" t="s">
        <v>272</v>
      </c>
      <c r="M18" s="2" t="s">
        <v>77</v>
      </c>
      <c r="N18" s="2" t="s">
        <v>77</v>
      </c>
      <c r="O18" s="2"/>
      <c r="P18" s="2"/>
      <c r="Q18" s="2" t="s">
        <v>77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 t="str">
        <f>_xlfn.DISPIMG("ID_A6A3121EC6A547758837463FCDEB72E2",1)</f>
        <v>=DISPIMG("ID_A6A3121EC6A547758837463FCDEB72E2",1)</v>
      </c>
      <c r="AN18" s="2" t="str">
        <f>_xlfn.DISPIMG("ID_D79D697A38E546619F95B4E0E62D9130",1)</f>
        <v>=DISPIMG("ID_D79D697A38E546619F95B4E0E62D9130",1)</v>
      </c>
      <c r="AO18" s="2">
        <v>1</v>
      </c>
      <c r="AP18" s="3"/>
      <c r="AQ18" s="2"/>
      <c r="AR18" s="3"/>
      <c r="AS18" s="2"/>
      <c r="AT18" s="2" t="s">
        <v>273</v>
      </c>
      <c r="AU18" s="2" t="s">
        <v>274</v>
      </c>
      <c r="AV18" s="2" t="s">
        <v>120</v>
      </c>
      <c r="AW18" s="2" t="s">
        <v>121</v>
      </c>
      <c r="AX18" s="2" t="s">
        <v>275</v>
      </c>
      <c r="AY18" s="2" t="str">
        <f>_xlfn.DISPIMG("ID_BA084BCB3DBD4F82849BD7B2C91B45BA",1)</f>
        <v>=DISPIMG("ID_BA084BCB3DBD4F82849BD7B2C91B45BA",1)</v>
      </c>
      <c r="AZ18" s="2" t="s">
        <v>276</v>
      </c>
      <c r="BA18" s="2" t="s">
        <v>277</v>
      </c>
      <c r="BB18" s="2" t="s">
        <v>85</v>
      </c>
      <c r="BC18" s="2" t="s">
        <v>278</v>
      </c>
      <c r="BD18" s="2" t="s">
        <v>87</v>
      </c>
      <c r="BE18" s="2" t="s">
        <v>88</v>
      </c>
      <c r="BF18" s="2" t="s">
        <v>89</v>
      </c>
      <c r="BG18" s="2">
        <v>0</v>
      </c>
      <c r="BH18" s="2" t="s">
        <v>90</v>
      </c>
      <c r="BI18" s="2"/>
      <c r="BJ18" s="2"/>
      <c r="BK18" s="2"/>
      <c r="BL18" s="2"/>
      <c r="BM18" s="2" t="s">
        <v>91</v>
      </c>
      <c r="BN18" s="2">
        <v>0</v>
      </c>
      <c r="BO18" s="2"/>
      <c r="BP18" s="2"/>
      <c r="BQ18" s="3" t="s">
        <v>151</v>
      </c>
      <c r="BR18" s="3"/>
    </row>
    <row r="19" ht="68" customHeight="1" spans="1:70">
      <c r="A19" s="2" t="s">
        <v>279</v>
      </c>
      <c r="B19" s="2" t="s">
        <v>280</v>
      </c>
      <c r="C19" s="2" t="s">
        <v>72</v>
      </c>
      <c r="D19" s="2" t="s">
        <v>73</v>
      </c>
      <c r="E19" s="2" t="s">
        <v>281</v>
      </c>
      <c r="F19" s="2" t="s">
        <v>282</v>
      </c>
      <c r="G19" s="3"/>
      <c r="H19" s="3"/>
      <c r="I19" s="3"/>
      <c r="J19" s="2"/>
      <c r="K19" s="3"/>
      <c r="L19" s="3" t="s">
        <v>283</v>
      </c>
      <c r="M19" s="2" t="s">
        <v>116</v>
      </c>
      <c r="N19" s="2" t="s">
        <v>77</v>
      </c>
      <c r="O19" s="2"/>
      <c r="P19" s="2"/>
      <c r="Q19" s="2" t="s">
        <v>77</v>
      </c>
      <c r="R19" s="2"/>
      <c r="S19" s="2" t="s">
        <v>117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 t="str">
        <f>_xlfn.DISPIMG("ID_BF175462745E4352A1CF34713A16DA6D",1)</f>
        <v>=DISPIMG("ID_BF175462745E4352A1CF34713A16DA6D",1)</v>
      </c>
      <c r="AN19" s="2" t="str">
        <f>_xlfn.DISPIMG("ID_357E40EF8D6E4ED6990A087519AED28B",1)</f>
        <v>=DISPIMG("ID_357E40EF8D6E4ED6990A087519AED28B",1)</v>
      </c>
      <c r="AO19" s="2">
        <v>1</v>
      </c>
      <c r="AP19" s="3"/>
      <c r="AQ19" s="2"/>
      <c r="AR19" s="3"/>
      <c r="AS19" s="2"/>
      <c r="AT19" s="2" t="s">
        <v>284</v>
      </c>
      <c r="AU19" s="2" t="s">
        <v>285</v>
      </c>
      <c r="AV19" s="2" t="s">
        <v>120</v>
      </c>
      <c r="AW19" s="2" t="s">
        <v>121</v>
      </c>
      <c r="AX19" s="2" t="s">
        <v>170</v>
      </c>
      <c r="AY19" s="2" t="str">
        <f>_xlfn.DISPIMG("ID_F6605A05283743648CEB4E913518BD9C",1)</f>
        <v>=DISPIMG("ID_F6605A05283743648CEB4E913518BD9C",1)</v>
      </c>
      <c r="AZ19" s="2" t="s">
        <v>286</v>
      </c>
      <c r="BA19" s="2" t="s">
        <v>287</v>
      </c>
      <c r="BB19" s="2" t="s">
        <v>125</v>
      </c>
      <c r="BC19" s="2" t="s">
        <v>288</v>
      </c>
      <c r="BD19" s="2" t="s">
        <v>87</v>
      </c>
      <c r="BE19" s="2" t="s">
        <v>88</v>
      </c>
      <c r="BF19" s="2" t="s">
        <v>89</v>
      </c>
      <c r="BG19" s="2">
        <v>0</v>
      </c>
      <c r="BH19" s="2" t="s">
        <v>90</v>
      </c>
      <c r="BI19" s="2"/>
      <c r="BJ19" s="2"/>
      <c r="BK19" s="2"/>
      <c r="BL19" s="2"/>
      <c r="BM19" s="2" t="s">
        <v>91</v>
      </c>
      <c r="BN19" s="2">
        <v>0</v>
      </c>
      <c r="BO19" s="2"/>
      <c r="BP19" s="2"/>
      <c r="BQ19" s="3" t="s">
        <v>151</v>
      </c>
      <c r="BR19" s="3"/>
    </row>
    <row r="20" ht="68" customHeight="1" spans="1:70">
      <c r="A20" s="2" t="s">
        <v>289</v>
      </c>
      <c r="B20" s="2" t="s">
        <v>290</v>
      </c>
      <c r="C20" s="2" t="s">
        <v>72</v>
      </c>
      <c r="D20" s="2" t="s">
        <v>73</v>
      </c>
      <c r="E20" s="2" t="s">
        <v>291</v>
      </c>
      <c r="F20" s="2" t="s">
        <v>292</v>
      </c>
      <c r="G20" s="3"/>
      <c r="H20" s="3"/>
      <c r="I20" s="3"/>
      <c r="J20" s="2"/>
      <c r="K20" s="3"/>
      <c r="L20" s="3" t="s">
        <v>293</v>
      </c>
      <c r="M20" s="2" t="s">
        <v>116</v>
      </c>
      <c r="N20" s="2" t="s">
        <v>77</v>
      </c>
      <c r="O20" s="2"/>
      <c r="P20" s="2"/>
      <c r="Q20" s="2" t="s">
        <v>77</v>
      </c>
      <c r="R20" s="2"/>
      <c r="S20" s="2" t="s">
        <v>117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 t="str">
        <f>_xlfn.DISPIMG("ID_D1C33FE211464E6594D7B19B7AD63A1A",1)</f>
        <v>=DISPIMG("ID_D1C33FE211464E6594D7B19B7AD63A1A",1)</v>
      </c>
      <c r="AN20" s="2" t="str">
        <f>_xlfn.DISPIMG("ID_4C6C4DE5FD814AEDB5F7189F7587E813",1)</f>
        <v>=DISPIMG("ID_4C6C4DE5FD814AEDB5F7189F7587E813",1)</v>
      </c>
      <c r="AO20" s="2">
        <v>5</v>
      </c>
      <c r="AP20" s="3"/>
      <c r="AQ20" s="2"/>
      <c r="AR20" s="3"/>
      <c r="AS20" s="2"/>
      <c r="AT20" s="2" t="s">
        <v>294</v>
      </c>
      <c r="AU20" s="2" t="s">
        <v>295</v>
      </c>
      <c r="AV20" s="2" t="s">
        <v>120</v>
      </c>
      <c r="AW20" s="2" t="s">
        <v>121</v>
      </c>
      <c r="AX20" s="2" t="s">
        <v>296</v>
      </c>
      <c r="AY20" s="2" t="str">
        <f>_xlfn.DISPIMG("ID_1EE5B0137AD04F1590EA0097C852637B",1)</f>
        <v>=DISPIMG("ID_1EE5B0137AD04F1590EA0097C852637B",1)</v>
      </c>
      <c r="AZ20" s="2" t="s">
        <v>297</v>
      </c>
      <c r="BA20" s="2" t="s">
        <v>298</v>
      </c>
      <c r="BB20" s="2" t="s">
        <v>125</v>
      </c>
      <c r="BC20" s="2" t="s">
        <v>299</v>
      </c>
      <c r="BD20" s="2" t="s">
        <v>87</v>
      </c>
      <c r="BE20" s="2" t="s">
        <v>88</v>
      </c>
      <c r="BF20" s="2" t="s">
        <v>89</v>
      </c>
      <c r="BG20" s="2">
        <v>0</v>
      </c>
      <c r="BH20" s="2" t="s">
        <v>90</v>
      </c>
      <c r="BI20" s="2"/>
      <c r="BJ20" s="2"/>
      <c r="BK20" s="2"/>
      <c r="BL20" s="2"/>
      <c r="BM20" s="2" t="s">
        <v>91</v>
      </c>
      <c r="BN20" s="2">
        <v>0</v>
      </c>
      <c r="BO20" s="2"/>
      <c r="BP20" s="2"/>
      <c r="BQ20" s="3" t="s">
        <v>300</v>
      </c>
      <c r="BR20" s="3"/>
    </row>
    <row r="21" ht="68" customHeight="1" spans="1:70">
      <c r="A21" s="2" t="s">
        <v>301</v>
      </c>
      <c r="B21" s="2" t="s">
        <v>302</v>
      </c>
      <c r="C21" s="2" t="s">
        <v>72</v>
      </c>
      <c r="D21" s="2" t="s">
        <v>73</v>
      </c>
      <c r="E21" s="2" t="s">
        <v>303</v>
      </c>
      <c r="F21" s="2" t="s">
        <v>304</v>
      </c>
      <c r="G21" s="3"/>
      <c r="H21" s="3"/>
      <c r="I21" s="3"/>
      <c r="J21" s="2"/>
      <c r="K21" s="3"/>
      <c r="L21" s="3" t="s">
        <v>305</v>
      </c>
      <c r="M21" s="2" t="s">
        <v>116</v>
      </c>
      <c r="N21" s="2" t="s">
        <v>77</v>
      </c>
      <c r="O21" s="2"/>
      <c r="P21" s="2"/>
      <c r="Q21" s="2" t="s">
        <v>77</v>
      </c>
      <c r="R21" s="2"/>
      <c r="S21" s="2" t="s">
        <v>117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 t="str">
        <f>_xlfn.DISPIMG("ID_96FD6B1732DC4CC292E77B1E4B5EAA1C",1)</f>
        <v>=DISPIMG("ID_96FD6B1732DC4CC292E77B1E4B5EAA1C",1)</v>
      </c>
      <c r="AN21" s="2" t="str">
        <f>_xlfn.DISPIMG("ID_0601C7A829AA4024803C1BF1CE7D8C3F",1)</f>
        <v>=DISPIMG("ID_0601C7A829AA4024803C1BF1CE7D8C3F",1)</v>
      </c>
      <c r="AO21" s="2">
        <v>7</v>
      </c>
      <c r="AP21" s="3"/>
      <c r="AQ21" s="2"/>
      <c r="AR21" s="3"/>
      <c r="AS21" s="2"/>
      <c r="AT21" s="2" t="s">
        <v>306</v>
      </c>
      <c r="AU21" s="2" t="s">
        <v>307</v>
      </c>
      <c r="AV21" s="2" t="s">
        <v>120</v>
      </c>
      <c r="AW21" s="2" t="s">
        <v>121</v>
      </c>
      <c r="AX21" s="2" t="s">
        <v>181</v>
      </c>
      <c r="AY21" s="2" t="str">
        <f>_xlfn.DISPIMG("ID_C785369DC12845F7B543E9A0A5980A1C",1)</f>
        <v>=DISPIMG("ID_C785369DC12845F7B543E9A0A5980A1C",1)</v>
      </c>
      <c r="AZ21" s="2" t="s">
        <v>308</v>
      </c>
      <c r="BA21" s="2" t="s">
        <v>309</v>
      </c>
      <c r="BB21" s="2" t="s">
        <v>125</v>
      </c>
      <c r="BC21" s="2" t="s">
        <v>310</v>
      </c>
      <c r="BD21" s="2" t="s">
        <v>87</v>
      </c>
      <c r="BE21" s="2" t="s">
        <v>88</v>
      </c>
      <c r="BF21" s="2" t="s">
        <v>89</v>
      </c>
      <c r="BG21" s="2">
        <v>0</v>
      </c>
      <c r="BH21" s="2" t="s">
        <v>90</v>
      </c>
      <c r="BI21" s="2"/>
      <c r="BJ21" s="2"/>
      <c r="BK21" s="2"/>
      <c r="BL21" s="2"/>
      <c r="BM21" s="2" t="s">
        <v>91</v>
      </c>
      <c r="BN21" s="2">
        <v>0</v>
      </c>
      <c r="BO21" s="2"/>
      <c r="BP21" s="2"/>
      <c r="BQ21" s="3" t="s">
        <v>185</v>
      </c>
      <c r="BR21" s="3"/>
    </row>
    <row r="22" ht="68" customHeight="1" spans="1:70">
      <c r="A22" s="2" t="s">
        <v>311</v>
      </c>
      <c r="B22" s="2" t="s">
        <v>312</v>
      </c>
      <c r="C22" s="2" t="s">
        <v>72</v>
      </c>
      <c r="D22" s="2" t="s">
        <v>73</v>
      </c>
      <c r="E22" s="2" t="s">
        <v>313</v>
      </c>
      <c r="F22" s="2" t="s">
        <v>314</v>
      </c>
      <c r="G22" s="3"/>
      <c r="H22" s="3"/>
      <c r="I22" s="3"/>
      <c r="J22" s="2"/>
      <c r="K22" s="3"/>
      <c r="L22" s="3" t="s">
        <v>315</v>
      </c>
      <c r="M22" s="2" t="s">
        <v>116</v>
      </c>
      <c r="N22" s="2" t="s">
        <v>77</v>
      </c>
      <c r="O22" s="2"/>
      <c r="P22" s="2"/>
      <c r="Q22" s="2" t="s">
        <v>77</v>
      </c>
      <c r="R22" s="2"/>
      <c r="S22" s="2" t="s">
        <v>117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 t="str">
        <f>_xlfn.DISPIMG("ID_5E602D56CF884FE19322C06D66A31D14",1)</f>
        <v>=DISPIMG("ID_5E602D56CF884FE19322C06D66A31D14",1)</v>
      </c>
      <c r="AN22" s="2" t="str">
        <f>_xlfn.DISPIMG("ID_AE55687BC6854EE5A34F4095412582D1",1)</f>
        <v>=DISPIMG("ID_AE55687BC6854EE5A34F4095412582D1",1)</v>
      </c>
      <c r="AO22" s="2">
        <v>3</v>
      </c>
      <c r="AP22" s="3"/>
      <c r="AQ22" s="2"/>
      <c r="AR22" s="3"/>
      <c r="AS22" s="2"/>
      <c r="AT22" s="2" t="s">
        <v>316</v>
      </c>
      <c r="AU22" s="2" t="s">
        <v>317</v>
      </c>
      <c r="AV22" s="2" t="s">
        <v>120</v>
      </c>
      <c r="AW22" s="2" t="s">
        <v>121</v>
      </c>
      <c r="AX22" s="2" t="s">
        <v>213</v>
      </c>
      <c r="AY22" s="2" t="str">
        <f>_xlfn.DISPIMG("ID_285401761888435A907A3CDB6EEDCAF4",1)</f>
        <v>=DISPIMG("ID_285401761888435A907A3CDB6EEDCAF4",1)</v>
      </c>
      <c r="AZ22" s="2" t="s">
        <v>318</v>
      </c>
      <c r="BA22" s="2" t="s">
        <v>319</v>
      </c>
      <c r="BB22" s="2" t="s">
        <v>125</v>
      </c>
      <c r="BC22" s="2" t="s">
        <v>320</v>
      </c>
      <c r="BD22" s="2" t="s">
        <v>87</v>
      </c>
      <c r="BE22" s="2" t="s">
        <v>88</v>
      </c>
      <c r="BF22" s="2" t="s">
        <v>89</v>
      </c>
      <c r="BG22" s="2">
        <v>0</v>
      </c>
      <c r="BH22" s="2" t="s">
        <v>90</v>
      </c>
      <c r="BI22" s="2"/>
      <c r="BJ22" s="2"/>
      <c r="BK22" s="2"/>
      <c r="BL22" s="2"/>
      <c r="BM22" s="2" t="s">
        <v>91</v>
      </c>
      <c r="BN22" s="2">
        <v>0</v>
      </c>
      <c r="BO22" s="2"/>
      <c r="BP22" s="2"/>
      <c r="BQ22" s="3" t="s">
        <v>109</v>
      </c>
      <c r="BR22" s="3"/>
    </row>
    <row r="23" ht="68" customHeight="1" spans="1:70">
      <c r="A23" s="2" t="s">
        <v>321</v>
      </c>
      <c r="B23" s="2" t="s">
        <v>322</v>
      </c>
      <c r="C23" s="2" t="s">
        <v>72</v>
      </c>
      <c r="D23" s="2" t="s">
        <v>73</v>
      </c>
      <c r="E23" s="2" t="s">
        <v>323</v>
      </c>
      <c r="F23" s="2" t="s">
        <v>324</v>
      </c>
      <c r="G23" s="3"/>
      <c r="H23" s="3"/>
      <c r="I23" s="3"/>
      <c r="J23" s="2"/>
      <c r="K23" s="3"/>
      <c r="L23" s="3" t="s">
        <v>293</v>
      </c>
      <c r="M23" s="2" t="s">
        <v>116</v>
      </c>
      <c r="N23" s="2" t="s">
        <v>77</v>
      </c>
      <c r="O23" s="2"/>
      <c r="P23" s="2"/>
      <c r="Q23" s="2" t="s">
        <v>77</v>
      </c>
      <c r="R23" s="2"/>
      <c r="S23" s="2" t="s">
        <v>117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 t="str">
        <f>_xlfn.DISPIMG("ID_8FE6BD32628A46F1B351ECE12D961A47",1)</f>
        <v>=DISPIMG("ID_8FE6BD32628A46F1B351ECE12D961A47",1)</v>
      </c>
      <c r="AN23" s="2" t="str">
        <f>_xlfn.DISPIMG("ID_9A4C2E482E7C43F0AB2EF0801C8C7C25",1)</f>
        <v>=DISPIMG("ID_9A4C2E482E7C43F0AB2EF0801C8C7C25",1)</v>
      </c>
      <c r="AO23" s="2">
        <v>5</v>
      </c>
      <c r="AP23" s="3"/>
      <c r="AQ23" s="2"/>
      <c r="AR23" s="3"/>
      <c r="AS23" s="2"/>
      <c r="AT23" s="2" t="s">
        <v>325</v>
      </c>
      <c r="AU23" s="2" t="s">
        <v>326</v>
      </c>
      <c r="AV23" s="2" t="s">
        <v>120</v>
      </c>
      <c r="AW23" s="2" t="s">
        <v>121</v>
      </c>
      <c r="AX23" s="2" t="s">
        <v>296</v>
      </c>
      <c r="AY23" s="2" t="str">
        <f>_xlfn.DISPIMG("ID_9ED78FD1C63C48B39D97FFFC47A37F42",1)</f>
        <v>=DISPIMG("ID_9ED78FD1C63C48B39D97FFFC47A37F42",1)</v>
      </c>
      <c r="AZ23" s="2" t="s">
        <v>327</v>
      </c>
      <c r="BA23" s="2" t="s">
        <v>328</v>
      </c>
      <c r="BB23" s="2" t="s">
        <v>125</v>
      </c>
      <c r="BC23" s="2" t="s">
        <v>329</v>
      </c>
      <c r="BD23" s="2" t="s">
        <v>87</v>
      </c>
      <c r="BE23" s="2" t="s">
        <v>88</v>
      </c>
      <c r="BF23" s="2" t="s">
        <v>89</v>
      </c>
      <c r="BG23" s="2">
        <v>0</v>
      </c>
      <c r="BH23" s="2" t="s">
        <v>90</v>
      </c>
      <c r="BI23" s="2"/>
      <c r="BJ23" s="2"/>
      <c r="BK23" s="2"/>
      <c r="BL23" s="2"/>
      <c r="BM23" s="2" t="s">
        <v>91</v>
      </c>
      <c r="BN23" s="2">
        <v>0</v>
      </c>
      <c r="BO23" s="2"/>
      <c r="BP23" s="2"/>
      <c r="BQ23" s="3" t="s">
        <v>300</v>
      </c>
      <c r="BR23" s="3"/>
    </row>
    <row r="24" ht="68" customHeight="1" spans="1:70">
      <c r="A24" s="2" t="s">
        <v>330</v>
      </c>
      <c r="B24" s="2" t="s">
        <v>331</v>
      </c>
      <c r="C24" s="2" t="s">
        <v>72</v>
      </c>
      <c r="D24" s="2" t="s">
        <v>73</v>
      </c>
      <c r="E24" s="2" t="s">
        <v>332</v>
      </c>
      <c r="F24" s="2" t="s">
        <v>333</v>
      </c>
      <c r="G24" s="3" t="s">
        <v>334</v>
      </c>
      <c r="H24" s="3"/>
      <c r="I24" s="3"/>
      <c r="J24" s="2"/>
      <c r="K24" s="3"/>
      <c r="L24" s="3" t="s">
        <v>335</v>
      </c>
      <c r="M24" s="2" t="s">
        <v>116</v>
      </c>
      <c r="N24" s="2" t="s">
        <v>77</v>
      </c>
      <c r="O24" s="2"/>
      <c r="P24" s="2"/>
      <c r="Q24" s="2" t="s">
        <v>77</v>
      </c>
      <c r="R24" s="2"/>
      <c r="S24" s="2" t="s">
        <v>117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 t="str">
        <f>_xlfn.DISPIMG("ID_4E0B12EAD92B4AF0929FDB8BA55846E4",1)</f>
        <v>=DISPIMG("ID_4E0B12EAD92B4AF0929FDB8BA55846E4",1)</v>
      </c>
      <c r="AN24" s="2" t="str">
        <f>_xlfn.DISPIMG("ID_F297CBCA1BA345008C834D2C48635ACB",1)</f>
        <v>=DISPIMG("ID_F297CBCA1BA345008C834D2C48635ACB",1)</v>
      </c>
      <c r="AO24" s="2">
        <v>1</v>
      </c>
      <c r="AP24" s="3"/>
      <c r="AQ24" s="2"/>
      <c r="AR24" s="3"/>
      <c r="AS24" s="2"/>
      <c r="AT24" s="2" t="s">
        <v>336</v>
      </c>
      <c r="AU24" s="2" t="s">
        <v>337</v>
      </c>
      <c r="AV24" s="2" t="s">
        <v>120</v>
      </c>
      <c r="AW24" s="2" t="s">
        <v>121</v>
      </c>
      <c r="AX24" s="2" t="s">
        <v>170</v>
      </c>
      <c r="AY24" s="2" t="str">
        <f>_xlfn.DISPIMG("ID_3371CAEAABDA4DED852DF7258927BE5C",1)</f>
        <v>=DISPIMG("ID_3371CAEAABDA4DED852DF7258927BE5C",1)</v>
      </c>
      <c r="AZ24" s="2" t="s">
        <v>338</v>
      </c>
      <c r="BA24" s="2" t="s">
        <v>339</v>
      </c>
      <c r="BB24" s="2" t="s">
        <v>125</v>
      </c>
      <c r="BC24" s="2" t="s">
        <v>340</v>
      </c>
      <c r="BD24" s="2" t="s">
        <v>87</v>
      </c>
      <c r="BE24" s="2" t="s">
        <v>88</v>
      </c>
      <c r="BF24" s="2" t="s">
        <v>89</v>
      </c>
      <c r="BG24" s="2">
        <v>0</v>
      </c>
      <c r="BH24" s="2" t="s">
        <v>90</v>
      </c>
      <c r="BI24" s="2"/>
      <c r="BJ24" s="2"/>
      <c r="BK24" s="2"/>
      <c r="BL24" s="2"/>
      <c r="BM24" s="2" t="s">
        <v>91</v>
      </c>
      <c r="BN24" s="2">
        <v>0</v>
      </c>
      <c r="BO24" s="2"/>
      <c r="BP24" s="2"/>
      <c r="BQ24" s="3" t="s">
        <v>151</v>
      </c>
      <c r="BR24" s="3"/>
    </row>
    <row r="25" ht="68" customHeight="1" spans="1:70">
      <c r="A25" s="2" t="s">
        <v>341</v>
      </c>
      <c r="B25" s="2" t="s">
        <v>342</v>
      </c>
      <c r="C25" s="2" t="s">
        <v>72</v>
      </c>
      <c r="D25" s="2" t="s">
        <v>73</v>
      </c>
      <c r="E25" s="2" t="s">
        <v>343</v>
      </c>
      <c r="F25" s="2" t="s">
        <v>344</v>
      </c>
      <c r="G25" s="3"/>
      <c r="H25" s="3"/>
      <c r="I25" s="3"/>
      <c r="J25" s="2"/>
      <c r="K25" s="3"/>
      <c r="L25" s="3" t="s">
        <v>345</v>
      </c>
      <c r="M25" s="2" t="s">
        <v>116</v>
      </c>
      <c r="N25" s="2" t="s">
        <v>77</v>
      </c>
      <c r="O25" s="2"/>
      <c r="P25" s="2"/>
      <c r="Q25" s="2" t="s">
        <v>77</v>
      </c>
      <c r="R25" s="2"/>
      <c r="S25" s="2" t="s">
        <v>117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 t="str">
        <f>_xlfn.DISPIMG("ID_04A2E1035377496C8929A3BBFD2BE7F2",1)</f>
        <v>=DISPIMG("ID_04A2E1035377496C8929A3BBFD2BE7F2",1)</v>
      </c>
      <c r="AN25" s="2" t="str">
        <f>_xlfn.DISPIMG("ID_CC3E22D284F740429F0E3752FFAC0307",1)</f>
        <v>=DISPIMG("ID_CC3E22D284F740429F0E3752FFAC0307",1)</v>
      </c>
      <c r="AO25" s="2">
        <v>1</v>
      </c>
      <c r="AP25" s="3"/>
      <c r="AQ25" s="2"/>
      <c r="AR25" s="3"/>
      <c r="AS25" s="2"/>
      <c r="AT25" s="2" t="s">
        <v>346</v>
      </c>
      <c r="AU25" s="2" t="s">
        <v>347</v>
      </c>
      <c r="AV25" s="2" t="s">
        <v>120</v>
      </c>
      <c r="AW25" s="2" t="s">
        <v>121</v>
      </c>
      <c r="AX25" s="2" t="s">
        <v>170</v>
      </c>
      <c r="AY25" s="2" t="str">
        <f>_xlfn.DISPIMG("ID_0B97FA1BE5A34872A2FA842E1236DBDA",1)</f>
        <v>=DISPIMG("ID_0B97FA1BE5A34872A2FA842E1236DBDA",1)</v>
      </c>
      <c r="AZ25" s="2" t="s">
        <v>348</v>
      </c>
      <c r="BA25" s="2" t="s">
        <v>349</v>
      </c>
      <c r="BB25" s="2" t="s">
        <v>125</v>
      </c>
      <c r="BC25" s="2" t="s">
        <v>350</v>
      </c>
      <c r="BD25" s="2" t="s">
        <v>87</v>
      </c>
      <c r="BE25" s="2" t="s">
        <v>88</v>
      </c>
      <c r="BF25" s="2" t="s">
        <v>89</v>
      </c>
      <c r="BG25" s="2">
        <v>0</v>
      </c>
      <c r="BH25" s="2" t="s">
        <v>90</v>
      </c>
      <c r="BI25" s="2"/>
      <c r="BJ25" s="2"/>
      <c r="BK25" s="2"/>
      <c r="BL25" s="2"/>
      <c r="BM25" s="2" t="s">
        <v>91</v>
      </c>
      <c r="BN25" s="2">
        <v>0</v>
      </c>
      <c r="BO25" s="2"/>
      <c r="BP25" s="2"/>
      <c r="BQ25" s="3" t="s">
        <v>151</v>
      </c>
      <c r="BR25" s="3"/>
    </row>
    <row r="26" ht="68" customHeight="1" spans="1:70">
      <c r="A26" s="2" t="s">
        <v>341</v>
      </c>
      <c r="B26" s="2" t="s">
        <v>342</v>
      </c>
      <c r="C26" s="2" t="s">
        <v>72</v>
      </c>
      <c r="D26" s="2" t="s">
        <v>73</v>
      </c>
      <c r="E26" s="2" t="s">
        <v>351</v>
      </c>
      <c r="F26" s="2" t="s">
        <v>352</v>
      </c>
      <c r="G26" s="3"/>
      <c r="H26" s="3"/>
      <c r="I26" s="3"/>
      <c r="J26" s="2"/>
      <c r="K26" s="3"/>
      <c r="L26" s="3" t="s">
        <v>345</v>
      </c>
      <c r="M26" s="2" t="s">
        <v>116</v>
      </c>
      <c r="N26" s="2" t="s">
        <v>77</v>
      </c>
      <c r="O26" s="2"/>
      <c r="P26" s="2"/>
      <c r="Q26" s="2" t="s">
        <v>77</v>
      </c>
      <c r="R26" s="2"/>
      <c r="S26" s="2" t="s">
        <v>117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 t="str">
        <f>_xlfn.DISPIMG("ID_B4ACA27C1CCC4E60AA41CCC895298FCA",1)</f>
        <v>=DISPIMG("ID_B4ACA27C1CCC4E60AA41CCC895298FCA",1)</v>
      </c>
      <c r="AN26" s="2" t="str">
        <f>_xlfn.DISPIMG("ID_408739D92AC54C6DBEEB18EE75D37233",1)</f>
        <v>=DISPIMG("ID_408739D92AC54C6DBEEB18EE75D37233",1)</v>
      </c>
      <c r="AO26" s="2">
        <v>1</v>
      </c>
      <c r="AP26" s="3"/>
      <c r="AQ26" s="2"/>
      <c r="AR26" s="3"/>
      <c r="AS26" s="2"/>
      <c r="AT26" s="2" t="s">
        <v>346</v>
      </c>
      <c r="AU26" s="2" t="s">
        <v>347</v>
      </c>
      <c r="AV26" s="2" t="s">
        <v>120</v>
      </c>
      <c r="AW26" s="2" t="s">
        <v>121</v>
      </c>
      <c r="AX26" s="2" t="s">
        <v>170</v>
      </c>
      <c r="AY26" s="2" t="str">
        <f>_xlfn.DISPIMG("ID_B1D3FF3260114CC8833E06DE45B6A0A3",1)</f>
        <v>=DISPIMG("ID_B1D3FF3260114CC8833E06DE45B6A0A3",1)</v>
      </c>
      <c r="AZ26" s="2" t="s">
        <v>348</v>
      </c>
      <c r="BA26" s="2" t="s">
        <v>353</v>
      </c>
      <c r="BB26" s="2" t="s">
        <v>125</v>
      </c>
      <c r="BC26" s="2" t="s">
        <v>354</v>
      </c>
      <c r="BD26" s="2" t="s">
        <v>87</v>
      </c>
      <c r="BE26" s="2" t="s">
        <v>88</v>
      </c>
      <c r="BF26" s="2" t="s">
        <v>89</v>
      </c>
      <c r="BG26" s="2">
        <v>0</v>
      </c>
      <c r="BH26" s="2" t="s">
        <v>90</v>
      </c>
      <c r="BI26" s="2"/>
      <c r="BJ26" s="2"/>
      <c r="BK26" s="2"/>
      <c r="BL26" s="2"/>
      <c r="BM26" s="2" t="s">
        <v>91</v>
      </c>
      <c r="BN26" s="2">
        <v>0</v>
      </c>
      <c r="BO26" s="2"/>
      <c r="BP26" s="2"/>
      <c r="BQ26" s="3" t="s">
        <v>151</v>
      </c>
      <c r="BR26" s="3"/>
    </row>
    <row r="27" ht="68" customHeight="1" spans="1:70">
      <c r="A27" s="2" t="s">
        <v>341</v>
      </c>
      <c r="B27" s="2" t="s">
        <v>342</v>
      </c>
      <c r="C27" s="2" t="s">
        <v>72</v>
      </c>
      <c r="D27" s="2" t="s">
        <v>73</v>
      </c>
      <c r="E27" s="2" t="s">
        <v>355</v>
      </c>
      <c r="F27" s="2" t="s">
        <v>356</v>
      </c>
      <c r="G27" s="3"/>
      <c r="H27" s="3"/>
      <c r="I27" s="3"/>
      <c r="J27" s="2"/>
      <c r="K27" s="3"/>
      <c r="L27" s="3" t="s">
        <v>345</v>
      </c>
      <c r="M27" s="2" t="s">
        <v>116</v>
      </c>
      <c r="N27" s="2" t="s">
        <v>77</v>
      </c>
      <c r="O27" s="2"/>
      <c r="P27" s="2"/>
      <c r="Q27" s="2" t="s">
        <v>77</v>
      </c>
      <c r="R27" s="2"/>
      <c r="S27" s="2" t="s">
        <v>117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 t="str">
        <f>_xlfn.DISPIMG("ID_C984BEA88CC040D6936080B703DCEDD5",1)</f>
        <v>=DISPIMG("ID_C984BEA88CC040D6936080B703DCEDD5",1)</v>
      </c>
      <c r="AN27" s="2" t="str">
        <f>_xlfn.DISPIMG("ID_242C6C6158664D10985B979E8B48FD86",1)</f>
        <v>=DISPIMG("ID_242C6C6158664D10985B979E8B48FD86",1)</v>
      </c>
      <c r="AO27" s="2">
        <v>1</v>
      </c>
      <c r="AP27" s="3"/>
      <c r="AQ27" s="2"/>
      <c r="AR27" s="3"/>
      <c r="AS27" s="2"/>
      <c r="AT27" s="2" t="s">
        <v>346</v>
      </c>
      <c r="AU27" s="2" t="s">
        <v>347</v>
      </c>
      <c r="AV27" s="2" t="s">
        <v>120</v>
      </c>
      <c r="AW27" s="2" t="s">
        <v>121</v>
      </c>
      <c r="AX27" s="2" t="s">
        <v>170</v>
      </c>
      <c r="AY27" s="2" t="str">
        <f>_xlfn.DISPIMG("ID_14E0FF4B32F340F5A4B7A7BE91974D8F",1)</f>
        <v>=DISPIMG("ID_14E0FF4B32F340F5A4B7A7BE91974D8F",1)</v>
      </c>
      <c r="AZ27" s="2" t="s">
        <v>348</v>
      </c>
      <c r="BA27" s="2" t="s">
        <v>357</v>
      </c>
      <c r="BB27" s="2" t="s">
        <v>125</v>
      </c>
      <c r="BC27" s="2" t="s">
        <v>358</v>
      </c>
      <c r="BD27" s="2" t="s">
        <v>87</v>
      </c>
      <c r="BE27" s="2" t="s">
        <v>88</v>
      </c>
      <c r="BF27" s="2" t="s">
        <v>89</v>
      </c>
      <c r="BG27" s="2">
        <v>0</v>
      </c>
      <c r="BH27" s="2" t="s">
        <v>90</v>
      </c>
      <c r="BI27" s="2"/>
      <c r="BJ27" s="2"/>
      <c r="BK27" s="2"/>
      <c r="BL27" s="2"/>
      <c r="BM27" s="2" t="s">
        <v>91</v>
      </c>
      <c r="BN27" s="2">
        <v>0</v>
      </c>
      <c r="BO27" s="2"/>
      <c r="BP27" s="2"/>
      <c r="BQ27" s="3" t="s">
        <v>151</v>
      </c>
      <c r="BR27" s="3"/>
    </row>
    <row r="28" ht="68" customHeight="1" spans="1:70">
      <c r="A28" s="2" t="s">
        <v>359</v>
      </c>
      <c r="B28" s="2" t="s">
        <v>360</v>
      </c>
      <c r="C28" s="2" t="s">
        <v>72</v>
      </c>
      <c r="D28" s="2" t="s">
        <v>73</v>
      </c>
      <c r="E28" s="2" t="s">
        <v>361</v>
      </c>
      <c r="F28" s="2" t="s">
        <v>362</v>
      </c>
      <c r="G28" s="3"/>
      <c r="H28" s="3"/>
      <c r="I28" s="3"/>
      <c r="J28" s="2"/>
      <c r="K28" s="3"/>
      <c r="L28" s="3" t="s">
        <v>363</v>
      </c>
      <c r="M28" s="2" t="s">
        <v>116</v>
      </c>
      <c r="N28" s="2" t="s">
        <v>77</v>
      </c>
      <c r="O28" s="2"/>
      <c r="P28" s="2"/>
      <c r="Q28" s="2" t="s">
        <v>77</v>
      </c>
      <c r="R28" s="2"/>
      <c r="S28" s="2" t="s">
        <v>117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 t="str">
        <f>_xlfn.DISPIMG("ID_4689E289F24A4194A6B72A3EF6306B9E",1)</f>
        <v>=DISPIMG("ID_4689E289F24A4194A6B72A3EF6306B9E",1)</v>
      </c>
      <c r="AN28" s="2" t="str">
        <f>_xlfn.DISPIMG("ID_5D93AB5C6870425A90E65930B8DA11A0",1)</f>
        <v>=DISPIMG("ID_5D93AB5C6870425A90E65930B8DA11A0",1)</v>
      </c>
      <c r="AO28" s="2">
        <v>3</v>
      </c>
      <c r="AP28" s="3"/>
      <c r="AQ28" s="2"/>
      <c r="AR28" s="3"/>
      <c r="AS28" s="2"/>
      <c r="AT28" s="2" t="s">
        <v>364</v>
      </c>
      <c r="AU28" s="2" t="s">
        <v>365</v>
      </c>
      <c r="AV28" s="2" t="s">
        <v>120</v>
      </c>
      <c r="AW28" s="2" t="s">
        <v>121</v>
      </c>
      <c r="AX28" s="2" t="s">
        <v>213</v>
      </c>
      <c r="AY28" s="2" t="str">
        <f>_xlfn.DISPIMG("ID_91ADA13652184C9AA1CB6F26B6F1CDE5",1)</f>
        <v>=DISPIMG("ID_91ADA13652184C9AA1CB6F26B6F1CDE5",1)</v>
      </c>
      <c r="AZ28" s="2" t="s">
        <v>366</v>
      </c>
      <c r="BA28" s="2" t="s">
        <v>367</v>
      </c>
      <c r="BB28" s="2" t="s">
        <v>125</v>
      </c>
      <c r="BC28" s="2" t="s">
        <v>368</v>
      </c>
      <c r="BD28" s="2" t="s">
        <v>87</v>
      </c>
      <c r="BE28" s="2" t="s">
        <v>88</v>
      </c>
      <c r="BF28" s="2" t="s">
        <v>89</v>
      </c>
      <c r="BG28" s="2">
        <v>0</v>
      </c>
      <c r="BH28" s="2" t="s">
        <v>90</v>
      </c>
      <c r="BI28" s="2"/>
      <c r="BJ28" s="2"/>
      <c r="BK28" s="2"/>
      <c r="BL28" s="2"/>
      <c r="BM28" s="2" t="s">
        <v>91</v>
      </c>
      <c r="BN28" s="2">
        <v>0</v>
      </c>
      <c r="BO28" s="2"/>
      <c r="BP28" s="2"/>
      <c r="BQ28" s="3" t="s">
        <v>109</v>
      </c>
      <c r="BR28" s="3"/>
    </row>
    <row r="29" ht="68" customHeight="1" spans="1:70">
      <c r="A29" s="2" t="s">
        <v>369</v>
      </c>
      <c r="B29" s="2" t="s">
        <v>370</v>
      </c>
      <c r="C29" s="2" t="s">
        <v>72</v>
      </c>
      <c r="D29" s="2" t="s">
        <v>73</v>
      </c>
      <c r="E29" s="2" t="s">
        <v>371</v>
      </c>
      <c r="F29" s="2" t="s">
        <v>372</v>
      </c>
      <c r="G29" s="3"/>
      <c r="H29" s="3"/>
      <c r="I29" s="3"/>
      <c r="J29" s="2"/>
      <c r="K29" s="3"/>
      <c r="L29" s="3" t="s">
        <v>373</v>
      </c>
      <c r="M29" s="2" t="s">
        <v>116</v>
      </c>
      <c r="N29" s="2" t="s">
        <v>77</v>
      </c>
      <c r="O29" s="2"/>
      <c r="P29" s="2"/>
      <c r="Q29" s="2" t="s">
        <v>77</v>
      </c>
      <c r="R29" s="2"/>
      <c r="S29" s="2" t="s">
        <v>117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 t="str">
        <f>_xlfn.DISPIMG("ID_4CC34CD238CA433CB2F5E7BF1B98EDF1",1)</f>
        <v>=DISPIMG("ID_4CC34CD238CA433CB2F5E7BF1B98EDF1",1)</v>
      </c>
      <c r="AN29" s="2" t="str">
        <f>_xlfn.DISPIMG("ID_3290176AA8634C2E90E49D72C7BA55D2",1)</f>
        <v>=DISPIMG("ID_3290176AA8634C2E90E49D72C7BA55D2",1)</v>
      </c>
      <c r="AO29" s="2">
        <v>2</v>
      </c>
      <c r="AP29" s="3"/>
      <c r="AQ29" s="2"/>
      <c r="AR29" s="3"/>
      <c r="AS29" s="2"/>
      <c r="AT29" s="2" t="s">
        <v>374</v>
      </c>
      <c r="AU29" s="2" t="s">
        <v>375</v>
      </c>
      <c r="AV29" s="2" t="s">
        <v>120</v>
      </c>
      <c r="AW29" s="2" t="s">
        <v>121</v>
      </c>
      <c r="AX29" s="2" t="s">
        <v>376</v>
      </c>
      <c r="AY29" s="2" t="str">
        <f>_xlfn.DISPIMG("ID_4B31C1AC932742969A70EF4881212C46",1)</f>
        <v>=DISPIMG("ID_4B31C1AC932742969A70EF4881212C46",1)</v>
      </c>
      <c r="AZ29" s="2" t="s">
        <v>377</v>
      </c>
      <c r="BA29" s="2" t="s">
        <v>378</v>
      </c>
      <c r="BB29" s="2" t="s">
        <v>125</v>
      </c>
      <c r="BC29" s="2" t="s">
        <v>379</v>
      </c>
      <c r="BD29" s="2" t="s">
        <v>87</v>
      </c>
      <c r="BE29" s="2" t="s">
        <v>88</v>
      </c>
      <c r="BF29" s="2" t="s">
        <v>89</v>
      </c>
      <c r="BG29" s="2">
        <v>0</v>
      </c>
      <c r="BH29" s="2" t="s">
        <v>90</v>
      </c>
      <c r="BI29" s="2"/>
      <c r="BJ29" s="2"/>
      <c r="BK29" s="2"/>
      <c r="BL29" s="2"/>
      <c r="BM29" s="2" t="s">
        <v>91</v>
      </c>
      <c r="BN29" s="2">
        <v>0</v>
      </c>
      <c r="BO29" s="2"/>
      <c r="BP29" s="2"/>
      <c r="BQ29" s="3" t="s">
        <v>92</v>
      </c>
      <c r="BR29" s="3"/>
    </row>
    <row r="30" ht="68" customHeight="1" spans="1:70">
      <c r="A30" s="2" t="s">
        <v>380</v>
      </c>
      <c r="B30" s="2" t="s">
        <v>381</v>
      </c>
      <c r="C30" s="2" t="s">
        <v>72</v>
      </c>
      <c r="D30" s="2" t="s">
        <v>73</v>
      </c>
      <c r="E30" s="2" t="s">
        <v>382</v>
      </c>
      <c r="F30" s="2" t="s">
        <v>383</v>
      </c>
      <c r="G30" s="3"/>
      <c r="H30" s="3"/>
      <c r="I30" s="3"/>
      <c r="J30" s="2"/>
      <c r="K30" s="3"/>
      <c r="L30" s="3" t="s">
        <v>384</v>
      </c>
      <c r="M30" s="2" t="s">
        <v>116</v>
      </c>
      <c r="N30" s="2" t="s">
        <v>77</v>
      </c>
      <c r="O30" s="2"/>
      <c r="P30" s="2"/>
      <c r="Q30" s="2" t="s">
        <v>77</v>
      </c>
      <c r="R30" s="2"/>
      <c r="S30" s="2" t="s">
        <v>117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 t="str">
        <f>_xlfn.DISPIMG("ID_93EB4D86F70A415E8429D61A9799A38A",1)</f>
        <v>=DISPIMG("ID_93EB4D86F70A415E8429D61A9799A38A",1)</v>
      </c>
      <c r="AN30" s="2" t="str">
        <f>_xlfn.DISPIMG("ID_445338707617426283EBBB41B63FCEFB",1)</f>
        <v>=DISPIMG("ID_445338707617426283EBBB41B63FCEFB",1)</v>
      </c>
      <c r="AO30" s="2">
        <v>2</v>
      </c>
      <c r="AP30" s="3"/>
      <c r="AQ30" s="2"/>
      <c r="AR30" s="3"/>
      <c r="AS30" s="2"/>
      <c r="AT30" s="2" t="s">
        <v>385</v>
      </c>
      <c r="AU30" s="2" t="s">
        <v>386</v>
      </c>
      <c r="AV30" s="2" t="s">
        <v>120</v>
      </c>
      <c r="AW30" s="2" t="s">
        <v>121</v>
      </c>
      <c r="AX30" s="2" t="s">
        <v>376</v>
      </c>
      <c r="AY30" s="2" t="str">
        <f>_xlfn.DISPIMG("ID_E87C094DEBDA4D4CA84B2008A0E5C758",1)</f>
        <v>=DISPIMG("ID_E87C094DEBDA4D4CA84B2008A0E5C758",1)</v>
      </c>
      <c r="AZ30" s="2" t="s">
        <v>387</v>
      </c>
      <c r="BA30" s="2" t="s">
        <v>388</v>
      </c>
      <c r="BB30" s="2" t="s">
        <v>125</v>
      </c>
      <c r="BC30" s="2" t="s">
        <v>389</v>
      </c>
      <c r="BD30" s="2" t="s">
        <v>87</v>
      </c>
      <c r="BE30" s="2" t="s">
        <v>88</v>
      </c>
      <c r="BF30" s="2" t="s">
        <v>89</v>
      </c>
      <c r="BG30" s="2">
        <v>0</v>
      </c>
      <c r="BH30" s="2" t="s">
        <v>90</v>
      </c>
      <c r="BI30" s="2"/>
      <c r="BJ30" s="2"/>
      <c r="BK30" s="2"/>
      <c r="BL30" s="2"/>
      <c r="BM30" s="2" t="s">
        <v>91</v>
      </c>
      <c r="BN30" s="2">
        <v>0</v>
      </c>
      <c r="BO30" s="2"/>
      <c r="BP30" s="2"/>
      <c r="BQ30" s="3" t="s">
        <v>92</v>
      </c>
      <c r="BR30" s="3"/>
    </row>
    <row r="31" ht="68" customHeight="1" spans="1:70">
      <c r="A31" s="2" t="s">
        <v>390</v>
      </c>
      <c r="B31" s="2" t="s">
        <v>391</v>
      </c>
      <c r="C31" s="2" t="s">
        <v>72</v>
      </c>
      <c r="D31" s="2" t="s">
        <v>73</v>
      </c>
      <c r="E31" s="2" t="s">
        <v>392</v>
      </c>
      <c r="F31" s="2" t="s">
        <v>393</v>
      </c>
      <c r="G31" s="3"/>
      <c r="H31" s="3"/>
      <c r="I31" s="3"/>
      <c r="J31" s="2"/>
      <c r="K31" s="3"/>
      <c r="L31" s="3" t="s">
        <v>394</v>
      </c>
      <c r="M31" s="2" t="s">
        <v>98</v>
      </c>
      <c r="N31" s="2" t="s">
        <v>77</v>
      </c>
      <c r="O31" s="2"/>
      <c r="P31" s="2"/>
      <c r="Q31" s="2" t="s">
        <v>77</v>
      </c>
      <c r="R31" s="2"/>
      <c r="S31" s="2" t="s">
        <v>99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 t="str">
        <f>_xlfn.DISPIMG("ID_E3AD0A83EED8455787CA6B8133E817EE",1)</f>
        <v>=DISPIMG("ID_E3AD0A83EED8455787CA6B8133E817EE",1)</v>
      </c>
      <c r="AN31" s="2" t="str">
        <f>_xlfn.DISPIMG("ID_524FB6A65E8647F991A2036AC90162F3",1)</f>
        <v>=DISPIMG("ID_524FB6A65E8647F991A2036AC90162F3",1)</v>
      </c>
      <c r="AO31" s="2">
        <v>1</v>
      </c>
      <c r="AP31" s="3"/>
      <c r="AQ31" s="2"/>
      <c r="AR31" s="3"/>
      <c r="AS31" s="2"/>
      <c r="AT31" s="2" t="s">
        <v>395</v>
      </c>
      <c r="AU31" s="2" t="s">
        <v>396</v>
      </c>
      <c r="AV31" s="2" t="s">
        <v>120</v>
      </c>
      <c r="AW31" s="2" t="s">
        <v>121</v>
      </c>
      <c r="AX31" s="2" t="s">
        <v>159</v>
      </c>
      <c r="AY31" s="2" t="str">
        <f>_xlfn.DISPIMG("ID_E5FC150D3EB24F728BF0C5A0121B0948",1)</f>
        <v>=DISPIMG("ID_E5FC150D3EB24F728BF0C5A0121B0948",1)</v>
      </c>
      <c r="AZ31" s="2" t="s">
        <v>397</v>
      </c>
      <c r="BA31" s="2" t="s">
        <v>398</v>
      </c>
      <c r="BB31" s="2" t="s">
        <v>107</v>
      </c>
      <c r="BC31" s="2" t="s">
        <v>399</v>
      </c>
      <c r="BD31" s="2" t="s">
        <v>87</v>
      </c>
      <c r="BE31" s="2" t="s">
        <v>88</v>
      </c>
      <c r="BF31" s="2" t="s">
        <v>89</v>
      </c>
      <c r="BG31" s="2">
        <v>0</v>
      </c>
      <c r="BH31" s="2" t="s">
        <v>90</v>
      </c>
      <c r="BI31" s="2"/>
      <c r="BJ31" s="2"/>
      <c r="BK31" s="2"/>
      <c r="BL31" s="2"/>
      <c r="BM31" s="2" t="s">
        <v>91</v>
      </c>
      <c r="BN31" s="2">
        <v>0</v>
      </c>
      <c r="BO31" s="2"/>
      <c r="BP31" s="2"/>
      <c r="BQ31" s="3" t="s">
        <v>151</v>
      </c>
      <c r="BR31" s="3"/>
    </row>
    <row r="32" ht="68" customHeight="1" spans="1:70">
      <c r="A32" s="2" t="s">
        <v>400</v>
      </c>
      <c r="B32" s="2" t="s">
        <v>401</v>
      </c>
      <c r="C32" s="2" t="s">
        <v>72</v>
      </c>
      <c r="D32" s="2" t="s">
        <v>73</v>
      </c>
      <c r="E32" s="2" t="s">
        <v>402</v>
      </c>
      <c r="F32" s="2" t="s">
        <v>403</v>
      </c>
      <c r="G32" s="3"/>
      <c r="H32" s="3"/>
      <c r="I32" s="3"/>
      <c r="J32" s="2"/>
      <c r="K32" s="3"/>
      <c r="L32" s="3" t="s">
        <v>404</v>
      </c>
      <c r="M32" s="2" t="s">
        <v>116</v>
      </c>
      <c r="N32" s="2" t="s">
        <v>77</v>
      </c>
      <c r="O32" s="2"/>
      <c r="P32" s="2"/>
      <c r="Q32" s="2" t="s">
        <v>77</v>
      </c>
      <c r="R32" s="2"/>
      <c r="S32" s="2" t="s">
        <v>117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 t="str">
        <f>_xlfn.DISPIMG("ID_9CB0A7A5310E4564ABF8F78A12DD8436",1)</f>
        <v>=DISPIMG("ID_9CB0A7A5310E4564ABF8F78A12DD8436",1)</v>
      </c>
      <c r="AN32" s="2" t="str">
        <f>_xlfn.DISPIMG("ID_2A4BFAF1549944C5B9FB5B8DF5D56D29",1)</f>
        <v>=DISPIMG("ID_2A4BFAF1549944C5B9FB5B8DF5D56D29",1)</v>
      </c>
      <c r="AO32" s="2">
        <v>1</v>
      </c>
      <c r="AP32" s="3"/>
      <c r="AQ32" s="2"/>
      <c r="AR32" s="3"/>
      <c r="AS32" s="2"/>
      <c r="AT32" s="2" t="s">
        <v>405</v>
      </c>
      <c r="AU32" s="2" t="s">
        <v>406</v>
      </c>
      <c r="AV32" s="2" t="s">
        <v>120</v>
      </c>
      <c r="AW32" s="2" t="s">
        <v>121</v>
      </c>
      <c r="AX32" s="2" t="s">
        <v>170</v>
      </c>
      <c r="AY32" s="2" t="str">
        <f>_xlfn.DISPIMG("ID_E3E0A2C777824895ACEBF04C10AF83BD",1)</f>
        <v>=DISPIMG("ID_E3E0A2C777824895ACEBF04C10AF83BD",1)</v>
      </c>
      <c r="AZ32" s="2" t="s">
        <v>407</v>
      </c>
      <c r="BA32" s="2" t="s">
        <v>408</v>
      </c>
      <c r="BB32" s="2" t="s">
        <v>125</v>
      </c>
      <c r="BC32" s="2" t="s">
        <v>409</v>
      </c>
      <c r="BD32" s="2" t="s">
        <v>87</v>
      </c>
      <c r="BE32" s="2" t="s">
        <v>88</v>
      </c>
      <c r="BF32" s="2" t="s">
        <v>89</v>
      </c>
      <c r="BG32" s="2">
        <v>0</v>
      </c>
      <c r="BH32" s="2" t="s">
        <v>90</v>
      </c>
      <c r="BI32" s="2"/>
      <c r="BJ32" s="2"/>
      <c r="BK32" s="2"/>
      <c r="BL32" s="2"/>
      <c r="BM32" s="2" t="s">
        <v>91</v>
      </c>
      <c r="BN32" s="2">
        <v>0</v>
      </c>
      <c r="BO32" s="2"/>
      <c r="BP32" s="2"/>
      <c r="BQ32" s="3" t="s">
        <v>151</v>
      </c>
      <c r="BR32" s="3"/>
    </row>
    <row r="33" ht="68" customHeight="1" spans="1:70">
      <c r="A33" s="2" t="s">
        <v>410</v>
      </c>
      <c r="B33" s="2" t="s">
        <v>411</v>
      </c>
      <c r="C33" s="2" t="s">
        <v>72</v>
      </c>
      <c r="D33" s="2" t="s">
        <v>73</v>
      </c>
      <c r="E33" s="2" t="s">
        <v>412</v>
      </c>
      <c r="F33" s="2" t="s">
        <v>413</v>
      </c>
      <c r="G33" s="3"/>
      <c r="H33" s="3"/>
      <c r="I33" s="3"/>
      <c r="J33" s="2"/>
      <c r="K33" s="3"/>
      <c r="L33" s="3" t="s">
        <v>414</v>
      </c>
      <c r="M33" s="2" t="s">
        <v>116</v>
      </c>
      <c r="N33" s="2" t="s">
        <v>77</v>
      </c>
      <c r="O33" s="2"/>
      <c r="P33" s="2"/>
      <c r="Q33" s="2" t="s">
        <v>77</v>
      </c>
      <c r="R33" s="2"/>
      <c r="S33" s="2" t="s">
        <v>117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 t="str">
        <f>_xlfn.DISPIMG("ID_4B6375CF7D80409C8B25AF043E3D7904",1)</f>
        <v>=DISPIMG("ID_4B6375CF7D80409C8B25AF043E3D7904",1)</v>
      </c>
      <c r="AN33" s="2" t="str">
        <f>_xlfn.DISPIMG("ID_441B8D7F4F3B453695AAB5360A9F45B8",1)</f>
        <v>=DISPIMG("ID_441B8D7F4F3B453695AAB5360A9F45B8",1)</v>
      </c>
      <c r="AO33" s="2">
        <v>1</v>
      </c>
      <c r="AP33" s="3"/>
      <c r="AQ33" s="2"/>
      <c r="AR33" s="3"/>
      <c r="AS33" s="2"/>
      <c r="AT33" s="2" t="s">
        <v>415</v>
      </c>
      <c r="AU33" s="2" t="s">
        <v>416</v>
      </c>
      <c r="AV33" s="2" t="s">
        <v>120</v>
      </c>
      <c r="AW33" s="2" t="s">
        <v>121</v>
      </c>
      <c r="AX33" s="2" t="s">
        <v>170</v>
      </c>
      <c r="AY33" s="2" t="str">
        <f>_xlfn.DISPIMG("ID_4B75F723600A4D83A287AEA768C71235",1)</f>
        <v>=DISPIMG("ID_4B75F723600A4D83A287AEA768C71235",1)</v>
      </c>
      <c r="AZ33" s="2" t="s">
        <v>417</v>
      </c>
      <c r="BA33" s="2" t="s">
        <v>418</v>
      </c>
      <c r="BB33" s="2" t="s">
        <v>125</v>
      </c>
      <c r="BC33" s="2" t="s">
        <v>419</v>
      </c>
      <c r="BD33" s="2" t="s">
        <v>87</v>
      </c>
      <c r="BE33" s="2" t="s">
        <v>88</v>
      </c>
      <c r="BF33" s="2" t="s">
        <v>89</v>
      </c>
      <c r="BG33" s="2">
        <v>0</v>
      </c>
      <c r="BH33" s="2" t="s">
        <v>90</v>
      </c>
      <c r="BI33" s="2"/>
      <c r="BJ33" s="2"/>
      <c r="BK33" s="2"/>
      <c r="BL33" s="2"/>
      <c r="BM33" s="2" t="s">
        <v>91</v>
      </c>
      <c r="BN33" s="2">
        <v>0</v>
      </c>
      <c r="BO33" s="2"/>
      <c r="BP33" s="2"/>
      <c r="BQ33" s="3" t="s">
        <v>151</v>
      </c>
      <c r="BR33" s="3"/>
    </row>
    <row r="34" ht="68" customHeight="1" spans="1:70">
      <c r="A34" s="2" t="s">
        <v>420</v>
      </c>
      <c r="B34" s="2" t="s">
        <v>421</v>
      </c>
      <c r="C34" s="2" t="s">
        <v>72</v>
      </c>
      <c r="D34" s="2" t="s">
        <v>73</v>
      </c>
      <c r="E34" s="2" t="s">
        <v>422</v>
      </c>
      <c r="F34" s="2" t="s">
        <v>423</v>
      </c>
      <c r="G34" s="3"/>
      <c r="H34" s="3"/>
      <c r="I34" s="3"/>
      <c r="J34" s="2"/>
      <c r="K34" s="3"/>
      <c r="L34" s="3" t="s">
        <v>424</v>
      </c>
      <c r="M34" s="2" t="s">
        <v>116</v>
      </c>
      <c r="N34" s="2" t="s">
        <v>77</v>
      </c>
      <c r="O34" s="2"/>
      <c r="P34" s="2"/>
      <c r="Q34" s="2" t="s">
        <v>77</v>
      </c>
      <c r="R34" s="2"/>
      <c r="S34" s="2" t="s">
        <v>117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 t="str">
        <f>_xlfn.DISPIMG("ID_DF8E5DC5B1FF465DB314A0F5EEE231E7",1)</f>
        <v>=DISPIMG("ID_DF8E5DC5B1FF465DB314A0F5EEE231E7",1)</v>
      </c>
      <c r="AN34" s="2" t="str">
        <f>_xlfn.DISPIMG("ID_175EED2F89FB4B9A8BF6602765402A61",1)</f>
        <v>=DISPIMG("ID_175EED2F89FB4B9A8BF6602765402A61",1)</v>
      </c>
      <c r="AO34" s="2">
        <v>2</v>
      </c>
      <c r="AP34" s="3"/>
      <c r="AQ34" s="2"/>
      <c r="AR34" s="3"/>
      <c r="AS34" s="2"/>
      <c r="AT34" s="2" t="s">
        <v>425</v>
      </c>
      <c r="AU34" s="2" t="s">
        <v>426</v>
      </c>
      <c r="AV34" s="2" t="s">
        <v>120</v>
      </c>
      <c r="AW34" s="2" t="s">
        <v>121</v>
      </c>
      <c r="AX34" s="2" t="s">
        <v>376</v>
      </c>
      <c r="AY34" s="2" t="str">
        <f>_xlfn.DISPIMG("ID_372FB6DAEF9D46C2B2D9F1856CE83191",1)</f>
        <v>=DISPIMG("ID_372FB6DAEF9D46C2B2D9F1856CE83191",1)</v>
      </c>
      <c r="AZ34" s="2" t="s">
        <v>427</v>
      </c>
      <c r="BA34" s="2" t="s">
        <v>428</v>
      </c>
      <c r="BB34" s="2" t="s">
        <v>125</v>
      </c>
      <c r="BC34" s="2" t="s">
        <v>429</v>
      </c>
      <c r="BD34" s="2" t="s">
        <v>87</v>
      </c>
      <c r="BE34" s="2" t="s">
        <v>88</v>
      </c>
      <c r="BF34" s="2" t="s">
        <v>89</v>
      </c>
      <c r="BG34" s="2">
        <v>0</v>
      </c>
      <c r="BH34" s="2" t="s">
        <v>90</v>
      </c>
      <c r="BI34" s="2"/>
      <c r="BJ34" s="2"/>
      <c r="BK34" s="2"/>
      <c r="BL34" s="2"/>
      <c r="BM34" s="2" t="s">
        <v>91</v>
      </c>
      <c r="BN34" s="2">
        <v>0</v>
      </c>
      <c r="BO34" s="2"/>
      <c r="BP34" s="2"/>
      <c r="BQ34" s="3" t="s">
        <v>92</v>
      </c>
      <c r="BR34" s="3"/>
    </row>
    <row r="35" ht="68" customHeight="1" spans="1:70">
      <c r="A35" s="2" t="s">
        <v>430</v>
      </c>
      <c r="B35" s="2" t="s">
        <v>431</v>
      </c>
      <c r="C35" s="2" t="s">
        <v>72</v>
      </c>
      <c r="D35" s="2" t="s">
        <v>73</v>
      </c>
      <c r="E35" s="2" t="s">
        <v>432</v>
      </c>
      <c r="F35" s="2" t="s">
        <v>433</v>
      </c>
      <c r="G35" s="3"/>
      <c r="H35" s="3"/>
      <c r="I35" s="3"/>
      <c r="J35" s="2"/>
      <c r="K35" s="3"/>
      <c r="L35" s="3" t="s">
        <v>434</v>
      </c>
      <c r="M35" s="2" t="s">
        <v>116</v>
      </c>
      <c r="N35" s="2" t="s">
        <v>77</v>
      </c>
      <c r="O35" s="2"/>
      <c r="P35" s="2"/>
      <c r="Q35" s="2" t="s">
        <v>77</v>
      </c>
      <c r="R35" s="2"/>
      <c r="S35" s="2" t="s">
        <v>117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 t="str">
        <f>_xlfn.DISPIMG("ID_280885C6E8E84AD9BB63F2DC9B34B666",1)</f>
        <v>=DISPIMG("ID_280885C6E8E84AD9BB63F2DC9B34B666",1)</v>
      </c>
      <c r="AN35" s="2" t="str">
        <f>_xlfn.DISPIMG("ID_9A9BA450C56D4CF787590DDA648BCDE0",1)</f>
        <v>=DISPIMG("ID_9A9BA450C56D4CF787590DDA648BCDE0",1)</v>
      </c>
      <c r="AO35" s="2">
        <v>1</v>
      </c>
      <c r="AP35" s="3"/>
      <c r="AQ35" s="2"/>
      <c r="AR35" s="3"/>
      <c r="AS35" s="2"/>
      <c r="AT35" s="2" t="s">
        <v>435</v>
      </c>
      <c r="AU35" s="2" t="s">
        <v>436</v>
      </c>
      <c r="AV35" s="2" t="s">
        <v>120</v>
      </c>
      <c r="AW35" s="2" t="s">
        <v>121</v>
      </c>
      <c r="AX35" s="2" t="s">
        <v>170</v>
      </c>
      <c r="AY35" s="2" t="str">
        <f>_xlfn.DISPIMG("ID_8E1FD307EC84430B8260F53CF65245B4",1)</f>
        <v>=DISPIMG("ID_8E1FD307EC84430B8260F53CF65245B4",1)</v>
      </c>
      <c r="AZ35" s="2" t="s">
        <v>437</v>
      </c>
      <c r="BA35" s="2" t="s">
        <v>438</v>
      </c>
      <c r="BB35" s="2" t="s">
        <v>125</v>
      </c>
      <c r="BC35" s="2" t="s">
        <v>439</v>
      </c>
      <c r="BD35" s="2" t="s">
        <v>87</v>
      </c>
      <c r="BE35" s="2" t="s">
        <v>88</v>
      </c>
      <c r="BF35" s="2" t="s">
        <v>89</v>
      </c>
      <c r="BG35" s="2">
        <v>0</v>
      </c>
      <c r="BH35" s="2" t="s">
        <v>90</v>
      </c>
      <c r="BI35" s="2"/>
      <c r="BJ35" s="2"/>
      <c r="BK35" s="2"/>
      <c r="BL35" s="2"/>
      <c r="BM35" s="2" t="s">
        <v>91</v>
      </c>
      <c r="BN35" s="2">
        <v>0</v>
      </c>
      <c r="BO35" s="2"/>
      <c r="BP35" s="2"/>
      <c r="BQ35" s="3" t="s">
        <v>151</v>
      </c>
      <c r="BR35" s="3"/>
    </row>
    <row r="36" ht="68" customHeight="1" spans="1:70">
      <c r="A36" s="2" t="s">
        <v>440</v>
      </c>
      <c r="B36" s="2" t="s">
        <v>441</v>
      </c>
      <c r="C36" s="2" t="s">
        <v>72</v>
      </c>
      <c r="D36" s="2" t="s">
        <v>73</v>
      </c>
      <c r="E36" s="2" t="s">
        <v>442</v>
      </c>
      <c r="F36" s="2" t="s">
        <v>443</v>
      </c>
      <c r="G36" s="3" t="s">
        <v>444</v>
      </c>
      <c r="H36" s="3"/>
      <c r="I36" s="3"/>
      <c r="J36" s="2"/>
      <c r="K36" s="3"/>
      <c r="L36" s="3" t="s">
        <v>156</v>
      </c>
      <c r="M36" s="2" t="s">
        <v>98</v>
      </c>
      <c r="N36" s="2" t="s">
        <v>77</v>
      </c>
      <c r="O36" s="2"/>
      <c r="P36" s="2"/>
      <c r="Q36" s="2" t="s">
        <v>77</v>
      </c>
      <c r="R36" s="2"/>
      <c r="S36" s="2" t="s">
        <v>99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 t="str">
        <f>_xlfn.DISPIMG("ID_4C31864C11EB458C83EC9EE4D09F51E6",1)</f>
        <v>=DISPIMG("ID_4C31864C11EB458C83EC9EE4D09F51E6",1)</v>
      </c>
      <c r="AN36" s="2" t="str">
        <f>_xlfn.DISPIMG("ID_8264393771824A04BF4DB7362C91863F",1)</f>
        <v>=DISPIMG("ID_8264393771824A04BF4DB7362C91863F",1)</v>
      </c>
      <c r="AO36" s="2">
        <v>1</v>
      </c>
      <c r="AP36" s="3"/>
      <c r="AQ36" s="2"/>
      <c r="AR36" s="3"/>
      <c r="AS36" s="2"/>
      <c r="AT36" s="2" t="s">
        <v>445</v>
      </c>
      <c r="AU36" s="2" t="s">
        <v>446</v>
      </c>
      <c r="AV36" s="2" t="s">
        <v>120</v>
      </c>
      <c r="AW36" s="2" t="s">
        <v>121</v>
      </c>
      <c r="AX36" s="2" t="s">
        <v>159</v>
      </c>
      <c r="AY36" s="2" t="str">
        <f>_xlfn.DISPIMG("ID_99D46AA47D284AF6A94C6E6E778F2BB2",1)</f>
        <v>=DISPIMG("ID_99D46AA47D284AF6A94C6E6E778F2BB2",1)</v>
      </c>
      <c r="AZ36" s="2" t="s">
        <v>447</v>
      </c>
      <c r="BA36" s="2" t="s">
        <v>448</v>
      </c>
      <c r="BB36" s="2" t="s">
        <v>107</v>
      </c>
      <c r="BC36" s="2" t="s">
        <v>449</v>
      </c>
      <c r="BD36" s="2" t="s">
        <v>87</v>
      </c>
      <c r="BE36" s="2" t="s">
        <v>88</v>
      </c>
      <c r="BF36" s="2" t="s">
        <v>89</v>
      </c>
      <c r="BG36" s="2">
        <v>0</v>
      </c>
      <c r="BH36" s="2" t="s">
        <v>90</v>
      </c>
      <c r="BI36" s="2"/>
      <c r="BJ36" s="2"/>
      <c r="BK36" s="2"/>
      <c r="BL36" s="2"/>
      <c r="BM36" s="2" t="s">
        <v>91</v>
      </c>
      <c r="BN36" s="2">
        <v>0</v>
      </c>
      <c r="BO36" s="2"/>
      <c r="BP36" s="2"/>
      <c r="BQ36" s="3" t="s">
        <v>151</v>
      </c>
      <c r="BR36" s="3"/>
    </row>
    <row r="37" ht="68" customHeight="1" spans="1:70">
      <c r="A37" s="2" t="s">
        <v>450</v>
      </c>
      <c r="B37" s="2" t="s">
        <v>451</v>
      </c>
      <c r="C37" s="2" t="s">
        <v>72</v>
      </c>
      <c r="D37" s="2" t="s">
        <v>73</v>
      </c>
      <c r="E37" s="2" t="s">
        <v>452</v>
      </c>
      <c r="F37" s="2" t="s">
        <v>453</v>
      </c>
      <c r="G37" s="3"/>
      <c r="H37" s="3"/>
      <c r="I37" s="3"/>
      <c r="J37" s="2"/>
      <c r="K37" s="3"/>
      <c r="L37" s="3" t="s">
        <v>404</v>
      </c>
      <c r="M37" s="2" t="s">
        <v>116</v>
      </c>
      <c r="N37" s="2" t="s">
        <v>77</v>
      </c>
      <c r="O37" s="2"/>
      <c r="P37" s="2"/>
      <c r="Q37" s="2" t="s">
        <v>77</v>
      </c>
      <c r="R37" s="2"/>
      <c r="S37" s="2" t="s">
        <v>117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 t="str">
        <f>_xlfn.DISPIMG("ID_9217EE2EE7934A0CBDD576FC5DADBCAD",1)</f>
        <v>=DISPIMG("ID_9217EE2EE7934A0CBDD576FC5DADBCAD",1)</v>
      </c>
      <c r="AN37" s="2" t="str">
        <f>_xlfn.DISPIMG("ID_3F4F64848314448E8CBC945DAC90FD45",1)</f>
        <v>=DISPIMG("ID_3F4F64848314448E8CBC945DAC90FD45",1)</v>
      </c>
      <c r="AO37" s="2">
        <v>1</v>
      </c>
      <c r="AP37" s="3"/>
      <c r="AQ37" s="2"/>
      <c r="AR37" s="3"/>
      <c r="AS37" s="2"/>
      <c r="AT37" s="2" t="s">
        <v>454</v>
      </c>
      <c r="AU37" s="2" t="s">
        <v>455</v>
      </c>
      <c r="AV37" s="2" t="s">
        <v>120</v>
      </c>
      <c r="AW37" s="2" t="s">
        <v>121</v>
      </c>
      <c r="AX37" s="2" t="s">
        <v>170</v>
      </c>
      <c r="AY37" s="2" t="str">
        <f>_xlfn.DISPIMG("ID_6B8853416DE14D47AF6ECA5D29584F5F",1)</f>
        <v>=DISPIMG("ID_6B8853416DE14D47AF6ECA5D29584F5F",1)</v>
      </c>
      <c r="AZ37" s="2" t="s">
        <v>456</v>
      </c>
      <c r="BA37" s="2" t="s">
        <v>457</v>
      </c>
      <c r="BB37" s="2" t="s">
        <v>125</v>
      </c>
      <c r="BC37" s="2" t="s">
        <v>458</v>
      </c>
      <c r="BD37" s="2" t="s">
        <v>87</v>
      </c>
      <c r="BE37" s="2" t="s">
        <v>88</v>
      </c>
      <c r="BF37" s="2" t="s">
        <v>89</v>
      </c>
      <c r="BG37" s="2">
        <v>0</v>
      </c>
      <c r="BH37" s="2" t="s">
        <v>90</v>
      </c>
      <c r="BI37" s="2"/>
      <c r="BJ37" s="2"/>
      <c r="BK37" s="2"/>
      <c r="BL37" s="2"/>
      <c r="BM37" s="2" t="s">
        <v>91</v>
      </c>
      <c r="BN37" s="2">
        <v>0</v>
      </c>
      <c r="BO37" s="2"/>
      <c r="BP37" s="2"/>
      <c r="BQ37" s="3" t="s">
        <v>151</v>
      </c>
      <c r="BR37" s="3"/>
    </row>
    <row r="38" ht="68" customHeight="1" spans="1:70">
      <c r="A38" s="2" t="s">
        <v>459</v>
      </c>
      <c r="B38" s="2" t="s">
        <v>460</v>
      </c>
      <c r="C38" s="2" t="s">
        <v>72</v>
      </c>
      <c r="D38" s="2" t="s">
        <v>73</v>
      </c>
      <c r="E38" s="2" t="s">
        <v>461</v>
      </c>
      <c r="F38" s="2" t="s">
        <v>462</v>
      </c>
      <c r="G38" s="3"/>
      <c r="H38" s="3"/>
      <c r="I38" s="3"/>
      <c r="J38" s="2"/>
      <c r="K38" s="3"/>
      <c r="L38" s="3" t="s">
        <v>463</v>
      </c>
      <c r="M38" s="2" t="s">
        <v>116</v>
      </c>
      <c r="N38" s="2" t="s">
        <v>77</v>
      </c>
      <c r="O38" s="2"/>
      <c r="P38" s="2"/>
      <c r="Q38" s="2" t="s">
        <v>77</v>
      </c>
      <c r="R38" s="2"/>
      <c r="S38" s="2" t="s">
        <v>117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 t="str">
        <f>_xlfn.DISPIMG("ID_D9B79C25831F43FA9614842750226123",1)</f>
        <v>=DISPIMG("ID_D9B79C25831F43FA9614842750226123",1)</v>
      </c>
      <c r="AN38" s="2" t="str">
        <f>_xlfn.DISPIMG("ID_7892D75B0DDE4A90AB5C4AEB7FE1427D",1)</f>
        <v>=DISPIMG("ID_7892D75B0DDE4A90AB5C4AEB7FE1427D",1)</v>
      </c>
      <c r="AO38" s="2">
        <v>3</v>
      </c>
      <c r="AP38" s="3"/>
      <c r="AQ38" s="2"/>
      <c r="AR38" s="3"/>
      <c r="AS38" s="2"/>
      <c r="AT38" s="2" t="s">
        <v>464</v>
      </c>
      <c r="AU38" s="2" t="s">
        <v>465</v>
      </c>
      <c r="AV38" s="2" t="s">
        <v>120</v>
      </c>
      <c r="AW38" s="2" t="s">
        <v>121</v>
      </c>
      <c r="AX38" s="2" t="s">
        <v>213</v>
      </c>
      <c r="AY38" s="2" t="str">
        <f>_xlfn.DISPIMG("ID_C5EE7B3F89534887889568B9B98BE180",1)</f>
        <v>=DISPIMG("ID_C5EE7B3F89534887889568B9B98BE180",1)</v>
      </c>
      <c r="AZ38" s="2" t="s">
        <v>466</v>
      </c>
      <c r="BA38" s="2" t="s">
        <v>467</v>
      </c>
      <c r="BB38" s="2" t="s">
        <v>125</v>
      </c>
      <c r="BC38" s="2" t="s">
        <v>468</v>
      </c>
      <c r="BD38" s="2" t="s">
        <v>87</v>
      </c>
      <c r="BE38" s="2" t="s">
        <v>88</v>
      </c>
      <c r="BF38" s="2" t="s">
        <v>89</v>
      </c>
      <c r="BG38" s="2">
        <v>0</v>
      </c>
      <c r="BH38" s="2" t="s">
        <v>90</v>
      </c>
      <c r="BI38" s="2"/>
      <c r="BJ38" s="2"/>
      <c r="BK38" s="2"/>
      <c r="BL38" s="2"/>
      <c r="BM38" s="2" t="s">
        <v>91</v>
      </c>
      <c r="BN38" s="2">
        <v>0</v>
      </c>
      <c r="BO38" s="2"/>
      <c r="BP38" s="2"/>
      <c r="BQ38" s="3" t="s">
        <v>109</v>
      </c>
      <c r="BR38" s="3"/>
    </row>
    <row r="39" ht="68" customHeight="1" spans="1:70">
      <c r="A39" s="2" t="s">
        <v>469</v>
      </c>
      <c r="B39" s="2" t="s">
        <v>470</v>
      </c>
      <c r="C39" s="2" t="s">
        <v>72</v>
      </c>
      <c r="D39" s="2" t="s">
        <v>73</v>
      </c>
      <c r="E39" s="2" t="s">
        <v>471</v>
      </c>
      <c r="F39" s="2" t="s">
        <v>472</v>
      </c>
      <c r="G39" s="3"/>
      <c r="H39" s="3"/>
      <c r="I39" s="3"/>
      <c r="J39" s="2"/>
      <c r="K39" s="3"/>
      <c r="L39" s="3" t="s">
        <v>473</v>
      </c>
      <c r="M39" s="2" t="s">
        <v>98</v>
      </c>
      <c r="N39" s="2" t="s">
        <v>77</v>
      </c>
      <c r="O39" s="2"/>
      <c r="P39" s="2"/>
      <c r="Q39" s="2" t="s">
        <v>77</v>
      </c>
      <c r="R39" s="2"/>
      <c r="S39" s="2" t="s">
        <v>99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 t="str">
        <f>_xlfn.DISPIMG("ID_A5339E6C69964E66A75F0D336662EEB8",1)</f>
        <v>=DISPIMG("ID_A5339E6C69964E66A75F0D336662EEB8",1)</v>
      </c>
      <c r="AN39" s="2" t="str">
        <f>_xlfn.DISPIMG("ID_6A1C0B58B1794CD49AA01988191A2511",1)</f>
        <v>=DISPIMG("ID_6A1C0B58B1794CD49AA01988191A2511",1)</v>
      </c>
      <c r="AO39" s="2">
        <v>1</v>
      </c>
      <c r="AP39" s="3"/>
      <c r="AQ39" s="2"/>
      <c r="AR39" s="3"/>
      <c r="AS39" s="2"/>
      <c r="AT39" s="2" t="s">
        <v>474</v>
      </c>
      <c r="AU39" s="2" t="s">
        <v>475</v>
      </c>
      <c r="AV39" s="2" t="s">
        <v>120</v>
      </c>
      <c r="AW39" s="2" t="s">
        <v>121</v>
      </c>
      <c r="AX39" s="2" t="s">
        <v>159</v>
      </c>
      <c r="AY39" s="2" t="str">
        <f>_xlfn.DISPIMG("ID_A78E72AB889B44C5831D47C63587EC2F",1)</f>
        <v>=DISPIMG("ID_A78E72AB889B44C5831D47C63587EC2F",1)</v>
      </c>
      <c r="AZ39" s="2" t="s">
        <v>476</v>
      </c>
      <c r="BA39" s="2" t="s">
        <v>477</v>
      </c>
      <c r="BB39" s="2" t="s">
        <v>107</v>
      </c>
      <c r="BC39" s="2" t="s">
        <v>478</v>
      </c>
      <c r="BD39" s="2" t="s">
        <v>87</v>
      </c>
      <c r="BE39" s="2" t="s">
        <v>88</v>
      </c>
      <c r="BF39" s="2" t="s">
        <v>89</v>
      </c>
      <c r="BG39" s="2">
        <v>0</v>
      </c>
      <c r="BH39" s="2" t="s">
        <v>90</v>
      </c>
      <c r="BI39" s="2"/>
      <c r="BJ39" s="2"/>
      <c r="BK39" s="2"/>
      <c r="BL39" s="2"/>
      <c r="BM39" s="2" t="s">
        <v>91</v>
      </c>
      <c r="BN39" s="2">
        <v>0</v>
      </c>
      <c r="BO39" s="2"/>
      <c r="BP39" s="2"/>
      <c r="BQ39" s="3" t="s">
        <v>151</v>
      </c>
      <c r="BR39" s="3"/>
    </row>
    <row r="40" ht="68" customHeight="1" spans="1:70">
      <c r="A40" s="2" t="s">
        <v>479</v>
      </c>
      <c r="B40" s="2" t="s">
        <v>480</v>
      </c>
      <c r="C40" s="2" t="s">
        <v>72</v>
      </c>
      <c r="D40" s="2" t="s">
        <v>73</v>
      </c>
      <c r="E40" s="2" t="s">
        <v>481</v>
      </c>
      <c r="F40" s="2" t="s">
        <v>482</v>
      </c>
      <c r="G40" s="3"/>
      <c r="H40" s="3"/>
      <c r="I40" s="3"/>
      <c r="J40" s="2"/>
      <c r="K40" s="3"/>
      <c r="L40" s="3" t="s">
        <v>483</v>
      </c>
      <c r="M40" s="2" t="s">
        <v>116</v>
      </c>
      <c r="N40" s="2" t="s">
        <v>77</v>
      </c>
      <c r="O40" s="2"/>
      <c r="P40" s="2"/>
      <c r="Q40" s="2" t="s">
        <v>77</v>
      </c>
      <c r="R40" s="2"/>
      <c r="S40" s="2" t="s">
        <v>117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 t="str">
        <f>_xlfn.DISPIMG("ID_B689DDDF8C0D4CA68733BAE246622A07",1)</f>
        <v>=DISPIMG("ID_B689DDDF8C0D4CA68733BAE246622A07",1)</v>
      </c>
      <c r="AN40" s="2" t="str">
        <f>_xlfn.DISPIMG("ID_7FC9FBBD0F8040CFB4E2AB6DB8844C76",1)</f>
        <v>=DISPIMG("ID_7FC9FBBD0F8040CFB4E2AB6DB8844C76",1)</v>
      </c>
      <c r="AO40" s="2">
        <v>3</v>
      </c>
      <c r="AP40" s="3"/>
      <c r="AQ40" s="2"/>
      <c r="AR40" s="3"/>
      <c r="AS40" s="2"/>
      <c r="AT40" s="2" t="s">
        <v>484</v>
      </c>
      <c r="AU40" s="2" t="s">
        <v>485</v>
      </c>
      <c r="AV40" s="2" t="s">
        <v>120</v>
      </c>
      <c r="AW40" s="2" t="s">
        <v>121</v>
      </c>
      <c r="AX40" s="2" t="s">
        <v>213</v>
      </c>
      <c r="AY40" s="2" t="str">
        <f>_xlfn.DISPIMG("ID_C99655624DC44C179D9F8E8C5DB6B334",1)</f>
        <v>=DISPIMG("ID_C99655624DC44C179D9F8E8C5DB6B334",1)</v>
      </c>
      <c r="AZ40" s="2" t="s">
        <v>486</v>
      </c>
      <c r="BA40" s="2" t="s">
        <v>487</v>
      </c>
      <c r="BB40" s="2" t="s">
        <v>125</v>
      </c>
      <c r="BC40" s="2" t="s">
        <v>488</v>
      </c>
      <c r="BD40" s="2" t="s">
        <v>87</v>
      </c>
      <c r="BE40" s="2" t="s">
        <v>88</v>
      </c>
      <c r="BF40" s="2" t="s">
        <v>89</v>
      </c>
      <c r="BG40" s="2">
        <v>0</v>
      </c>
      <c r="BH40" s="2" t="s">
        <v>90</v>
      </c>
      <c r="BI40" s="2"/>
      <c r="BJ40" s="2"/>
      <c r="BK40" s="2"/>
      <c r="BL40" s="2"/>
      <c r="BM40" s="2" t="s">
        <v>91</v>
      </c>
      <c r="BN40" s="2">
        <v>0</v>
      </c>
      <c r="BO40" s="2"/>
      <c r="BP40" s="2"/>
      <c r="BQ40" s="3" t="s">
        <v>109</v>
      </c>
      <c r="BR40" s="3"/>
    </row>
    <row r="41" ht="68" customHeight="1" spans="1:70">
      <c r="A41" s="2" t="s">
        <v>489</v>
      </c>
      <c r="B41" s="2" t="s">
        <v>490</v>
      </c>
      <c r="C41" s="2" t="s">
        <v>72</v>
      </c>
      <c r="D41" s="2" t="s">
        <v>73</v>
      </c>
      <c r="E41" s="2" t="s">
        <v>491</v>
      </c>
      <c r="F41" s="2" t="s">
        <v>492</v>
      </c>
      <c r="G41" s="3"/>
      <c r="H41" s="3"/>
      <c r="I41" s="3"/>
      <c r="J41" s="2"/>
      <c r="K41" s="3"/>
      <c r="L41" s="3" t="s">
        <v>473</v>
      </c>
      <c r="M41" s="2" t="s">
        <v>98</v>
      </c>
      <c r="N41" s="2" t="s">
        <v>77</v>
      </c>
      <c r="O41" s="2"/>
      <c r="P41" s="2"/>
      <c r="Q41" s="2" t="s">
        <v>77</v>
      </c>
      <c r="R41" s="2"/>
      <c r="S41" s="2" t="s">
        <v>99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 t="str">
        <f>_xlfn.DISPIMG("ID_C940E4908C8E4CAF86618F1EB383E4C7",1)</f>
        <v>=DISPIMG("ID_C940E4908C8E4CAF86618F1EB383E4C7",1)</v>
      </c>
      <c r="AN41" s="2" t="str">
        <f>_xlfn.DISPIMG("ID_CDB4A5E533B448FF87150F1BAC79E4EC",1)</f>
        <v>=DISPIMG("ID_CDB4A5E533B448FF87150F1BAC79E4EC",1)</v>
      </c>
      <c r="AO41" s="2">
        <v>1</v>
      </c>
      <c r="AP41" s="3"/>
      <c r="AQ41" s="2"/>
      <c r="AR41" s="3"/>
      <c r="AS41" s="2"/>
      <c r="AT41" s="2" t="s">
        <v>493</v>
      </c>
      <c r="AU41" s="2" t="s">
        <v>494</v>
      </c>
      <c r="AV41" s="2" t="s">
        <v>120</v>
      </c>
      <c r="AW41" s="2" t="s">
        <v>121</v>
      </c>
      <c r="AX41" s="2" t="s">
        <v>159</v>
      </c>
      <c r="AY41" s="2" t="str">
        <f>_xlfn.DISPIMG("ID_8EC1E5DB2F8544C68FE3EBC28CD4AA89",1)</f>
        <v>=DISPIMG("ID_8EC1E5DB2F8544C68FE3EBC28CD4AA89",1)</v>
      </c>
      <c r="AZ41" s="2" t="s">
        <v>495</v>
      </c>
      <c r="BA41" s="2" t="s">
        <v>496</v>
      </c>
      <c r="BB41" s="2" t="s">
        <v>107</v>
      </c>
      <c r="BC41" s="2" t="s">
        <v>497</v>
      </c>
      <c r="BD41" s="2" t="s">
        <v>87</v>
      </c>
      <c r="BE41" s="2" t="s">
        <v>88</v>
      </c>
      <c r="BF41" s="2" t="s">
        <v>89</v>
      </c>
      <c r="BG41" s="2">
        <v>0</v>
      </c>
      <c r="BH41" s="2" t="s">
        <v>90</v>
      </c>
      <c r="BI41" s="2"/>
      <c r="BJ41" s="2"/>
      <c r="BK41" s="2"/>
      <c r="BL41" s="2"/>
      <c r="BM41" s="2" t="s">
        <v>91</v>
      </c>
      <c r="BN41" s="2">
        <v>0</v>
      </c>
      <c r="BO41" s="2"/>
      <c r="BP41" s="2"/>
      <c r="BQ41" s="3" t="s">
        <v>151</v>
      </c>
      <c r="BR41" s="3"/>
    </row>
    <row r="42" ht="68" customHeight="1" spans="1:70">
      <c r="A42" s="2" t="s">
        <v>498</v>
      </c>
      <c r="B42" s="2" t="s">
        <v>499</v>
      </c>
      <c r="C42" s="2" t="s">
        <v>72</v>
      </c>
      <c r="D42" s="2" t="s">
        <v>73</v>
      </c>
      <c r="E42" s="2" t="s">
        <v>500</v>
      </c>
      <c r="F42" s="2" t="s">
        <v>501</v>
      </c>
      <c r="G42" s="3" t="s">
        <v>502</v>
      </c>
      <c r="H42" s="3"/>
      <c r="I42" s="3"/>
      <c r="J42" s="2"/>
      <c r="K42" s="3"/>
      <c r="L42" s="3" t="s">
        <v>503</v>
      </c>
      <c r="M42" s="2" t="s">
        <v>116</v>
      </c>
      <c r="N42" s="2" t="s">
        <v>77</v>
      </c>
      <c r="O42" s="2"/>
      <c r="P42" s="2"/>
      <c r="Q42" s="2" t="s">
        <v>77</v>
      </c>
      <c r="R42" s="2"/>
      <c r="S42" s="2" t="s">
        <v>117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 t="str">
        <f>_xlfn.DISPIMG("ID_2F08231F64E74A0F93706D72009EE4D1",1)</f>
        <v>=DISPIMG("ID_2F08231F64E74A0F93706D72009EE4D1",1)</v>
      </c>
      <c r="AN42" s="2" t="str">
        <f>_xlfn.DISPIMG("ID_61F9C5F7D6254FF68541167EEFF0F2BF",1)</f>
        <v>=DISPIMG("ID_61F9C5F7D6254FF68541167EEFF0F2BF",1)</v>
      </c>
      <c r="AO42" s="2">
        <v>2</v>
      </c>
      <c r="AP42" s="3"/>
      <c r="AQ42" s="2"/>
      <c r="AR42" s="3"/>
      <c r="AS42" s="2"/>
      <c r="AT42" s="2" t="s">
        <v>504</v>
      </c>
      <c r="AU42" s="2" t="s">
        <v>505</v>
      </c>
      <c r="AV42" s="2" t="s">
        <v>120</v>
      </c>
      <c r="AW42" s="2" t="s">
        <v>121</v>
      </c>
      <c r="AX42" s="2" t="s">
        <v>376</v>
      </c>
      <c r="AY42" s="2" t="str">
        <f>_xlfn.DISPIMG("ID_9A969F61AC2549A2939C4139036354C5",1)</f>
        <v>=DISPIMG("ID_9A969F61AC2549A2939C4139036354C5",1)</v>
      </c>
      <c r="AZ42" s="2" t="s">
        <v>506</v>
      </c>
      <c r="BA42" s="2" t="s">
        <v>507</v>
      </c>
      <c r="BB42" s="2" t="s">
        <v>125</v>
      </c>
      <c r="BC42" s="2" t="s">
        <v>508</v>
      </c>
      <c r="BD42" s="2" t="s">
        <v>87</v>
      </c>
      <c r="BE42" s="2" t="s">
        <v>88</v>
      </c>
      <c r="BF42" s="2" t="s">
        <v>89</v>
      </c>
      <c r="BG42" s="2">
        <v>0</v>
      </c>
      <c r="BH42" s="2" t="s">
        <v>90</v>
      </c>
      <c r="BI42" s="2"/>
      <c r="BJ42" s="2"/>
      <c r="BK42" s="2"/>
      <c r="BL42" s="2"/>
      <c r="BM42" s="2" t="s">
        <v>91</v>
      </c>
      <c r="BN42" s="2">
        <v>0</v>
      </c>
      <c r="BO42" s="2"/>
      <c r="BP42" s="2"/>
      <c r="BQ42" s="3" t="s">
        <v>92</v>
      </c>
      <c r="BR42" s="3"/>
    </row>
    <row r="43" ht="68" customHeight="1" spans="1:70">
      <c r="A43" s="2" t="s">
        <v>509</v>
      </c>
      <c r="B43" s="2" t="s">
        <v>510</v>
      </c>
      <c r="C43" s="2" t="s">
        <v>72</v>
      </c>
      <c r="D43" s="2" t="s">
        <v>73</v>
      </c>
      <c r="E43" s="2" t="s">
        <v>511</v>
      </c>
      <c r="F43" s="2" t="s">
        <v>512</v>
      </c>
      <c r="G43" s="3"/>
      <c r="H43" s="3"/>
      <c r="I43" s="3"/>
      <c r="J43" s="2"/>
      <c r="K43" s="3"/>
      <c r="L43" s="3" t="s">
        <v>513</v>
      </c>
      <c r="M43" s="2" t="s">
        <v>116</v>
      </c>
      <c r="N43" s="2" t="s">
        <v>77</v>
      </c>
      <c r="O43" s="2"/>
      <c r="P43" s="2"/>
      <c r="Q43" s="2" t="s">
        <v>77</v>
      </c>
      <c r="R43" s="2"/>
      <c r="S43" s="2" t="s">
        <v>117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 t="str">
        <f>_xlfn.DISPIMG("ID_887FBE026C3B4FB8949BDFCD37BE3122",1)</f>
        <v>=DISPIMG("ID_887FBE026C3B4FB8949BDFCD37BE3122",1)</v>
      </c>
      <c r="AN43" s="2" t="str">
        <f>_xlfn.DISPIMG("ID_EA1770A9F7004D2C9850E00EE27A3481",1)</f>
        <v>=DISPIMG("ID_EA1770A9F7004D2C9850E00EE27A3481",1)</v>
      </c>
      <c r="AO43" s="2">
        <v>1</v>
      </c>
      <c r="AP43" s="3"/>
      <c r="AQ43" s="2"/>
      <c r="AR43" s="3"/>
      <c r="AS43" s="2"/>
      <c r="AT43" s="2" t="s">
        <v>514</v>
      </c>
      <c r="AU43" s="2" t="s">
        <v>515</v>
      </c>
      <c r="AV43" s="2" t="s">
        <v>120</v>
      </c>
      <c r="AW43" s="2" t="s">
        <v>121</v>
      </c>
      <c r="AX43" s="2" t="s">
        <v>170</v>
      </c>
      <c r="AY43" s="2" t="str">
        <f>_xlfn.DISPIMG("ID_58537CB8BAC14EA28E08912D1D8B9EB4",1)</f>
        <v>=DISPIMG("ID_58537CB8BAC14EA28E08912D1D8B9EB4",1)</v>
      </c>
      <c r="AZ43" s="2" t="s">
        <v>516</v>
      </c>
      <c r="BA43" s="2" t="s">
        <v>517</v>
      </c>
      <c r="BB43" s="2" t="s">
        <v>125</v>
      </c>
      <c r="BC43" s="2" t="s">
        <v>518</v>
      </c>
      <c r="BD43" s="2" t="s">
        <v>87</v>
      </c>
      <c r="BE43" s="2" t="s">
        <v>88</v>
      </c>
      <c r="BF43" s="2" t="s">
        <v>89</v>
      </c>
      <c r="BG43" s="2">
        <v>0</v>
      </c>
      <c r="BH43" s="2" t="s">
        <v>90</v>
      </c>
      <c r="BI43" s="2"/>
      <c r="BJ43" s="2"/>
      <c r="BK43" s="2"/>
      <c r="BL43" s="2"/>
      <c r="BM43" s="2" t="s">
        <v>91</v>
      </c>
      <c r="BN43" s="2">
        <v>0</v>
      </c>
      <c r="BO43" s="2"/>
      <c r="BP43" s="2"/>
      <c r="BQ43" s="3" t="s">
        <v>151</v>
      </c>
      <c r="BR43" s="3"/>
    </row>
    <row r="44" ht="68" customHeight="1" spans="1:70">
      <c r="A44" s="2" t="s">
        <v>519</v>
      </c>
      <c r="B44" s="2" t="s">
        <v>520</v>
      </c>
      <c r="C44" s="2" t="s">
        <v>72</v>
      </c>
      <c r="D44" s="2" t="s">
        <v>73</v>
      </c>
      <c r="E44" s="2" t="s">
        <v>521</v>
      </c>
      <c r="F44" s="2" t="s">
        <v>522</v>
      </c>
      <c r="G44" s="3"/>
      <c r="H44" s="3"/>
      <c r="I44" s="3"/>
      <c r="J44" s="2"/>
      <c r="K44" s="3"/>
      <c r="L44" s="3" t="s">
        <v>156</v>
      </c>
      <c r="M44" s="2" t="s">
        <v>98</v>
      </c>
      <c r="N44" s="2" t="s">
        <v>77</v>
      </c>
      <c r="O44" s="2"/>
      <c r="P44" s="2"/>
      <c r="Q44" s="2" t="s">
        <v>77</v>
      </c>
      <c r="R44" s="2"/>
      <c r="S44" s="2" t="s">
        <v>99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 t="str">
        <f>_xlfn.DISPIMG("ID_2F20ACE1EBC742D1B8D30CE445B9C6A0",1)</f>
        <v>=DISPIMG("ID_2F20ACE1EBC742D1B8D30CE445B9C6A0",1)</v>
      </c>
      <c r="AN44" s="2" t="str">
        <f>_xlfn.DISPIMG("ID_5F0A1046C334490FAC8E4AC0EED58874",1)</f>
        <v>=DISPIMG("ID_5F0A1046C334490FAC8E4AC0EED58874",1)</v>
      </c>
      <c r="AO44" s="2">
        <v>1</v>
      </c>
      <c r="AP44" s="3"/>
      <c r="AQ44" s="2"/>
      <c r="AR44" s="3"/>
      <c r="AS44" s="2"/>
      <c r="AT44" s="2" t="s">
        <v>523</v>
      </c>
      <c r="AU44" s="2" t="s">
        <v>524</v>
      </c>
      <c r="AV44" s="2" t="s">
        <v>120</v>
      </c>
      <c r="AW44" s="2" t="s">
        <v>121</v>
      </c>
      <c r="AX44" s="2" t="s">
        <v>159</v>
      </c>
      <c r="AY44" s="2" t="str">
        <f>_xlfn.DISPIMG("ID_843FAEF8F7D744A7A64D570D3847CE0A",1)</f>
        <v>=DISPIMG("ID_843FAEF8F7D744A7A64D570D3847CE0A",1)</v>
      </c>
      <c r="AZ44" s="2" t="s">
        <v>525</v>
      </c>
      <c r="BA44" s="2" t="s">
        <v>526</v>
      </c>
      <c r="BB44" s="2" t="s">
        <v>107</v>
      </c>
      <c r="BC44" s="2" t="s">
        <v>527</v>
      </c>
      <c r="BD44" s="2" t="s">
        <v>87</v>
      </c>
      <c r="BE44" s="2" t="s">
        <v>88</v>
      </c>
      <c r="BF44" s="2" t="s">
        <v>89</v>
      </c>
      <c r="BG44" s="2">
        <v>0</v>
      </c>
      <c r="BH44" s="2" t="s">
        <v>90</v>
      </c>
      <c r="BI44" s="2"/>
      <c r="BJ44" s="2"/>
      <c r="BK44" s="2"/>
      <c r="BL44" s="2"/>
      <c r="BM44" s="2" t="s">
        <v>91</v>
      </c>
      <c r="BN44" s="2">
        <v>0</v>
      </c>
      <c r="BO44" s="2"/>
      <c r="BP44" s="2"/>
      <c r="BQ44" s="3" t="s">
        <v>151</v>
      </c>
      <c r="BR44" s="3"/>
    </row>
    <row r="45" ht="68" customHeight="1" spans="1:70">
      <c r="A45" s="2" t="s">
        <v>528</v>
      </c>
      <c r="B45" s="2" t="s">
        <v>529</v>
      </c>
      <c r="C45" s="2" t="s">
        <v>72</v>
      </c>
      <c r="D45" s="2" t="s">
        <v>73</v>
      </c>
      <c r="E45" s="2" t="s">
        <v>530</v>
      </c>
      <c r="F45" s="2" t="s">
        <v>531</v>
      </c>
      <c r="G45" s="3"/>
      <c r="H45" s="3"/>
      <c r="I45" s="3"/>
      <c r="J45" s="2"/>
      <c r="K45" s="3"/>
      <c r="L45" s="3" t="s">
        <v>513</v>
      </c>
      <c r="M45" s="2" t="s">
        <v>116</v>
      </c>
      <c r="N45" s="2" t="s">
        <v>77</v>
      </c>
      <c r="O45" s="2"/>
      <c r="P45" s="2"/>
      <c r="Q45" s="2" t="s">
        <v>77</v>
      </c>
      <c r="R45" s="2"/>
      <c r="S45" s="2" t="s">
        <v>117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 t="str">
        <f>_xlfn.DISPIMG("ID_2E23FAAC5E4545948B0AE6912DD4EF8C",1)</f>
        <v>=DISPIMG("ID_2E23FAAC5E4545948B0AE6912DD4EF8C",1)</v>
      </c>
      <c r="AN45" s="2" t="str">
        <f>_xlfn.DISPIMG("ID_1AD71C6053134560BECFA7A7CB6B705B",1)</f>
        <v>=DISPIMG("ID_1AD71C6053134560BECFA7A7CB6B705B",1)</v>
      </c>
      <c r="AO45" s="2">
        <v>1</v>
      </c>
      <c r="AP45" s="3"/>
      <c r="AQ45" s="2"/>
      <c r="AR45" s="3"/>
      <c r="AS45" s="2"/>
      <c r="AT45" s="2" t="s">
        <v>532</v>
      </c>
      <c r="AU45" s="2" t="s">
        <v>533</v>
      </c>
      <c r="AV45" s="2" t="s">
        <v>120</v>
      </c>
      <c r="AW45" s="2" t="s">
        <v>121</v>
      </c>
      <c r="AX45" s="2" t="s">
        <v>170</v>
      </c>
      <c r="AY45" s="2" t="str">
        <f>_xlfn.DISPIMG("ID_B4E8564870244D41B98F07A34F8B44B6",1)</f>
        <v>=DISPIMG("ID_B4E8564870244D41B98F07A34F8B44B6",1)</v>
      </c>
      <c r="AZ45" s="2" t="s">
        <v>534</v>
      </c>
      <c r="BA45" s="2" t="s">
        <v>535</v>
      </c>
      <c r="BB45" s="2" t="s">
        <v>125</v>
      </c>
      <c r="BC45" s="2" t="s">
        <v>536</v>
      </c>
      <c r="BD45" s="2" t="s">
        <v>87</v>
      </c>
      <c r="BE45" s="2" t="s">
        <v>88</v>
      </c>
      <c r="BF45" s="2" t="s">
        <v>89</v>
      </c>
      <c r="BG45" s="2">
        <v>0</v>
      </c>
      <c r="BH45" s="2" t="s">
        <v>90</v>
      </c>
      <c r="BI45" s="2"/>
      <c r="BJ45" s="2"/>
      <c r="BK45" s="2"/>
      <c r="BL45" s="2"/>
      <c r="BM45" s="2" t="s">
        <v>91</v>
      </c>
      <c r="BN45" s="2">
        <v>0</v>
      </c>
      <c r="BO45" s="2"/>
      <c r="BP45" s="2"/>
      <c r="BQ45" s="3" t="s">
        <v>151</v>
      </c>
      <c r="BR45" s="3"/>
    </row>
    <row r="46" ht="68" customHeight="1" spans="1:70">
      <c r="A46" s="2" t="s">
        <v>537</v>
      </c>
      <c r="B46" s="2" t="s">
        <v>538</v>
      </c>
      <c r="C46" s="2" t="s">
        <v>72</v>
      </c>
      <c r="D46" s="2" t="s">
        <v>73</v>
      </c>
      <c r="E46" s="2" t="s">
        <v>539</v>
      </c>
      <c r="F46" s="2" t="s">
        <v>540</v>
      </c>
      <c r="G46" s="3"/>
      <c r="H46" s="3"/>
      <c r="I46" s="3"/>
      <c r="J46" s="2"/>
      <c r="K46" s="3"/>
      <c r="L46" s="3" t="s">
        <v>541</v>
      </c>
      <c r="M46" s="2" t="s">
        <v>116</v>
      </c>
      <c r="N46" s="2" t="s">
        <v>77</v>
      </c>
      <c r="O46" s="2"/>
      <c r="P46" s="2"/>
      <c r="Q46" s="2" t="s">
        <v>77</v>
      </c>
      <c r="R46" s="2"/>
      <c r="S46" s="2" t="s">
        <v>117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 t="str">
        <f>_xlfn.DISPIMG("ID_366683672753485AABD80F1837393D9A",1)</f>
        <v>=DISPIMG("ID_366683672753485AABD80F1837393D9A",1)</v>
      </c>
      <c r="AN46" s="2" t="str">
        <f>_xlfn.DISPIMG("ID_9AC60114E133409FB958EA4E67C84C07",1)</f>
        <v>=DISPIMG("ID_9AC60114E133409FB958EA4E67C84C07",1)</v>
      </c>
      <c r="AO46" s="2">
        <v>2</v>
      </c>
      <c r="AP46" s="3"/>
      <c r="AQ46" s="2"/>
      <c r="AR46" s="3"/>
      <c r="AS46" s="2"/>
      <c r="AT46" s="2" t="s">
        <v>542</v>
      </c>
      <c r="AU46" s="2" t="s">
        <v>543</v>
      </c>
      <c r="AV46" s="2" t="s">
        <v>120</v>
      </c>
      <c r="AW46" s="2" t="s">
        <v>121</v>
      </c>
      <c r="AX46" s="2" t="s">
        <v>376</v>
      </c>
      <c r="AY46" s="2" t="str">
        <f>_xlfn.DISPIMG("ID_B77004145BF24B57B14CD953616BC2E4",1)</f>
        <v>=DISPIMG("ID_B77004145BF24B57B14CD953616BC2E4",1)</v>
      </c>
      <c r="AZ46" s="2" t="s">
        <v>544</v>
      </c>
      <c r="BA46" s="2" t="s">
        <v>545</v>
      </c>
      <c r="BB46" s="2" t="s">
        <v>125</v>
      </c>
      <c r="BC46" s="2" t="s">
        <v>546</v>
      </c>
      <c r="BD46" s="2" t="s">
        <v>87</v>
      </c>
      <c r="BE46" s="2" t="s">
        <v>88</v>
      </c>
      <c r="BF46" s="2" t="s">
        <v>89</v>
      </c>
      <c r="BG46" s="2">
        <v>0</v>
      </c>
      <c r="BH46" s="2" t="s">
        <v>90</v>
      </c>
      <c r="BI46" s="2"/>
      <c r="BJ46" s="2"/>
      <c r="BK46" s="2"/>
      <c r="BL46" s="2"/>
      <c r="BM46" s="2" t="s">
        <v>91</v>
      </c>
      <c r="BN46" s="2">
        <v>0</v>
      </c>
      <c r="BO46" s="2"/>
      <c r="BP46" s="2"/>
      <c r="BQ46" s="3" t="s">
        <v>92</v>
      </c>
      <c r="BR46" s="3"/>
    </row>
    <row r="47" ht="68" customHeight="1" spans="1:70">
      <c r="A47" s="2" t="s">
        <v>547</v>
      </c>
      <c r="B47" s="2" t="s">
        <v>548</v>
      </c>
      <c r="C47" s="2" t="s">
        <v>72</v>
      </c>
      <c r="D47" s="2" t="s">
        <v>73</v>
      </c>
      <c r="E47" s="2" t="s">
        <v>549</v>
      </c>
      <c r="F47" s="2" t="s">
        <v>550</v>
      </c>
      <c r="G47" s="3"/>
      <c r="H47" s="3"/>
      <c r="I47" s="3"/>
      <c r="J47" s="2"/>
      <c r="K47" s="3"/>
      <c r="L47" s="3" t="s">
        <v>551</v>
      </c>
      <c r="M47" s="2" t="s">
        <v>116</v>
      </c>
      <c r="N47" s="2" t="s">
        <v>77</v>
      </c>
      <c r="O47" s="2"/>
      <c r="P47" s="2"/>
      <c r="Q47" s="2" t="s">
        <v>77</v>
      </c>
      <c r="R47" s="2"/>
      <c r="S47" s="2" t="s">
        <v>117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 t="str">
        <f>_xlfn.DISPIMG("ID_2CE3CEC8C04D4DCA9D614CE4898FA9E4",1)</f>
        <v>=DISPIMG("ID_2CE3CEC8C04D4DCA9D614CE4898FA9E4",1)</v>
      </c>
      <c r="AN47" s="2" t="str">
        <f>_xlfn.DISPIMG("ID_D14A3398574341C19773B30D66DBFD68",1)</f>
        <v>=DISPIMG("ID_D14A3398574341C19773B30D66DBFD68",1)</v>
      </c>
      <c r="AO47" s="2">
        <v>2</v>
      </c>
      <c r="AP47" s="3"/>
      <c r="AQ47" s="2"/>
      <c r="AR47" s="3"/>
      <c r="AS47" s="2"/>
      <c r="AT47" s="2" t="s">
        <v>552</v>
      </c>
      <c r="AU47" s="2" t="s">
        <v>553</v>
      </c>
      <c r="AV47" s="2" t="s">
        <v>120</v>
      </c>
      <c r="AW47" s="2" t="s">
        <v>121</v>
      </c>
      <c r="AX47" s="2" t="s">
        <v>376</v>
      </c>
      <c r="AY47" s="2" t="str">
        <f>_xlfn.DISPIMG("ID_8F6B7DD7C40442CCB70A33B680A12187",1)</f>
        <v>=DISPIMG("ID_8F6B7DD7C40442CCB70A33B680A12187",1)</v>
      </c>
      <c r="AZ47" s="2" t="s">
        <v>554</v>
      </c>
      <c r="BA47" s="2" t="s">
        <v>555</v>
      </c>
      <c r="BB47" s="2" t="s">
        <v>125</v>
      </c>
      <c r="BC47" s="2" t="s">
        <v>556</v>
      </c>
      <c r="BD47" s="2" t="s">
        <v>87</v>
      </c>
      <c r="BE47" s="2" t="s">
        <v>88</v>
      </c>
      <c r="BF47" s="2" t="s">
        <v>89</v>
      </c>
      <c r="BG47" s="2">
        <v>0</v>
      </c>
      <c r="BH47" s="2" t="s">
        <v>90</v>
      </c>
      <c r="BI47" s="2"/>
      <c r="BJ47" s="2"/>
      <c r="BK47" s="2"/>
      <c r="BL47" s="2"/>
      <c r="BM47" s="2" t="s">
        <v>91</v>
      </c>
      <c r="BN47" s="2">
        <v>0</v>
      </c>
      <c r="BO47" s="2"/>
      <c r="BP47" s="2"/>
      <c r="BQ47" s="3" t="s">
        <v>92</v>
      </c>
      <c r="BR47" s="3"/>
    </row>
    <row r="48" ht="68" customHeight="1" spans="1:70">
      <c r="A48" s="2" t="s">
        <v>557</v>
      </c>
      <c r="B48" s="2" t="s">
        <v>558</v>
      </c>
      <c r="C48" s="2" t="s">
        <v>72</v>
      </c>
      <c r="D48" s="2" t="s">
        <v>73</v>
      </c>
      <c r="E48" s="2" t="s">
        <v>559</v>
      </c>
      <c r="F48" s="2" t="s">
        <v>560</v>
      </c>
      <c r="G48" s="3"/>
      <c r="H48" s="3"/>
      <c r="I48" s="3"/>
      <c r="J48" s="2"/>
      <c r="K48" s="3"/>
      <c r="L48" s="3" t="s">
        <v>561</v>
      </c>
      <c r="M48" s="2" t="s">
        <v>98</v>
      </c>
      <c r="N48" s="2" t="s">
        <v>77</v>
      </c>
      <c r="O48" s="2"/>
      <c r="P48" s="2"/>
      <c r="Q48" s="2" t="s">
        <v>77</v>
      </c>
      <c r="R48" s="2"/>
      <c r="S48" s="2" t="s">
        <v>99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 t="str">
        <f>_xlfn.DISPIMG("ID_231CADB268F943AC8A6C3F8BF4D81614",1)</f>
        <v>=DISPIMG("ID_231CADB268F943AC8A6C3F8BF4D81614",1)</v>
      </c>
      <c r="AN48" s="2" t="str">
        <f>_xlfn.DISPIMG("ID_75E3B4421BCB4DB2BE915180871CA734",1)</f>
        <v>=DISPIMG("ID_75E3B4421BCB4DB2BE915180871CA734",1)</v>
      </c>
      <c r="AO48" s="2">
        <v>1</v>
      </c>
      <c r="AP48" s="3"/>
      <c r="AQ48" s="2"/>
      <c r="AR48" s="3"/>
      <c r="AS48" s="2"/>
      <c r="AT48" s="2" t="s">
        <v>562</v>
      </c>
      <c r="AU48" s="2" t="s">
        <v>563</v>
      </c>
      <c r="AV48" s="2" t="s">
        <v>120</v>
      </c>
      <c r="AW48" s="2" t="s">
        <v>121</v>
      </c>
      <c r="AX48" s="2" t="s">
        <v>159</v>
      </c>
      <c r="AY48" s="2" t="str">
        <f>_xlfn.DISPIMG("ID_600A301594E94EA5AEE53D8B760F2FCB",1)</f>
        <v>=DISPIMG("ID_600A301594E94EA5AEE53D8B760F2FCB",1)</v>
      </c>
      <c r="AZ48" s="2" t="s">
        <v>564</v>
      </c>
      <c r="BA48" s="2" t="s">
        <v>565</v>
      </c>
      <c r="BB48" s="2" t="s">
        <v>107</v>
      </c>
      <c r="BC48" s="2" t="s">
        <v>566</v>
      </c>
      <c r="BD48" s="2" t="s">
        <v>87</v>
      </c>
      <c r="BE48" s="2" t="s">
        <v>88</v>
      </c>
      <c r="BF48" s="2" t="s">
        <v>89</v>
      </c>
      <c r="BG48" s="2">
        <v>0</v>
      </c>
      <c r="BH48" s="2" t="s">
        <v>90</v>
      </c>
      <c r="BI48" s="2"/>
      <c r="BJ48" s="2"/>
      <c r="BK48" s="2"/>
      <c r="BL48" s="2"/>
      <c r="BM48" s="2" t="s">
        <v>91</v>
      </c>
      <c r="BN48" s="2">
        <v>0</v>
      </c>
      <c r="BO48" s="2"/>
      <c r="BP48" s="2"/>
      <c r="BQ48" s="3" t="s">
        <v>151</v>
      </c>
      <c r="BR48" s="3"/>
    </row>
    <row r="49" ht="68" customHeight="1" spans="1:70">
      <c r="A49" s="2" t="s">
        <v>567</v>
      </c>
      <c r="B49" s="2" t="s">
        <v>568</v>
      </c>
      <c r="C49" s="2" t="s">
        <v>72</v>
      </c>
      <c r="D49" s="2" t="s">
        <v>73</v>
      </c>
      <c r="E49" s="2" t="s">
        <v>569</v>
      </c>
      <c r="F49" s="2" t="s">
        <v>570</v>
      </c>
      <c r="G49" s="3"/>
      <c r="H49" s="3"/>
      <c r="I49" s="3"/>
      <c r="J49" s="2"/>
      <c r="K49" s="3"/>
      <c r="L49" s="3" t="s">
        <v>571</v>
      </c>
      <c r="M49" s="2" t="s">
        <v>116</v>
      </c>
      <c r="N49" s="2" t="s">
        <v>77</v>
      </c>
      <c r="O49" s="2"/>
      <c r="P49" s="2"/>
      <c r="Q49" s="2" t="s">
        <v>77</v>
      </c>
      <c r="R49" s="2"/>
      <c r="S49" s="2" t="s">
        <v>117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 t="str">
        <f>_xlfn.DISPIMG("ID_AED05D8C3AE54689A1BE73C2C4677565",1)</f>
        <v>=DISPIMG("ID_AED05D8C3AE54689A1BE73C2C4677565",1)</v>
      </c>
      <c r="AN49" s="2" t="str">
        <f>_xlfn.DISPIMG("ID_7D32C789885D47F4BF98D47F4C29F33F",1)</f>
        <v>=DISPIMG("ID_7D32C789885D47F4BF98D47F4C29F33F",1)</v>
      </c>
      <c r="AO49" s="2">
        <v>4</v>
      </c>
      <c r="AP49" s="3"/>
      <c r="AQ49" s="2"/>
      <c r="AR49" s="3"/>
      <c r="AS49" s="2"/>
      <c r="AT49" s="2" t="s">
        <v>572</v>
      </c>
      <c r="AU49" s="2" t="s">
        <v>573</v>
      </c>
      <c r="AV49" s="2" t="s">
        <v>120</v>
      </c>
      <c r="AW49" s="2" t="s">
        <v>121</v>
      </c>
      <c r="AX49" s="2" t="s">
        <v>244</v>
      </c>
      <c r="AY49" s="2" t="str">
        <f>_xlfn.DISPIMG("ID_141FA8CFCC3E4795A637BE7BAC411946",1)</f>
        <v>=DISPIMG("ID_141FA8CFCC3E4795A637BE7BAC411946",1)</v>
      </c>
      <c r="AZ49" s="2" t="s">
        <v>574</v>
      </c>
      <c r="BA49" s="2" t="s">
        <v>575</v>
      </c>
      <c r="BB49" s="2" t="s">
        <v>125</v>
      </c>
      <c r="BC49" s="2" t="s">
        <v>576</v>
      </c>
      <c r="BD49" s="2" t="s">
        <v>87</v>
      </c>
      <c r="BE49" s="2" t="s">
        <v>88</v>
      </c>
      <c r="BF49" s="2" t="s">
        <v>89</v>
      </c>
      <c r="BG49" s="2">
        <v>0</v>
      </c>
      <c r="BH49" s="2" t="s">
        <v>90</v>
      </c>
      <c r="BI49" s="2"/>
      <c r="BJ49" s="2"/>
      <c r="BK49" s="2"/>
      <c r="BL49" s="2"/>
      <c r="BM49" s="2" t="s">
        <v>91</v>
      </c>
      <c r="BN49" s="2">
        <v>0</v>
      </c>
      <c r="BO49" s="2"/>
      <c r="BP49" s="2"/>
      <c r="BQ49" s="3" t="s">
        <v>248</v>
      </c>
      <c r="BR49" s="3"/>
    </row>
    <row r="50" ht="68" customHeight="1" spans="1:70">
      <c r="A50" s="2" t="s">
        <v>577</v>
      </c>
      <c r="B50" s="2" t="s">
        <v>578</v>
      </c>
      <c r="C50" s="2" t="s">
        <v>72</v>
      </c>
      <c r="D50" s="2" t="s">
        <v>73</v>
      </c>
      <c r="E50" s="2" t="s">
        <v>579</v>
      </c>
      <c r="F50" s="2" t="s">
        <v>580</v>
      </c>
      <c r="G50" s="3"/>
      <c r="H50" s="3"/>
      <c r="I50" s="3"/>
      <c r="J50" s="2"/>
      <c r="K50" s="3"/>
      <c r="L50" s="3" t="s">
        <v>156</v>
      </c>
      <c r="M50" s="2" t="s">
        <v>98</v>
      </c>
      <c r="N50" s="2" t="s">
        <v>77</v>
      </c>
      <c r="O50" s="2"/>
      <c r="P50" s="2"/>
      <c r="Q50" s="2" t="s">
        <v>77</v>
      </c>
      <c r="R50" s="2"/>
      <c r="S50" s="2" t="s">
        <v>99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 t="str">
        <f>_xlfn.DISPIMG("ID_44E9EA61D6A14200B1D7DA815C347D0D",1)</f>
        <v>=DISPIMG("ID_44E9EA61D6A14200B1D7DA815C347D0D",1)</v>
      </c>
      <c r="AN50" s="2" t="str">
        <f>_xlfn.DISPIMG("ID_32B37CEAEE7249E89290ECD947A0C083",1)</f>
        <v>=DISPIMG("ID_32B37CEAEE7249E89290ECD947A0C083",1)</v>
      </c>
      <c r="AO50" s="2">
        <v>1</v>
      </c>
      <c r="AP50" s="3"/>
      <c r="AQ50" s="2"/>
      <c r="AR50" s="3"/>
      <c r="AS50" s="2"/>
      <c r="AT50" s="2" t="s">
        <v>581</v>
      </c>
      <c r="AU50" s="2" t="s">
        <v>582</v>
      </c>
      <c r="AV50" s="2" t="s">
        <v>120</v>
      </c>
      <c r="AW50" s="2" t="s">
        <v>121</v>
      </c>
      <c r="AX50" s="2" t="s">
        <v>159</v>
      </c>
      <c r="AY50" s="2" t="str">
        <f>_xlfn.DISPIMG("ID_0D79C19E50FB479D8E1759EE63254EE1",1)</f>
        <v>=DISPIMG("ID_0D79C19E50FB479D8E1759EE63254EE1",1)</v>
      </c>
      <c r="AZ50" s="2" t="s">
        <v>583</v>
      </c>
      <c r="BA50" s="2" t="s">
        <v>584</v>
      </c>
      <c r="BB50" s="2" t="s">
        <v>107</v>
      </c>
      <c r="BC50" s="2" t="s">
        <v>585</v>
      </c>
      <c r="BD50" s="2" t="s">
        <v>87</v>
      </c>
      <c r="BE50" s="2" t="s">
        <v>88</v>
      </c>
      <c r="BF50" s="2" t="s">
        <v>89</v>
      </c>
      <c r="BG50" s="2">
        <v>0</v>
      </c>
      <c r="BH50" s="2" t="s">
        <v>90</v>
      </c>
      <c r="BI50" s="2"/>
      <c r="BJ50" s="2"/>
      <c r="BK50" s="2"/>
      <c r="BL50" s="2"/>
      <c r="BM50" s="2" t="s">
        <v>91</v>
      </c>
      <c r="BN50" s="2">
        <v>0</v>
      </c>
      <c r="BO50" s="2"/>
      <c r="BP50" s="2"/>
      <c r="BQ50" s="3" t="s">
        <v>151</v>
      </c>
      <c r="BR50" s="3"/>
    </row>
    <row r="51" ht="68" customHeight="1" spans="1:70">
      <c r="A51" s="2" t="s">
        <v>586</v>
      </c>
      <c r="B51" s="2" t="s">
        <v>587</v>
      </c>
      <c r="C51" s="2" t="s">
        <v>72</v>
      </c>
      <c r="D51" s="2" t="s">
        <v>73</v>
      </c>
      <c r="E51" s="2" t="s">
        <v>588</v>
      </c>
      <c r="F51" s="2" t="s">
        <v>589</v>
      </c>
      <c r="G51" s="3"/>
      <c r="H51" s="3"/>
      <c r="I51" s="3"/>
      <c r="J51" s="2"/>
      <c r="K51" s="3"/>
      <c r="L51" s="3" t="s">
        <v>483</v>
      </c>
      <c r="M51" s="2" t="s">
        <v>116</v>
      </c>
      <c r="N51" s="2" t="s">
        <v>77</v>
      </c>
      <c r="O51" s="2"/>
      <c r="P51" s="2"/>
      <c r="Q51" s="2" t="s">
        <v>77</v>
      </c>
      <c r="R51" s="2"/>
      <c r="S51" s="2" t="s">
        <v>117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 t="str">
        <f>_xlfn.DISPIMG("ID_B750C0F9FFD24F0CB3EE1482A556D91E",1)</f>
        <v>=DISPIMG("ID_B750C0F9FFD24F0CB3EE1482A556D91E",1)</v>
      </c>
      <c r="AN51" s="2" t="str">
        <f>_xlfn.DISPIMG("ID_FEC7852ED4A7436FAF5305DC2DC7733F",1)</f>
        <v>=DISPIMG("ID_FEC7852ED4A7436FAF5305DC2DC7733F",1)</v>
      </c>
      <c r="AO51" s="2">
        <v>3</v>
      </c>
      <c r="AP51" s="3"/>
      <c r="AQ51" s="2"/>
      <c r="AR51" s="3"/>
      <c r="AS51" s="2"/>
      <c r="AT51" s="2" t="s">
        <v>590</v>
      </c>
      <c r="AU51" s="2" t="s">
        <v>591</v>
      </c>
      <c r="AV51" s="2" t="s">
        <v>120</v>
      </c>
      <c r="AW51" s="2" t="s">
        <v>121</v>
      </c>
      <c r="AX51" s="2" t="s">
        <v>213</v>
      </c>
      <c r="AY51" s="2" t="str">
        <f>_xlfn.DISPIMG("ID_16F85501FDA54154B859BCD59C76EBD8",1)</f>
        <v>=DISPIMG("ID_16F85501FDA54154B859BCD59C76EBD8",1)</v>
      </c>
      <c r="AZ51" s="2" t="s">
        <v>592</v>
      </c>
      <c r="BA51" s="2" t="s">
        <v>593</v>
      </c>
      <c r="BB51" s="2" t="s">
        <v>125</v>
      </c>
      <c r="BC51" s="2" t="s">
        <v>594</v>
      </c>
      <c r="BD51" s="2" t="s">
        <v>87</v>
      </c>
      <c r="BE51" s="2" t="s">
        <v>88</v>
      </c>
      <c r="BF51" s="2" t="s">
        <v>89</v>
      </c>
      <c r="BG51" s="2">
        <v>0</v>
      </c>
      <c r="BH51" s="2" t="s">
        <v>90</v>
      </c>
      <c r="BI51" s="2"/>
      <c r="BJ51" s="2"/>
      <c r="BK51" s="2"/>
      <c r="BL51" s="2"/>
      <c r="BM51" s="2" t="s">
        <v>91</v>
      </c>
      <c r="BN51" s="2">
        <v>0</v>
      </c>
      <c r="BO51" s="2"/>
      <c r="BP51" s="2"/>
      <c r="BQ51" s="3" t="s">
        <v>109</v>
      </c>
      <c r="BR51" s="3"/>
    </row>
    <row r="52" ht="68" customHeight="1" spans="1:70">
      <c r="A52" s="2" t="s">
        <v>595</v>
      </c>
      <c r="B52" s="2" t="s">
        <v>596</v>
      </c>
      <c r="C52" s="2" t="s">
        <v>72</v>
      </c>
      <c r="D52" s="2" t="s">
        <v>73</v>
      </c>
      <c r="E52" s="2" t="s">
        <v>597</v>
      </c>
      <c r="F52" s="2" t="s">
        <v>598</v>
      </c>
      <c r="G52" s="3"/>
      <c r="H52" s="3"/>
      <c r="I52" s="3"/>
      <c r="J52" s="2"/>
      <c r="K52" s="3"/>
      <c r="L52" s="3" t="s">
        <v>599</v>
      </c>
      <c r="M52" s="2" t="s">
        <v>116</v>
      </c>
      <c r="N52" s="2" t="s">
        <v>77</v>
      </c>
      <c r="O52" s="2"/>
      <c r="P52" s="2"/>
      <c r="Q52" s="2" t="s">
        <v>77</v>
      </c>
      <c r="R52" s="2"/>
      <c r="S52" s="2" t="s">
        <v>117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 t="str">
        <f>_xlfn.DISPIMG("ID_094408066C8547C693A2A8F4F5964AD5",1)</f>
        <v>=DISPIMG("ID_094408066C8547C693A2A8F4F5964AD5",1)</v>
      </c>
      <c r="AN52" s="2" t="str">
        <f>_xlfn.DISPIMG("ID_3FF15CB4183343A897375D23A34F8956",1)</f>
        <v>=DISPIMG("ID_3FF15CB4183343A897375D23A34F8956",1)</v>
      </c>
      <c r="AO52" s="2">
        <v>2</v>
      </c>
      <c r="AP52" s="3"/>
      <c r="AQ52" s="2"/>
      <c r="AR52" s="3"/>
      <c r="AS52" s="2"/>
      <c r="AT52" s="2" t="s">
        <v>600</v>
      </c>
      <c r="AU52" s="2" t="s">
        <v>601</v>
      </c>
      <c r="AV52" s="2" t="s">
        <v>120</v>
      </c>
      <c r="AW52" s="2" t="s">
        <v>121</v>
      </c>
      <c r="AX52" s="2" t="s">
        <v>376</v>
      </c>
      <c r="AY52" s="2" t="str">
        <f>_xlfn.DISPIMG("ID_DC223531796A4F5CA03C337D7E4A3E1E",1)</f>
        <v>=DISPIMG("ID_DC223531796A4F5CA03C337D7E4A3E1E",1)</v>
      </c>
      <c r="AZ52" s="2" t="s">
        <v>602</v>
      </c>
      <c r="BA52" s="2" t="s">
        <v>603</v>
      </c>
      <c r="BB52" s="2" t="s">
        <v>125</v>
      </c>
      <c r="BC52" s="2" t="s">
        <v>604</v>
      </c>
      <c r="BD52" s="2" t="s">
        <v>87</v>
      </c>
      <c r="BE52" s="2" t="s">
        <v>88</v>
      </c>
      <c r="BF52" s="2" t="s">
        <v>89</v>
      </c>
      <c r="BG52" s="2">
        <v>0</v>
      </c>
      <c r="BH52" s="2" t="s">
        <v>90</v>
      </c>
      <c r="BI52" s="2"/>
      <c r="BJ52" s="2"/>
      <c r="BK52" s="2"/>
      <c r="BL52" s="2"/>
      <c r="BM52" s="2" t="s">
        <v>91</v>
      </c>
      <c r="BN52" s="2">
        <v>0</v>
      </c>
      <c r="BO52" s="2"/>
      <c r="BP52" s="2"/>
      <c r="BQ52" s="3" t="s">
        <v>92</v>
      </c>
      <c r="BR52" s="3"/>
    </row>
    <row r="53" ht="68" customHeight="1" spans="1:70">
      <c r="A53" s="2" t="s">
        <v>605</v>
      </c>
      <c r="B53" s="2" t="s">
        <v>606</v>
      </c>
      <c r="C53" s="2" t="s">
        <v>72</v>
      </c>
      <c r="D53" s="2" t="s">
        <v>73</v>
      </c>
      <c r="E53" s="2" t="s">
        <v>607</v>
      </c>
      <c r="F53" s="2" t="s">
        <v>608</v>
      </c>
      <c r="G53" s="3"/>
      <c r="H53" s="3"/>
      <c r="I53" s="3"/>
      <c r="J53" s="2"/>
      <c r="K53" s="3"/>
      <c r="L53" s="3" t="s">
        <v>609</v>
      </c>
      <c r="M53" s="2" t="s">
        <v>116</v>
      </c>
      <c r="N53" s="2" t="s">
        <v>77</v>
      </c>
      <c r="O53" s="2"/>
      <c r="P53" s="2"/>
      <c r="Q53" s="2" t="s">
        <v>77</v>
      </c>
      <c r="R53" s="2"/>
      <c r="S53" s="2" t="s">
        <v>117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 t="str">
        <f>_xlfn.DISPIMG("ID_4B3FD279BFCA4FCFBF19E89A544EF565",1)</f>
        <v>=DISPIMG("ID_4B3FD279BFCA4FCFBF19E89A544EF565",1)</v>
      </c>
      <c r="AN53" s="2" t="str">
        <f>_xlfn.DISPIMG("ID_A698052D576344F9AB8B2FFB4F832A2D",1)</f>
        <v>=DISPIMG("ID_A698052D576344F9AB8B2FFB4F832A2D",1)</v>
      </c>
      <c r="AO53" s="2">
        <v>1</v>
      </c>
      <c r="AP53" s="3"/>
      <c r="AQ53" s="2"/>
      <c r="AR53" s="3"/>
      <c r="AS53" s="2"/>
      <c r="AT53" s="2" t="s">
        <v>610</v>
      </c>
      <c r="AU53" s="2" t="s">
        <v>611</v>
      </c>
      <c r="AV53" s="2" t="s">
        <v>120</v>
      </c>
      <c r="AW53" s="2" t="s">
        <v>121</v>
      </c>
      <c r="AX53" s="2" t="s">
        <v>170</v>
      </c>
      <c r="AY53" s="2" t="str">
        <f>_xlfn.DISPIMG("ID_8B7488679B36438E9741CD777D224503",1)</f>
        <v>=DISPIMG("ID_8B7488679B36438E9741CD777D224503",1)</v>
      </c>
      <c r="AZ53" s="2" t="s">
        <v>612</v>
      </c>
      <c r="BA53" s="2" t="s">
        <v>613</v>
      </c>
      <c r="BB53" s="2" t="s">
        <v>125</v>
      </c>
      <c r="BC53" s="2" t="s">
        <v>614</v>
      </c>
      <c r="BD53" s="2" t="s">
        <v>87</v>
      </c>
      <c r="BE53" s="2" t="s">
        <v>88</v>
      </c>
      <c r="BF53" s="2" t="s">
        <v>89</v>
      </c>
      <c r="BG53" s="2">
        <v>0</v>
      </c>
      <c r="BH53" s="2" t="s">
        <v>90</v>
      </c>
      <c r="BI53" s="2"/>
      <c r="BJ53" s="2"/>
      <c r="BK53" s="2"/>
      <c r="BL53" s="2"/>
      <c r="BM53" s="2" t="s">
        <v>91</v>
      </c>
      <c r="BN53" s="2">
        <v>0</v>
      </c>
      <c r="BO53" s="2"/>
      <c r="BP53" s="2"/>
      <c r="BQ53" s="3" t="s">
        <v>151</v>
      </c>
      <c r="BR53" s="3"/>
    </row>
    <row r="54" ht="68" customHeight="1" spans="1:70">
      <c r="A54" s="2" t="s">
        <v>615</v>
      </c>
      <c r="B54" s="2" t="s">
        <v>616</v>
      </c>
      <c r="C54" s="2" t="s">
        <v>72</v>
      </c>
      <c r="D54" s="2" t="s">
        <v>73</v>
      </c>
      <c r="E54" s="2" t="s">
        <v>617</v>
      </c>
      <c r="F54" s="2" t="s">
        <v>618</v>
      </c>
      <c r="G54" s="3"/>
      <c r="H54" s="3"/>
      <c r="I54" s="3"/>
      <c r="J54" s="2"/>
      <c r="K54" s="3"/>
      <c r="L54" s="3" t="s">
        <v>619</v>
      </c>
      <c r="M54" s="2" t="s">
        <v>116</v>
      </c>
      <c r="N54" s="2" t="s">
        <v>77</v>
      </c>
      <c r="O54" s="2"/>
      <c r="P54" s="2"/>
      <c r="Q54" s="2" t="s">
        <v>77</v>
      </c>
      <c r="R54" s="2"/>
      <c r="S54" s="2" t="s">
        <v>117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 t="str">
        <f>_xlfn.DISPIMG("ID_3192EEA8DE4248D0B367C54F5D9BBA76",1)</f>
        <v>=DISPIMG("ID_3192EEA8DE4248D0B367C54F5D9BBA76",1)</v>
      </c>
      <c r="AN54" s="2" t="str">
        <f>_xlfn.DISPIMG("ID_DDEA4070717B4C77B809CDD3F62645DB",1)</f>
        <v>=DISPIMG("ID_DDEA4070717B4C77B809CDD3F62645DB",1)</v>
      </c>
      <c r="AO54" s="2">
        <v>2</v>
      </c>
      <c r="AP54" s="3"/>
      <c r="AQ54" s="2"/>
      <c r="AR54" s="3"/>
      <c r="AS54" s="2"/>
      <c r="AT54" s="2" t="s">
        <v>620</v>
      </c>
      <c r="AU54" s="2" t="s">
        <v>621</v>
      </c>
      <c r="AV54" s="2" t="s">
        <v>120</v>
      </c>
      <c r="AW54" s="2" t="s">
        <v>121</v>
      </c>
      <c r="AX54" s="2" t="s">
        <v>376</v>
      </c>
      <c r="AY54" s="2" t="str">
        <f>_xlfn.DISPIMG("ID_5313015A34384F1995B22028E1F548A3",1)</f>
        <v>=DISPIMG("ID_5313015A34384F1995B22028E1F548A3",1)</v>
      </c>
      <c r="AZ54" s="2" t="s">
        <v>622</v>
      </c>
      <c r="BA54" s="2" t="s">
        <v>623</v>
      </c>
      <c r="BB54" s="2" t="s">
        <v>125</v>
      </c>
      <c r="BC54" s="2" t="s">
        <v>624</v>
      </c>
      <c r="BD54" s="2" t="s">
        <v>87</v>
      </c>
      <c r="BE54" s="2" t="s">
        <v>88</v>
      </c>
      <c r="BF54" s="2" t="s">
        <v>89</v>
      </c>
      <c r="BG54" s="2">
        <v>0</v>
      </c>
      <c r="BH54" s="2" t="s">
        <v>90</v>
      </c>
      <c r="BI54" s="2"/>
      <c r="BJ54" s="2"/>
      <c r="BK54" s="2"/>
      <c r="BL54" s="2"/>
      <c r="BM54" s="2" t="s">
        <v>91</v>
      </c>
      <c r="BN54" s="2">
        <v>0</v>
      </c>
      <c r="BO54" s="2"/>
      <c r="BP54" s="2"/>
      <c r="BQ54" s="3" t="s">
        <v>92</v>
      </c>
      <c r="BR54" s="3"/>
    </row>
    <row r="55" ht="68" customHeight="1" spans="1:70">
      <c r="A55" s="2" t="s">
        <v>625</v>
      </c>
      <c r="B55" s="2" t="s">
        <v>626</v>
      </c>
      <c r="C55" s="2" t="s">
        <v>72</v>
      </c>
      <c r="D55" s="2" t="s">
        <v>73</v>
      </c>
      <c r="E55" s="2" t="s">
        <v>627</v>
      </c>
      <c r="F55" s="2" t="s">
        <v>628</v>
      </c>
      <c r="G55" s="3"/>
      <c r="H55" s="3"/>
      <c r="I55" s="3"/>
      <c r="J55" s="2"/>
      <c r="K55" s="3"/>
      <c r="L55" s="3" t="s">
        <v>629</v>
      </c>
      <c r="M55" s="2" t="s">
        <v>116</v>
      </c>
      <c r="N55" s="2" t="s">
        <v>77</v>
      </c>
      <c r="O55" s="2"/>
      <c r="P55" s="2"/>
      <c r="Q55" s="2" t="s">
        <v>77</v>
      </c>
      <c r="R55" s="2"/>
      <c r="S55" s="2" t="s">
        <v>117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 t="str">
        <f>_xlfn.DISPIMG("ID_B987C1D3689A49B2AE4E3C3F3090DA17",1)</f>
        <v>=DISPIMG("ID_B987C1D3689A49B2AE4E3C3F3090DA17",1)</v>
      </c>
      <c r="AN55" s="2" t="str">
        <f>_xlfn.DISPIMG("ID_F35562B5B72046BC9A24C248AB5BFEC8",1)</f>
        <v>=DISPIMG("ID_F35562B5B72046BC9A24C248AB5BFEC8",1)</v>
      </c>
      <c r="AO55" s="2">
        <v>9</v>
      </c>
      <c r="AP55" s="3"/>
      <c r="AQ55" s="2"/>
      <c r="AR55" s="3"/>
      <c r="AS55" s="2"/>
      <c r="AT55" s="2" t="s">
        <v>630</v>
      </c>
      <c r="AU55" s="2" t="s">
        <v>631</v>
      </c>
      <c r="AV55" s="2" t="s">
        <v>120</v>
      </c>
      <c r="AW55" s="2" t="s">
        <v>121</v>
      </c>
      <c r="AX55" s="2" t="s">
        <v>122</v>
      </c>
      <c r="AY55" s="2" t="str">
        <f>_xlfn.DISPIMG("ID_791CA44E151042998BF61BF974467170",1)</f>
        <v>=DISPIMG("ID_791CA44E151042998BF61BF974467170",1)</v>
      </c>
      <c r="AZ55" s="2" t="s">
        <v>632</v>
      </c>
      <c r="BA55" s="2" t="s">
        <v>633</v>
      </c>
      <c r="BB55" s="2" t="s">
        <v>125</v>
      </c>
      <c r="BC55" s="2" t="s">
        <v>634</v>
      </c>
      <c r="BD55" s="2" t="s">
        <v>87</v>
      </c>
      <c r="BE55" s="2" t="s">
        <v>88</v>
      </c>
      <c r="BF55" s="2" t="s">
        <v>89</v>
      </c>
      <c r="BG55" s="2">
        <v>0</v>
      </c>
      <c r="BH55" s="2" t="s">
        <v>90</v>
      </c>
      <c r="BI55" s="2"/>
      <c r="BJ55" s="2"/>
      <c r="BK55" s="2"/>
      <c r="BL55" s="2"/>
      <c r="BM55" s="2" t="s">
        <v>91</v>
      </c>
      <c r="BN55" s="2">
        <v>0</v>
      </c>
      <c r="BO55" s="2"/>
      <c r="BP55" s="2"/>
      <c r="BQ55" s="3" t="s">
        <v>127</v>
      </c>
      <c r="BR55" s="3"/>
    </row>
    <row r="56" ht="68" customHeight="1" spans="1:70">
      <c r="A56" s="2" t="s">
        <v>635</v>
      </c>
      <c r="B56" s="2" t="s">
        <v>636</v>
      </c>
      <c r="C56" s="2" t="s">
        <v>72</v>
      </c>
      <c r="D56" s="2" t="s">
        <v>73</v>
      </c>
      <c r="E56" s="2" t="s">
        <v>637</v>
      </c>
      <c r="F56" s="2" t="s">
        <v>638</v>
      </c>
      <c r="G56" s="3"/>
      <c r="H56" s="3"/>
      <c r="I56" s="3"/>
      <c r="J56" s="2"/>
      <c r="K56" s="3"/>
      <c r="L56" s="3" t="s">
        <v>639</v>
      </c>
      <c r="M56" s="2" t="s">
        <v>116</v>
      </c>
      <c r="N56" s="2" t="s">
        <v>77</v>
      </c>
      <c r="O56" s="2"/>
      <c r="P56" s="2"/>
      <c r="Q56" s="2" t="s">
        <v>77</v>
      </c>
      <c r="R56" s="2"/>
      <c r="S56" s="2" t="s">
        <v>117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 t="str">
        <f>_xlfn.DISPIMG("ID_BC14BAB530C34E44A6601AA6D411650A",1)</f>
        <v>=DISPIMG("ID_BC14BAB530C34E44A6601AA6D411650A",1)</v>
      </c>
      <c r="AN56" s="2" t="str">
        <f>_xlfn.DISPIMG("ID_60B13A840807445DB0385151EB5385CC",1)</f>
        <v>=DISPIMG("ID_60B13A840807445DB0385151EB5385CC",1)</v>
      </c>
      <c r="AO56" s="2">
        <v>2</v>
      </c>
      <c r="AP56" s="3"/>
      <c r="AQ56" s="2"/>
      <c r="AR56" s="3"/>
      <c r="AS56" s="2"/>
      <c r="AT56" s="2" t="s">
        <v>640</v>
      </c>
      <c r="AU56" s="2" t="s">
        <v>641</v>
      </c>
      <c r="AV56" s="2" t="s">
        <v>120</v>
      </c>
      <c r="AW56" s="2" t="s">
        <v>121</v>
      </c>
      <c r="AX56" s="2" t="s">
        <v>376</v>
      </c>
      <c r="AY56" s="2" t="str">
        <f>_xlfn.DISPIMG("ID_6AE12C1D68AD4E2391CFE7778F9294D8",1)</f>
        <v>=DISPIMG("ID_6AE12C1D68AD4E2391CFE7778F9294D8",1)</v>
      </c>
      <c r="AZ56" s="2" t="s">
        <v>642</v>
      </c>
      <c r="BA56" s="2" t="s">
        <v>643</v>
      </c>
      <c r="BB56" s="2" t="s">
        <v>125</v>
      </c>
      <c r="BC56" s="2" t="s">
        <v>644</v>
      </c>
      <c r="BD56" s="2" t="s">
        <v>87</v>
      </c>
      <c r="BE56" s="2" t="s">
        <v>88</v>
      </c>
      <c r="BF56" s="2" t="s">
        <v>89</v>
      </c>
      <c r="BG56" s="2">
        <v>0</v>
      </c>
      <c r="BH56" s="2" t="s">
        <v>90</v>
      </c>
      <c r="BI56" s="2"/>
      <c r="BJ56" s="2"/>
      <c r="BK56" s="2"/>
      <c r="BL56" s="2"/>
      <c r="BM56" s="2" t="s">
        <v>91</v>
      </c>
      <c r="BN56" s="2">
        <v>0</v>
      </c>
      <c r="BO56" s="2"/>
      <c r="BP56" s="2"/>
      <c r="BQ56" s="3" t="s">
        <v>92</v>
      </c>
      <c r="BR56" s="3"/>
    </row>
    <row r="57" ht="68" customHeight="1" spans="1:70">
      <c r="A57" s="2" t="s">
        <v>645</v>
      </c>
      <c r="B57" s="2" t="s">
        <v>646</v>
      </c>
      <c r="C57" s="2" t="s">
        <v>72</v>
      </c>
      <c r="D57" s="2" t="s">
        <v>73</v>
      </c>
      <c r="E57" s="2" t="s">
        <v>647</v>
      </c>
      <c r="F57" s="2" t="s">
        <v>648</v>
      </c>
      <c r="G57" s="3"/>
      <c r="H57" s="3"/>
      <c r="I57" s="3"/>
      <c r="J57" s="2"/>
      <c r="K57" s="3"/>
      <c r="L57" s="3" t="s">
        <v>649</v>
      </c>
      <c r="M57" s="2" t="s">
        <v>116</v>
      </c>
      <c r="N57" s="2" t="s">
        <v>77</v>
      </c>
      <c r="O57" s="2"/>
      <c r="P57" s="2"/>
      <c r="Q57" s="2" t="s">
        <v>77</v>
      </c>
      <c r="R57" s="2"/>
      <c r="S57" s="2" t="s">
        <v>117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 t="str">
        <f>_xlfn.DISPIMG("ID_1BB534A4B42F4819B78D272CC5CEF6D4",1)</f>
        <v>=DISPIMG("ID_1BB534A4B42F4819B78D272CC5CEF6D4",1)</v>
      </c>
      <c r="AN57" s="2" t="str">
        <f>_xlfn.DISPIMG("ID_76497C316AD745B69E426DD2E9718351",1)</f>
        <v>=DISPIMG("ID_76497C316AD745B69E426DD2E9718351",1)</v>
      </c>
      <c r="AO57" s="2">
        <v>3</v>
      </c>
      <c r="AP57" s="3"/>
      <c r="AQ57" s="2"/>
      <c r="AR57" s="3"/>
      <c r="AS57" s="2"/>
      <c r="AT57" s="2" t="s">
        <v>650</v>
      </c>
      <c r="AU57" s="2" t="s">
        <v>651</v>
      </c>
      <c r="AV57" s="2" t="s">
        <v>120</v>
      </c>
      <c r="AW57" s="2" t="s">
        <v>121</v>
      </c>
      <c r="AX57" s="2" t="s">
        <v>213</v>
      </c>
      <c r="AY57" s="2" t="str">
        <f>_xlfn.DISPIMG("ID_E107498EC1604CC08062C578CA201DB1",1)</f>
        <v>=DISPIMG("ID_E107498EC1604CC08062C578CA201DB1",1)</v>
      </c>
      <c r="AZ57" s="2" t="s">
        <v>652</v>
      </c>
      <c r="BA57" s="2" t="s">
        <v>653</v>
      </c>
      <c r="BB57" s="2" t="s">
        <v>125</v>
      </c>
      <c r="BC57" s="2" t="s">
        <v>654</v>
      </c>
      <c r="BD57" s="2" t="s">
        <v>87</v>
      </c>
      <c r="BE57" s="2" t="s">
        <v>88</v>
      </c>
      <c r="BF57" s="2" t="s">
        <v>89</v>
      </c>
      <c r="BG57" s="2">
        <v>0</v>
      </c>
      <c r="BH57" s="2" t="s">
        <v>90</v>
      </c>
      <c r="BI57" s="2"/>
      <c r="BJ57" s="2"/>
      <c r="BK57" s="2"/>
      <c r="BL57" s="2"/>
      <c r="BM57" s="2" t="s">
        <v>91</v>
      </c>
      <c r="BN57" s="2">
        <v>0</v>
      </c>
      <c r="BO57" s="2"/>
      <c r="BP57" s="2"/>
      <c r="BQ57" s="3" t="s">
        <v>109</v>
      </c>
      <c r="BR57" s="3"/>
    </row>
    <row r="58" ht="68" customHeight="1" spans="1:70">
      <c r="A58" s="2" t="s">
        <v>655</v>
      </c>
      <c r="B58" s="2" t="s">
        <v>656</v>
      </c>
      <c r="C58" s="2" t="s">
        <v>72</v>
      </c>
      <c r="D58" s="2" t="s">
        <v>73</v>
      </c>
      <c r="E58" s="2" t="s">
        <v>657</v>
      </c>
      <c r="F58" s="2" t="s">
        <v>658</v>
      </c>
      <c r="G58" s="3"/>
      <c r="H58" s="3"/>
      <c r="I58" s="3"/>
      <c r="J58" s="2"/>
      <c r="K58" s="3"/>
      <c r="L58" s="3" t="s">
        <v>659</v>
      </c>
      <c r="M58" s="2" t="s">
        <v>116</v>
      </c>
      <c r="N58" s="2" t="s">
        <v>77</v>
      </c>
      <c r="O58" s="2"/>
      <c r="P58" s="2"/>
      <c r="Q58" s="2" t="s">
        <v>77</v>
      </c>
      <c r="R58" s="2"/>
      <c r="S58" s="2" t="s">
        <v>117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 t="str">
        <f>_xlfn.DISPIMG("ID_AF74C38162C943A4939682F14B8EC5B9",1)</f>
        <v>=DISPIMG("ID_AF74C38162C943A4939682F14B8EC5B9",1)</v>
      </c>
      <c r="AN58" s="2" t="str">
        <f>_xlfn.DISPIMG("ID_D30CB9AE394E40A487865FF564B92F29",1)</f>
        <v>=DISPIMG("ID_D30CB9AE394E40A487865FF564B92F29",1)</v>
      </c>
      <c r="AO58" s="2">
        <v>5</v>
      </c>
      <c r="AP58" s="3"/>
      <c r="AQ58" s="2"/>
      <c r="AR58" s="3"/>
      <c r="AS58" s="2"/>
      <c r="AT58" s="2" t="s">
        <v>660</v>
      </c>
      <c r="AU58" s="2" t="s">
        <v>661</v>
      </c>
      <c r="AV58" s="2" t="s">
        <v>120</v>
      </c>
      <c r="AW58" s="2" t="s">
        <v>121</v>
      </c>
      <c r="AX58" s="2" t="s">
        <v>296</v>
      </c>
      <c r="AY58" s="2" t="str">
        <f>_xlfn.DISPIMG("ID_EBD79992130C4DEEAD374E34F105CD87",1)</f>
        <v>=DISPIMG("ID_EBD79992130C4DEEAD374E34F105CD87",1)</v>
      </c>
      <c r="AZ58" s="2" t="s">
        <v>662</v>
      </c>
      <c r="BA58" s="2" t="s">
        <v>663</v>
      </c>
      <c r="BB58" s="2" t="s">
        <v>125</v>
      </c>
      <c r="BC58" s="2" t="s">
        <v>664</v>
      </c>
      <c r="BD58" s="2" t="s">
        <v>87</v>
      </c>
      <c r="BE58" s="2" t="s">
        <v>88</v>
      </c>
      <c r="BF58" s="2" t="s">
        <v>89</v>
      </c>
      <c r="BG58" s="2">
        <v>0</v>
      </c>
      <c r="BH58" s="2" t="s">
        <v>90</v>
      </c>
      <c r="BI58" s="2"/>
      <c r="BJ58" s="2"/>
      <c r="BK58" s="2"/>
      <c r="BL58" s="2"/>
      <c r="BM58" s="2" t="s">
        <v>91</v>
      </c>
      <c r="BN58" s="2">
        <v>0</v>
      </c>
      <c r="BO58" s="2"/>
      <c r="BP58" s="2"/>
      <c r="BQ58" s="3" t="s">
        <v>300</v>
      </c>
      <c r="BR58" s="3"/>
    </row>
    <row r="59" ht="68" customHeight="1" spans="1:70">
      <c r="A59" s="2" t="s">
        <v>665</v>
      </c>
      <c r="B59" s="2" t="s">
        <v>666</v>
      </c>
      <c r="C59" s="2" t="s">
        <v>72</v>
      </c>
      <c r="D59" s="2" t="s">
        <v>73</v>
      </c>
      <c r="E59" s="2" t="s">
        <v>667</v>
      </c>
      <c r="F59" s="2" t="s">
        <v>668</v>
      </c>
      <c r="G59" s="3"/>
      <c r="H59" s="3"/>
      <c r="I59" s="3"/>
      <c r="J59" s="2"/>
      <c r="K59" s="3"/>
      <c r="L59" s="3" t="s">
        <v>404</v>
      </c>
      <c r="M59" s="2" t="s">
        <v>116</v>
      </c>
      <c r="N59" s="2" t="s">
        <v>77</v>
      </c>
      <c r="O59" s="2"/>
      <c r="P59" s="2"/>
      <c r="Q59" s="2" t="s">
        <v>77</v>
      </c>
      <c r="R59" s="2"/>
      <c r="S59" s="2" t="s">
        <v>117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 t="str">
        <f>_xlfn.DISPIMG("ID_32B636C5EE3347788C6CD9A279277EAA",1)</f>
        <v>=DISPIMG("ID_32B636C5EE3347788C6CD9A279277EAA",1)</v>
      </c>
      <c r="AN59" s="2" t="str">
        <f>_xlfn.DISPIMG("ID_FB40F02B337B47308309652BF55B0409",1)</f>
        <v>=DISPIMG("ID_FB40F02B337B47308309652BF55B0409",1)</v>
      </c>
      <c r="AO59" s="2">
        <v>1</v>
      </c>
      <c r="AP59" s="3"/>
      <c r="AQ59" s="2"/>
      <c r="AR59" s="3"/>
      <c r="AS59" s="2"/>
      <c r="AT59" s="2" t="s">
        <v>669</v>
      </c>
      <c r="AU59" s="2" t="s">
        <v>670</v>
      </c>
      <c r="AV59" s="2" t="s">
        <v>120</v>
      </c>
      <c r="AW59" s="2" t="s">
        <v>121</v>
      </c>
      <c r="AX59" s="2" t="s">
        <v>170</v>
      </c>
      <c r="AY59" s="2" t="str">
        <f>_xlfn.DISPIMG("ID_44A39895C50749519FA72228F93C14EF",1)</f>
        <v>=DISPIMG("ID_44A39895C50749519FA72228F93C14EF",1)</v>
      </c>
      <c r="AZ59" s="2" t="s">
        <v>671</v>
      </c>
      <c r="BA59" s="2" t="s">
        <v>672</v>
      </c>
      <c r="BB59" s="2" t="s">
        <v>125</v>
      </c>
      <c r="BC59" s="2" t="s">
        <v>673</v>
      </c>
      <c r="BD59" s="2" t="s">
        <v>87</v>
      </c>
      <c r="BE59" s="2" t="s">
        <v>88</v>
      </c>
      <c r="BF59" s="2" t="s">
        <v>89</v>
      </c>
      <c r="BG59" s="2">
        <v>0</v>
      </c>
      <c r="BH59" s="2" t="s">
        <v>90</v>
      </c>
      <c r="BI59" s="2"/>
      <c r="BJ59" s="2"/>
      <c r="BK59" s="2"/>
      <c r="BL59" s="2"/>
      <c r="BM59" s="2" t="s">
        <v>91</v>
      </c>
      <c r="BN59" s="2">
        <v>0</v>
      </c>
      <c r="BO59" s="2"/>
      <c r="BP59" s="2"/>
      <c r="BQ59" s="3" t="s">
        <v>151</v>
      </c>
      <c r="BR59" s="3"/>
    </row>
    <row r="60" ht="68" customHeight="1" spans="1:70">
      <c r="A60" s="2" t="s">
        <v>674</v>
      </c>
      <c r="B60" s="2" t="s">
        <v>675</v>
      </c>
      <c r="C60" s="2" t="s">
        <v>72</v>
      </c>
      <c r="D60" s="2" t="s">
        <v>73</v>
      </c>
      <c r="E60" s="2" t="s">
        <v>676</v>
      </c>
      <c r="F60" s="2" t="s">
        <v>677</v>
      </c>
      <c r="G60" s="3"/>
      <c r="H60" s="3"/>
      <c r="I60" s="3"/>
      <c r="J60" s="2"/>
      <c r="K60" s="3"/>
      <c r="L60" s="3" t="s">
        <v>678</v>
      </c>
      <c r="M60" s="2" t="s">
        <v>116</v>
      </c>
      <c r="N60" s="2" t="s">
        <v>77</v>
      </c>
      <c r="O60" s="2"/>
      <c r="P60" s="2"/>
      <c r="Q60" s="2" t="s">
        <v>77</v>
      </c>
      <c r="R60" s="2"/>
      <c r="S60" s="2" t="s">
        <v>117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 t="str">
        <f>_xlfn.DISPIMG("ID_C5CFD8714A614A0184DF23767E0E5FA8",1)</f>
        <v>=DISPIMG("ID_C5CFD8714A614A0184DF23767E0E5FA8",1)</v>
      </c>
      <c r="AN60" s="2" t="str">
        <f>_xlfn.DISPIMG("ID_9C6A1CF829084C3A92CE3AE9141CC167",1)</f>
        <v>=DISPIMG("ID_9C6A1CF829084C3A92CE3AE9141CC167",1)</v>
      </c>
      <c r="AO60" s="2">
        <v>1</v>
      </c>
      <c r="AP60" s="3"/>
      <c r="AQ60" s="2"/>
      <c r="AR60" s="3"/>
      <c r="AS60" s="2"/>
      <c r="AT60" s="2" t="s">
        <v>679</v>
      </c>
      <c r="AU60" s="2" t="s">
        <v>680</v>
      </c>
      <c r="AV60" s="2" t="s">
        <v>120</v>
      </c>
      <c r="AW60" s="2" t="s">
        <v>121</v>
      </c>
      <c r="AX60" s="2" t="s">
        <v>170</v>
      </c>
      <c r="AY60" s="2" t="str">
        <f>_xlfn.DISPIMG("ID_807F17AB0DE440D58DF56B43B21C76DF",1)</f>
        <v>=DISPIMG("ID_807F17AB0DE440D58DF56B43B21C76DF",1)</v>
      </c>
      <c r="AZ60" s="2" t="s">
        <v>681</v>
      </c>
      <c r="BA60" s="2" t="s">
        <v>682</v>
      </c>
      <c r="BB60" s="2" t="s">
        <v>125</v>
      </c>
      <c r="BC60" s="2" t="s">
        <v>683</v>
      </c>
      <c r="BD60" s="2" t="s">
        <v>87</v>
      </c>
      <c r="BE60" s="2" t="s">
        <v>88</v>
      </c>
      <c r="BF60" s="2" t="s">
        <v>89</v>
      </c>
      <c r="BG60" s="2">
        <v>0</v>
      </c>
      <c r="BH60" s="2" t="s">
        <v>90</v>
      </c>
      <c r="BI60" s="2"/>
      <c r="BJ60" s="2"/>
      <c r="BK60" s="2"/>
      <c r="BL60" s="2"/>
      <c r="BM60" s="2" t="s">
        <v>91</v>
      </c>
      <c r="BN60" s="2">
        <v>0</v>
      </c>
      <c r="BO60" s="2"/>
      <c r="BP60" s="2"/>
      <c r="BQ60" s="3" t="s">
        <v>151</v>
      </c>
      <c r="BR60" s="3"/>
    </row>
    <row r="61" ht="68" customHeight="1" spans="1:70">
      <c r="A61" s="2" t="s">
        <v>684</v>
      </c>
      <c r="B61" s="2" t="s">
        <v>685</v>
      </c>
      <c r="C61" s="2" t="s">
        <v>72</v>
      </c>
      <c r="D61" s="2" t="s">
        <v>73</v>
      </c>
      <c r="E61" s="2" t="s">
        <v>686</v>
      </c>
      <c r="F61" s="2" t="s">
        <v>687</v>
      </c>
      <c r="G61" s="3"/>
      <c r="H61" s="3"/>
      <c r="I61" s="3"/>
      <c r="J61" s="2"/>
      <c r="K61" s="3"/>
      <c r="L61" s="3" t="s">
        <v>678</v>
      </c>
      <c r="M61" s="2" t="s">
        <v>116</v>
      </c>
      <c r="N61" s="2" t="s">
        <v>77</v>
      </c>
      <c r="O61" s="2"/>
      <c r="P61" s="2"/>
      <c r="Q61" s="2" t="s">
        <v>77</v>
      </c>
      <c r="R61" s="2"/>
      <c r="S61" s="2" t="s">
        <v>117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 t="str">
        <f>_xlfn.DISPIMG("ID_31C15C1050DE4273AA9B108EB4C11CCE",1)</f>
        <v>=DISPIMG("ID_31C15C1050DE4273AA9B108EB4C11CCE",1)</v>
      </c>
      <c r="AN61" s="2" t="str">
        <f>_xlfn.DISPIMG("ID_31996BE2C7BD412BB9D5EF53DCFAFBC2",1)</f>
        <v>=DISPIMG("ID_31996BE2C7BD412BB9D5EF53DCFAFBC2",1)</v>
      </c>
      <c r="AO61" s="2">
        <v>1</v>
      </c>
      <c r="AP61" s="3"/>
      <c r="AQ61" s="2"/>
      <c r="AR61" s="3"/>
      <c r="AS61" s="2"/>
      <c r="AT61" s="2" t="s">
        <v>688</v>
      </c>
      <c r="AU61" s="2" t="s">
        <v>689</v>
      </c>
      <c r="AV61" s="2" t="s">
        <v>120</v>
      </c>
      <c r="AW61" s="2" t="s">
        <v>121</v>
      </c>
      <c r="AX61" s="2" t="s">
        <v>170</v>
      </c>
      <c r="AY61" s="2" t="str">
        <f>_xlfn.DISPIMG("ID_2C62074C81174A0AB0011FEDB5B1F0B0",1)</f>
        <v>=DISPIMG("ID_2C62074C81174A0AB0011FEDB5B1F0B0",1)</v>
      </c>
      <c r="AZ61" s="2" t="s">
        <v>690</v>
      </c>
      <c r="BA61" s="2" t="s">
        <v>691</v>
      </c>
      <c r="BB61" s="2" t="s">
        <v>125</v>
      </c>
      <c r="BC61" s="2" t="s">
        <v>692</v>
      </c>
      <c r="BD61" s="2" t="s">
        <v>87</v>
      </c>
      <c r="BE61" s="2" t="s">
        <v>88</v>
      </c>
      <c r="BF61" s="2" t="s">
        <v>89</v>
      </c>
      <c r="BG61" s="2">
        <v>0</v>
      </c>
      <c r="BH61" s="2" t="s">
        <v>90</v>
      </c>
      <c r="BI61" s="2"/>
      <c r="BJ61" s="2"/>
      <c r="BK61" s="2"/>
      <c r="BL61" s="2"/>
      <c r="BM61" s="2" t="s">
        <v>91</v>
      </c>
      <c r="BN61" s="2">
        <v>0</v>
      </c>
      <c r="BO61" s="2"/>
      <c r="BP61" s="2"/>
      <c r="BQ61" s="3" t="s">
        <v>151</v>
      </c>
      <c r="BR61" s="3"/>
    </row>
    <row r="62" ht="68" customHeight="1" spans="1:70">
      <c r="A62" s="2" t="s">
        <v>693</v>
      </c>
      <c r="B62" s="2" t="s">
        <v>694</v>
      </c>
      <c r="C62" s="2" t="s">
        <v>72</v>
      </c>
      <c r="D62" s="2" t="s">
        <v>73</v>
      </c>
      <c r="E62" s="2" t="s">
        <v>695</v>
      </c>
      <c r="F62" s="2" t="s">
        <v>696</v>
      </c>
      <c r="G62" s="3"/>
      <c r="H62" s="3"/>
      <c r="I62" s="3"/>
      <c r="J62" s="2"/>
      <c r="K62" s="3"/>
      <c r="L62" s="3" t="s">
        <v>404</v>
      </c>
      <c r="M62" s="2" t="s">
        <v>116</v>
      </c>
      <c r="N62" s="2" t="s">
        <v>77</v>
      </c>
      <c r="O62" s="2"/>
      <c r="P62" s="2"/>
      <c r="Q62" s="2" t="s">
        <v>77</v>
      </c>
      <c r="R62" s="2"/>
      <c r="S62" s="2" t="s">
        <v>117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 t="str">
        <f>_xlfn.DISPIMG("ID_16715CF01F7F43C9A8F2C080440FE6C6",1)</f>
        <v>=DISPIMG("ID_16715CF01F7F43C9A8F2C080440FE6C6",1)</v>
      </c>
      <c r="AN62" s="2" t="str">
        <f>_xlfn.DISPIMG("ID_7F9E4171790E455FACA8628D8D1118A1",1)</f>
        <v>=DISPIMG("ID_7F9E4171790E455FACA8628D8D1118A1",1)</v>
      </c>
      <c r="AO62" s="2">
        <v>1</v>
      </c>
      <c r="AP62" s="3"/>
      <c r="AQ62" s="2"/>
      <c r="AR62" s="3"/>
      <c r="AS62" s="2"/>
      <c r="AT62" s="2" t="s">
        <v>697</v>
      </c>
      <c r="AU62" s="2" t="s">
        <v>698</v>
      </c>
      <c r="AV62" s="2" t="s">
        <v>120</v>
      </c>
      <c r="AW62" s="2" t="s">
        <v>121</v>
      </c>
      <c r="AX62" s="2" t="s">
        <v>170</v>
      </c>
      <c r="AY62" s="2" t="str">
        <f>_xlfn.DISPIMG("ID_40917DE759BA4A9996AE7198DB8A7E23",1)</f>
        <v>=DISPIMG("ID_40917DE759BA4A9996AE7198DB8A7E23",1)</v>
      </c>
      <c r="AZ62" s="2" t="s">
        <v>699</v>
      </c>
      <c r="BA62" s="2" t="s">
        <v>700</v>
      </c>
      <c r="BB62" s="2" t="s">
        <v>125</v>
      </c>
      <c r="BC62" s="2" t="s">
        <v>701</v>
      </c>
      <c r="BD62" s="2" t="s">
        <v>87</v>
      </c>
      <c r="BE62" s="2" t="s">
        <v>88</v>
      </c>
      <c r="BF62" s="2" t="s">
        <v>89</v>
      </c>
      <c r="BG62" s="2">
        <v>0</v>
      </c>
      <c r="BH62" s="2" t="s">
        <v>90</v>
      </c>
      <c r="BI62" s="2"/>
      <c r="BJ62" s="2"/>
      <c r="BK62" s="2"/>
      <c r="BL62" s="2"/>
      <c r="BM62" s="2" t="s">
        <v>91</v>
      </c>
      <c r="BN62" s="2">
        <v>0</v>
      </c>
      <c r="BO62" s="2"/>
      <c r="BP62" s="2"/>
      <c r="BQ62" s="3" t="s">
        <v>151</v>
      </c>
      <c r="BR62" s="3"/>
    </row>
    <row r="63" ht="68" customHeight="1" spans="1:70">
      <c r="A63" s="2" t="s">
        <v>702</v>
      </c>
      <c r="B63" s="2" t="s">
        <v>703</v>
      </c>
      <c r="C63" s="2" t="s">
        <v>72</v>
      </c>
      <c r="D63" s="2" t="s">
        <v>73</v>
      </c>
      <c r="E63" s="2" t="s">
        <v>704</v>
      </c>
      <c r="F63" s="2" t="s">
        <v>705</v>
      </c>
      <c r="G63" s="3"/>
      <c r="H63" s="3"/>
      <c r="I63" s="3"/>
      <c r="J63" s="2"/>
      <c r="K63" s="3"/>
      <c r="L63" s="3" t="s">
        <v>384</v>
      </c>
      <c r="M63" s="2" t="s">
        <v>116</v>
      </c>
      <c r="N63" s="2" t="s">
        <v>77</v>
      </c>
      <c r="O63" s="2"/>
      <c r="P63" s="2"/>
      <c r="Q63" s="2" t="s">
        <v>77</v>
      </c>
      <c r="R63" s="2"/>
      <c r="S63" s="2" t="s">
        <v>117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 t="str">
        <f>_xlfn.DISPIMG("ID_DDE05B2C752448C0A4E70B9B0CBBC731",1)</f>
        <v>=DISPIMG("ID_DDE05B2C752448C0A4E70B9B0CBBC731",1)</v>
      </c>
      <c r="AN63" s="2" t="str">
        <f>_xlfn.DISPIMG("ID_283C759B1A594E41B3F9AEBD163707C0",1)</f>
        <v>=DISPIMG("ID_283C759B1A594E41B3F9AEBD163707C0",1)</v>
      </c>
      <c r="AO63" s="2">
        <v>2</v>
      </c>
      <c r="AP63" s="3"/>
      <c r="AQ63" s="2"/>
      <c r="AR63" s="3"/>
      <c r="AS63" s="2"/>
      <c r="AT63" s="2" t="s">
        <v>706</v>
      </c>
      <c r="AU63" s="2" t="s">
        <v>707</v>
      </c>
      <c r="AV63" s="2" t="s">
        <v>120</v>
      </c>
      <c r="AW63" s="2" t="s">
        <v>121</v>
      </c>
      <c r="AX63" s="2" t="s">
        <v>376</v>
      </c>
      <c r="AY63" s="2" t="str">
        <f>_xlfn.DISPIMG("ID_3186E4AC281346B29E1AA78B507D9DEF",1)</f>
        <v>=DISPIMG("ID_3186E4AC281346B29E1AA78B507D9DEF",1)</v>
      </c>
      <c r="AZ63" s="2" t="s">
        <v>708</v>
      </c>
      <c r="BA63" s="2" t="s">
        <v>709</v>
      </c>
      <c r="BB63" s="2" t="s">
        <v>125</v>
      </c>
      <c r="BC63" s="2" t="s">
        <v>710</v>
      </c>
      <c r="BD63" s="2" t="s">
        <v>87</v>
      </c>
      <c r="BE63" s="2" t="s">
        <v>88</v>
      </c>
      <c r="BF63" s="2" t="s">
        <v>89</v>
      </c>
      <c r="BG63" s="2">
        <v>0</v>
      </c>
      <c r="BH63" s="2" t="s">
        <v>90</v>
      </c>
      <c r="BI63" s="2"/>
      <c r="BJ63" s="2"/>
      <c r="BK63" s="2"/>
      <c r="BL63" s="2"/>
      <c r="BM63" s="2" t="s">
        <v>91</v>
      </c>
      <c r="BN63" s="2">
        <v>0</v>
      </c>
      <c r="BO63" s="2"/>
      <c r="BP63" s="2"/>
      <c r="BQ63" s="3" t="s">
        <v>92</v>
      </c>
      <c r="BR63" s="3"/>
    </row>
    <row r="64" ht="68" customHeight="1" spans="1:70">
      <c r="A64" s="2" t="s">
        <v>711</v>
      </c>
      <c r="B64" s="2" t="s">
        <v>712</v>
      </c>
      <c r="C64" s="2" t="s">
        <v>72</v>
      </c>
      <c r="D64" s="2" t="s">
        <v>73</v>
      </c>
      <c r="E64" s="2" t="s">
        <v>713</v>
      </c>
      <c r="F64" s="2" t="s">
        <v>714</v>
      </c>
      <c r="G64" s="3"/>
      <c r="H64" s="3"/>
      <c r="I64" s="3"/>
      <c r="J64" s="2"/>
      <c r="K64" s="3"/>
      <c r="L64" s="3" t="s">
        <v>404</v>
      </c>
      <c r="M64" s="2" t="s">
        <v>116</v>
      </c>
      <c r="N64" s="2" t="s">
        <v>77</v>
      </c>
      <c r="O64" s="2"/>
      <c r="P64" s="2"/>
      <c r="Q64" s="2" t="s">
        <v>77</v>
      </c>
      <c r="R64" s="2"/>
      <c r="S64" s="2" t="s">
        <v>117</v>
      </c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 t="str">
        <f>_xlfn.DISPIMG("ID_13EF2F23E00249F5B87B7790E2A4D286",1)</f>
        <v>=DISPIMG("ID_13EF2F23E00249F5B87B7790E2A4D286",1)</v>
      </c>
      <c r="AN64" s="2" t="str">
        <f>_xlfn.DISPIMG("ID_45BA2CE6EB25456493D15C90E3DF9C59",1)</f>
        <v>=DISPIMG("ID_45BA2CE6EB25456493D15C90E3DF9C59",1)</v>
      </c>
      <c r="AO64" s="2">
        <v>1</v>
      </c>
      <c r="AP64" s="3"/>
      <c r="AQ64" s="2"/>
      <c r="AR64" s="3"/>
      <c r="AS64" s="2"/>
      <c r="AT64" s="2" t="s">
        <v>715</v>
      </c>
      <c r="AU64" s="2" t="s">
        <v>716</v>
      </c>
      <c r="AV64" s="2" t="s">
        <v>120</v>
      </c>
      <c r="AW64" s="2" t="s">
        <v>121</v>
      </c>
      <c r="AX64" s="2" t="s">
        <v>170</v>
      </c>
      <c r="AY64" s="2" t="str">
        <f>_xlfn.DISPIMG("ID_D1E908D71CD14173A28986EFA310B91A",1)</f>
        <v>=DISPIMG("ID_D1E908D71CD14173A28986EFA310B91A",1)</v>
      </c>
      <c r="AZ64" s="2" t="s">
        <v>717</v>
      </c>
      <c r="BA64" s="2" t="s">
        <v>718</v>
      </c>
      <c r="BB64" s="2" t="s">
        <v>125</v>
      </c>
      <c r="BC64" s="2" t="s">
        <v>719</v>
      </c>
      <c r="BD64" s="2" t="s">
        <v>87</v>
      </c>
      <c r="BE64" s="2" t="s">
        <v>88</v>
      </c>
      <c r="BF64" s="2" t="s">
        <v>89</v>
      </c>
      <c r="BG64" s="2">
        <v>0</v>
      </c>
      <c r="BH64" s="2" t="s">
        <v>90</v>
      </c>
      <c r="BI64" s="2"/>
      <c r="BJ64" s="2"/>
      <c r="BK64" s="2"/>
      <c r="BL64" s="2"/>
      <c r="BM64" s="2" t="s">
        <v>91</v>
      </c>
      <c r="BN64" s="2">
        <v>0</v>
      </c>
      <c r="BO64" s="2"/>
      <c r="BP64" s="2"/>
      <c r="BQ64" s="3" t="s">
        <v>151</v>
      </c>
      <c r="BR64" s="3"/>
    </row>
    <row r="65" ht="68" customHeight="1" spans="1:70">
      <c r="A65" s="2" t="s">
        <v>720</v>
      </c>
      <c r="B65" s="2" t="s">
        <v>721</v>
      </c>
      <c r="C65" s="2" t="s">
        <v>72</v>
      </c>
      <c r="D65" s="2" t="s">
        <v>73</v>
      </c>
      <c r="E65" s="2" t="s">
        <v>722</v>
      </c>
      <c r="F65" s="2" t="s">
        <v>723</v>
      </c>
      <c r="G65" s="3"/>
      <c r="H65" s="3"/>
      <c r="I65" s="3"/>
      <c r="J65" s="2"/>
      <c r="K65" s="3"/>
      <c r="L65" s="3" t="s">
        <v>414</v>
      </c>
      <c r="M65" s="2" t="s">
        <v>116</v>
      </c>
      <c r="N65" s="2" t="s">
        <v>77</v>
      </c>
      <c r="O65" s="2"/>
      <c r="P65" s="2"/>
      <c r="Q65" s="2" t="s">
        <v>77</v>
      </c>
      <c r="R65" s="2"/>
      <c r="S65" s="2" t="s">
        <v>117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 t="str">
        <f>_xlfn.DISPIMG("ID_5653E7688B124B77BF4A3381BC6ECB5F",1)</f>
        <v>=DISPIMG("ID_5653E7688B124B77BF4A3381BC6ECB5F",1)</v>
      </c>
      <c r="AN65" s="2" t="str">
        <f>_xlfn.DISPIMG("ID_75CEC6B553474309981A253A41BFAC3D",1)</f>
        <v>=DISPIMG("ID_75CEC6B553474309981A253A41BFAC3D",1)</v>
      </c>
      <c r="AO65" s="2">
        <v>1</v>
      </c>
      <c r="AP65" s="3"/>
      <c r="AQ65" s="2"/>
      <c r="AR65" s="3"/>
      <c r="AS65" s="2"/>
      <c r="AT65" s="2" t="s">
        <v>724</v>
      </c>
      <c r="AU65" s="2" t="s">
        <v>725</v>
      </c>
      <c r="AV65" s="2" t="s">
        <v>120</v>
      </c>
      <c r="AW65" s="2" t="s">
        <v>121</v>
      </c>
      <c r="AX65" s="2" t="s">
        <v>170</v>
      </c>
      <c r="AY65" s="2" t="str">
        <f>_xlfn.DISPIMG("ID_F836D6655D204458A6DF5F3BF6FE00E2",1)</f>
        <v>=DISPIMG("ID_F836D6655D204458A6DF5F3BF6FE00E2",1)</v>
      </c>
      <c r="AZ65" s="2" t="s">
        <v>726</v>
      </c>
      <c r="BA65" s="2" t="s">
        <v>727</v>
      </c>
      <c r="BB65" s="2" t="s">
        <v>125</v>
      </c>
      <c r="BC65" s="2" t="s">
        <v>728</v>
      </c>
      <c r="BD65" s="2" t="s">
        <v>87</v>
      </c>
      <c r="BE65" s="2" t="s">
        <v>88</v>
      </c>
      <c r="BF65" s="2" t="s">
        <v>89</v>
      </c>
      <c r="BG65" s="2">
        <v>0</v>
      </c>
      <c r="BH65" s="2" t="s">
        <v>90</v>
      </c>
      <c r="BI65" s="2"/>
      <c r="BJ65" s="2"/>
      <c r="BK65" s="2"/>
      <c r="BL65" s="2"/>
      <c r="BM65" s="2" t="s">
        <v>91</v>
      </c>
      <c r="BN65" s="2">
        <v>0</v>
      </c>
      <c r="BO65" s="2"/>
      <c r="BP65" s="2"/>
      <c r="BQ65" s="3" t="s">
        <v>151</v>
      </c>
      <c r="BR65" s="3"/>
    </row>
    <row r="66" ht="68" customHeight="1" spans="1:70">
      <c r="A66" s="2" t="s">
        <v>729</v>
      </c>
      <c r="B66" s="2" t="s">
        <v>730</v>
      </c>
      <c r="C66" s="2" t="s">
        <v>72</v>
      </c>
      <c r="D66" s="2" t="s">
        <v>73</v>
      </c>
      <c r="E66" s="2" t="s">
        <v>731</v>
      </c>
      <c r="F66" s="2" t="s">
        <v>732</v>
      </c>
      <c r="G66" s="3"/>
      <c r="H66" s="3"/>
      <c r="I66" s="3"/>
      <c r="J66" s="2"/>
      <c r="K66" s="3"/>
      <c r="L66" s="3" t="s">
        <v>599</v>
      </c>
      <c r="M66" s="2" t="s">
        <v>116</v>
      </c>
      <c r="N66" s="2" t="s">
        <v>77</v>
      </c>
      <c r="O66" s="2"/>
      <c r="P66" s="2"/>
      <c r="Q66" s="2" t="s">
        <v>77</v>
      </c>
      <c r="R66" s="2"/>
      <c r="S66" s="2" t="s">
        <v>117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 t="str">
        <f>_xlfn.DISPIMG("ID_83771E9335E547C8B39B359ABA421F3D",1)</f>
        <v>=DISPIMG("ID_83771E9335E547C8B39B359ABA421F3D",1)</v>
      </c>
      <c r="AN66" s="2" t="str">
        <f>_xlfn.DISPIMG("ID_C9B44DD3848A44179159D7A6294EEF54",1)</f>
        <v>=DISPIMG("ID_C9B44DD3848A44179159D7A6294EEF54",1)</v>
      </c>
      <c r="AO66" s="2">
        <v>2</v>
      </c>
      <c r="AP66" s="3"/>
      <c r="AQ66" s="2"/>
      <c r="AR66" s="3"/>
      <c r="AS66" s="2"/>
      <c r="AT66" s="2" t="s">
        <v>733</v>
      </c>
      <c r="AU66" s="2" t="s">
        <v>734</v>
      </c>
      <c r="AV66" s="2" t="s">
        <v>120</v>
      </c>
      <c r="AW66" s="2" t="s">
        <v>121</v>
      </c>
      <c r="AX66" s="2" t="s">
        <v>376</v>
      </c>
      <c r="AY66" s="2" t="str">
        <f>_xlfn.DISPIMG("ID_C0A9066EEFCE4B60BA1FCA5D3F9A65DF",1)</f>
        <v>=DISPIMG("ID_C0A9066EEFCE4B60BA1FCA5D3F9A65DF",1)</v>
      </c>
      <c r="AZ66" s="2" t="s">
        <v>735</v>
      </c>
      <c r="BA66" s="2" t="s">
        <v>736</v>
      </c>
      <c r="BB66" s="2" t="s">
        <v>125</v>
      </c>
      <c r="BC66" s="2" t="s">
        <v>737</v>
      </c>
      <c r="BD66" s="2" t="s">
        <v>87</v>
      </c>
      <c r="BE66" s="2" t="s">
        <v>88</v>
      </c>
      <c r="BF66" s="2" t="s">
        <v>89</v>
      </c>
      <c r="BG66" s="2">
        <v>0</v>
      </c>
      <c r="BH66" s="2" t="s">
        <v>90</v>
      </c>
      <c r="BI66" s="2"/>
      <c r="BJ66" s="2"/>
      <c r="BK66" s="2"/>
      <c r="BL66" s="2"/>
      <c r="BM66" s="2" t="s">
        <v>91</v>
      </c>
      <c r="BN66" s="2">
        <v>0</v>
      </c>
      <c r="BO66" s="2"/>
      <c r="BP66" s="2"/>
      <c r="BQ66" s="3" t="s">
        <v>92</v>
      </c>
      <c r="BR66" s="3"/>
    </row>
    <row r="67" ht="68" customHeight="1" spans="1:70">
      <c r="A67" s="2" t="s">
        <v>738</v>
      </c>
      <c r="B67" s="2" t="s">
        <v>739</v>
      </c>
      <c r="C67" s="2" t="s">
        <v>72</v>
      </c>
      <c r="D67" s="2" t="s">
        <v>73</v>
      </c>
      <c r="E67" s="2" t="s">
        <v>740</v>
      </c>
      <c r="F67" s="2" t="s">
        <v>741</v>
      </c>
      <c r="G67" s="3"/>
      <c r="H67" s="3"/>
      <c r="I67" s="3"/>
      <c r="J67" s="2"/>
      <c r="K67" s="3"/>
      <c r="L67" s="3" t="s">
        <v>742</v>
      </c>
      <c r="M67" s="2" t="s">
        <v>116</v>
      </c>
      <c r="N67" s="2" t="s">
        <v>77</v>
      </c>
      <c r="O67" s="2"/>
      <c r="P67" s="2"/>
      <c r="Q67" s="2" t="s">
        <v>77</v>
      </c>
      <c r="R67" s="2"/>
      <c r="S67" s="2" t="s">
        <v>117</v>
      </c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 t="str">
        <f>_xlfn.DISPIMG("ID_B52091F5CCC74F4D96F51157B3E3B219",1)</f>
        <v>=DISPIMG("ID_B52091F5CCC74F4D96F51157B3E3B219",1)</v>
      </c>
      <c r="AN67" s="2" t="str">
        <f>_xlfn.DISPIMG("ID_1D37FCCE7ADB459B8AD419ED02ED1487",1)</f>
        <v>=DISPIMG("ID_1D37FCCE7ADB459B8AD419ED02ED1487",1)</v>
      </c>
      <c r="AO67" s="2">
        <v>3</v>
      </c>
      <c r="AP67" s="3"/>
      <c r="AQ67" s="2"/>
      <c r="AR67" s="3"/>
      <c r="AS67" s="2"/>
      <c r="AT67" s="2" t="s">
        <v>743</v>
      </c>
      <c r="AU67" s="2" t="s">
        <v>744</v>
      </c>
      <c r="AV67" s="2" t="s">
        <v>120</v>
      </c>
      <c r="AW67" s="2" t="s">
        <v>121</v>
      </c>
      <c r="AX67" s="2" t="s">
        <v>213</v>
      </c>
      <c r="AY67" s="2" t="str">
        <f>_xlfn.DISPIMG("ID_5841150E68C849CE8FB9ECC2830CCDE9",1)</f>
        <v>=DISPIMG("ID_5841150E68C849CE8FB9ECC2830CCDE9",1)</v>
      </c>
      <c r="AZ67" s="2" t="s">
        <v>745</v>
      </c>
      <c r="BA67" s="2" t="s">
        <v>746</v>
      </c>
      <c r="BB67" s="2" t="s">
        <v>125</v>
      </c>
      <c r="BC67" s="2" t="s">
        <v>747</v>
      </c>
      <c r="BD67" s="2" t="s">
        <v>87</v>
      </c>
      <c r="BE67" s="2" t="s">
        <v>88</v>
      </c>
      <c r="BF67" s="2" t="s">
        <v>89</v>
      </c>
      <c r="BG67" s="2">
        <v>0</v>
      </c>
      <c r="BH67" s="2" t="s">
        <v>90</v>
      </c>
      <c r="BI67" s="2"/>
      <c r="BJ67" s="2"/>
      <c r="BK67" s="2"/>
      <c r="BL67" s="2"/>
      <c r="BM67" s="2" t="s">
        <v>91</v>
      </c>
      <c r="BN67" s="2">
        <v>0</v>
      </c>
      <c r="BO67" s="2"/>
      <c r="BP67" s="2"/>
      <c r="BQ67" s="3" t="s">
        <v>109</v>
      </c>
      <c r="BR67" s="3"/>
    </row>
    <row r="68" ht="68" customHeight="1" spans="1:70">
      <c r="A68" s="2" t="s">
        <v>748</v>
      </c>
      <c r="B68" s="2" t="s">
        <v>749</v>
      </c>
      <c r="C68" s="2" t="s">
        <v>72</v>
      </c>
      <c r="D68" s="2" t="s">
        <v>73</v>
      </c>
      <c r="E68" s="2" t="s">
        <v>750</v>
      </c>
      <c r="F68" s="2" t="s">
        <v>751</v>
      </c>
      <c r="G68" s="3"/>
      <c r="H68" s="3"/>
      <c r="I68" s="3"/>
      <c r="J68" s="2"/>
      <c r="K68" s="3"/>
      <c r="L68" s="3" t="s">
        <v>752</v>
      </c>
      <c r="M68" s="2" t="s">
        <v>116</v>
      </c>
      <c r="N68" s="2" t="s">
        <v>77</v>
      </c>
      <c r="O68" s="2"/>
      <c r="P68" s="2"/>
      <c r="Q68" s="2" t="s">
        <v>77</v>
      </c>
      <c r="R68" s="2"/>
      <c r="S68" s="2" t="s">
        <v>117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 t="str">
        <f>_xlfn.DISPIMG("ID_85C0316A3DAA40559124AAC8E2683990",1)</f>
        <v>=DISPIMG("ID_85C0316A3DAA40559124AAC8E2683990",1)</v>
      </c>
      <c r="AN68" s="2" t="str">
        <f>_xlfn.DISPIMG("ID_3B581004F2CD48D3B11C82471C0D9A84",1)</f>
        <v>=DISPIMG("ID_3B581004F2CD48D3B11C82471C0D9A84",1)</v>
      </c>
      <c r="AO68" s="2">
        <v>4</v>
      </c>
      <c r="AP68" s="3"/>
      <c r="AQ68" s="2"/>
      <c r="AR68" s="3"/>
      <c r="AS68" s="2"/>
      <c r="AT68" s="2" t="s">
        <v>753</v>
      </c>
      <c r="AU68" s="2" t="s">
        <v>754</v>
      </c>
      <c r="AV68" s="2" t="s">
        <v>120</v>
      </c>
      <c r="AW68" s="2" t="s">
        <v>121</v>
      </c>
      <c r="AX68" s="2" t="s">
        <v>244</v>
      </c>
      <c r="AY68" s="2" t="str">
        <f>_xlfn.DISPIMG("ID_F7D245BF6BF04B43B01E70B711F83430",1)</f>
        <v>=DISPIMG("ID_F7D245BF6BF04B43B01E70B711F83430",1)</v>
      </c>
      <c r="AZ68" s="2" t="s">
        <v>755</v>
      </c>
      <c r="BA68" s="2" t="s">
        <v>756</v>
      </c>
      <c r="BB68" s="2" t="s">
        <v>125</v>
      </c>
      <c r="BC68" s="2" t="s">
        <v>757</v>
      </c>
      <c r="BD68" s="2" t="s">
        <v>87</v>
      </c>
      <c r="BE68" s="2" t="s">
        <v>88</v>
      </c>
      <c r="BF68" s="2" t="s">
        <v>89</v>
      </c>
      <c r="BG68" s="2">
        <v>0</v>
      </c>
      <c r="BH68" s="2" t="s">
        <v>90</v>
      </c>
      <c r="BI68" s="2"/>
      <c r="BJ68" s="2"/>
      <c r="BK68" s="2"/>
      <c r="BL68" s="2"/>
      <c r="BM68" s="2" t="s">
        <v>91</v>
      </c>
      <c r="BN68" s="2">
        <v>0</v>
      </c>
      <c r="BO68" s="2"/>
      <c r="BP68" s="2"/>
      <c r="BQ68" s="3" t="s">
        <v>248</v>
      </c>
      <c r="BR68" s="3"/>
    </row>
    <row r="69" ht="68" customHeight="1" spans="1:70">
      <c r="A69" s="2" t="s">
        <v>758</v>
      </c>
      <c r="B69" s="2" t="s">
        <v>759</v>
      </c>
      <c r="C69" s="2" t="s">
        <v>72</v>
      </c>
      <c r="D69" s="2" t="s">
        <v>73</v>
      </c>
      <c r="E69" s="2" t="s">
        <v>760</v>
      </c>
      <c r="F69" s="2" t="s">
        <v>761</v>
      </c>
      <c r="G69" s="3"/>
      <c r="H69" s="3"/>
      <c r="I69" s="3"/>
      <c r="J69" s="2"/>
      <c r="K69" s="3"/>
      <c r="L69" s="3" t="s">
        <v>762</v>
      </c>
      <c r="M69" s="2" t="s">
        <v>116</v>
      </c>
      <c r="N69" s="2" t="s">
        <v>77</v>
      </c>
      <c r="O69" s="2"/>
      <c r="P69" s="2"/>
      <c r="Q69" s="2" t="s">
        <v>77</v>
      </c>
      <c r="R69" s="2"/>
      <c r="S69" s="2" t="s">
        <v>117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 t="str">
        <f>_xlfn.DISPIMG("ID_633EDD8CC4AF4C119F9EA2FA90D148DD",1)</f>
        <v>=DISPIMG("ID_633EDD8CC4AF4C119F9EA2FA90D148DD",1)</v>
      </c>
      <c r="AN69" s="2" t="str">
        <f>_xlfn.DISPIMG("ID_FA64F334E4814E3C8B1C2BD8C891ACF6",1)</f>
        <v>=DISPIMG("ID_FA64F334E4814E3C8B1C2BD8C891ACF6",1)</v>
      </c>
      <c r="AO69" s="2">
        <v>3</v>
      </c>
      <c r="AP69" s="3"/>
      <c r="AQ69" s="2"/>
      <c r="AR69" s="3"/>
      <c r="AS69" s="2"/>
      <c r="AT69" s="2" t="s">
        <v>763</v>
      </c>
      <c r="AU69" s="2" t="s">
        <v>764</v>
      </c>
      <c r="AV69" s="2" t="s">
        <v>120</v>
      </c>
      <c r="AW69" s="2" t="s">
        <v>121</v>
      </c>
      <c r="AX69" s="2" t="s">
        <v>213</v>
      </c>
      <c r="AY69" s="2" t="str">
        <f>_xlfn.DISPIMG("ID_1A92B8D818D74601BCCB83965082D80D",1)</f>
        <v>=DISPIMG("ID_1A92B8D818D74601BCCB83965082D80D",1)</v>
      </c>
      <c r="AZ69" s="2" t="s">
        <v>765</v>
      </c>
      <c r="BA69" s="2" t="s">
        <v>766</v>
      </c>
      <c r="BB69" s="2" t="s">
        <v>125</v>
      </c>
      <c r="BC69" s="2" t="s">
        <v>767</v>
      </c>
      <c r="BD69" s="2" t="s">
        <v>87</v>
      </c>
      <c r="BE69" s="2" t="s">
        <v>88</v>
      </c>
      <c r="BF69" s="2" t="s">
        <v>89</v>
      </c>
      <c r="BG69" s="2">
        <v>0</v>
      </c>
      <c r="BH69" s="2" t="s">
        <v>90</v>
      </c>
      <c r="BI69" s="2"/>
      <c r="BJ69" s="2"/>
      <c r="BK69" s="2"/>
      <c r="BL69" s="2"/>
      <c r="BM69" s="2" t="s">
        <v>91</v>
      </c>
      <c r="BN69" s="2">
        <v>0</v>
      </c>
      <c r="BO69" s="2"/>
      <c r="BP69" s="2"/>
      <c r="BQ69" s="3" t="s">
        <v>109</v>
      </c>
      <c r="BR69" s="3"/>
    </row>
    <row r="70" ht="68" customHeight="1" spans="1:70">
      <c r="A70" s="2" t="s">
        <v>768</v>
      </c>
      <c r="B70" s="2" t="s">
        <v>769</v>
      </c>
      <c r="C70" s="2" t="s">
        <v>72</v>
      </c>
      <c r="D70" s="2" t="s">
        <v>73</v>
      </c>
      <c r="E70" s="2" t="s">
        <v>770</v>
      </c>
      <c r="F70" s="2" t="s">
        <v>771</v>
      </c>
      <c r="G70" s="3"/>
      <c r="H70" s="3"/>
      <c r="I70" s="3"/>
      <c r="J70" s="2"/>
      <c r="K70" s="3"/>
      <c r="L70" s="3" t="s">
        <v>772</v>
      </c>
      <c r="M70" s="2" t="s">
        <v>116</v>
      </c>
      <c r="N70" s="2" t="s">
        <v>77</v>
      </c>
      <c r="O70" s="2"/>
      <c r="P70" s="2"/>
      <c r="Q70" s="2" t="s">
        <v>77</v>
      </c>
      <c r="R70" s="2"/>
      <c r="S70" s="2" t="s">
        <v>117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 t="str">
        <f>_xlfn.DISPIMG("ID_DDC25927E5054D4C9C3F3BFC369D4EC5",1)</f>
        <v>=DISPIMG("ID_DDC25927E5054D4C9C3F3BFC369D4EC5",1)</v>
      </c>
      <c r="AN70" s="2" t="str">
        <f>_xlfn.DISPIMG("ID_74ABB2892EBD4898A0CB5A2BB0834186",1)</f>
        <v>=DISPIMG("ID_74ABB2892EBD4898A0CB5A2BB0834186",1)</v>
      </c>
      <c r="AO70" s="2">
        <v>1</v>
      </c>
      <c r="AP70" s="3"/>
      <c r="AQ70" s="2"/>
      <c r="AR70" s="3"/>
      <c r="AS70" s="2"/>
      <c r="AT70" s="2" t="s">
        <v>773</v>
      </c>
      <c r="AU70" s="2" t="s">
        <v>774</v>
      </c>
      <c r="AV70" s="2" t="s">
        <v>120</v>
      </c>
      <c r="AW70" s="2" t="s">
        <v>121</v>
      </c>
      <c r="AX70" s="2" t="s">
        <v>170</v>
      </c>
      <c r="AY70" s="2" t="str">
        <f>_xlfn.DISPIMG("ID_D4A8C05CC3224AC7B7A5B9E512C7E52B",1)</f>
        <v>=DISPIMG("ID_D4A8C05CC3224AC7B7A5B9E512C7E52B",1)</v>
      </c>
      <c r="AZ70" s="2" t="s">
        <v>775</v>
      </c>
      <c r="BA70" s="2" t="s">
        <v>776</v>
      </c>
      <c r="BB70" s="2" t="s">
        <v>125</v>
      </c>
      <c r="BC70" s="2" t="s">
        <v>777</v>
      </c>
      <c r="BD70" s="2" t="s">
        <v>87</v>
      </c>
      <c r="BE70" s="2" t="s">
        <v>88</v>
      </c>
      <c r="BF70" s="2" t="s">
        <v>89</v>
      </c>
      <c r="BG70" s="2">
        <v>0</v>
      </c>
      <c r="BH70" s="2" t="s">
        <v>90</v>
      </c>
      <c r="BI70" s="2"/>
      <c r="BJ70" s="2"/>
      <c r="BK70" s="2"/>
      <c r="BL70" s="2"/>
      <c r="BM70" s="2" t="s">
        <v>91</v>
      </c>
      <c r="BN70" s="2">
        <v>0</v>
      </c>
      <c r="BO70" s="2"/>
      <c r="BP70" s="2"/>
      <c r="BQ70" s="3" t="s">
        <v>151</v>
      </c>
      <c r="BR70" s="3"/>
    </row>
    <row r="71" ht="68" customHeight="1" spans="1:70">
      <c r="A71" s="2" t="s">
        <v>778</v>
      </c>
      <c r="B71" s="2" t="s">
        <v>779</v>
      </c>
      <c r="C71" s="2" t="s">
        <v>72</v>
      </c>
      <c r="D71" s="2" t="s">
        <v>73</v>
      </c>
      <c r="E71" s="2" t="s">
        <v>780</v>
      </c>
      <c r="F71" s="2" t="s">
        <v>781</v>
      </c>
      <c r="G71" s="3"/>
      <c r="H71" s="3"/>
      <c r="I71" s="3"/>
      <c r="J71" s="2"/>
      <c r="K71" s="3"/>
      <c r="L71" s="3" t="s">
        <v>609</v>
      </c>
      <c r="M71" s="2" t="s">
        <v>116</v>
      </c>
      <c r="N71" s="2" t="s">
        <v>77</v>
      </c>
      <c r="O71" s="2"/>
      <c r="P71" s="2"/>
      <c r="Q71" s="2" t="s">
        <v>77</v>
      </c>
      <c r="R71" s="2"/>
      <c r="S71" s="2" t="s">
        <v>117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 t="str">
        <f>_xlfn.DISPIMG("ID_6133409AF92947FCBA4DF255A1927F61",1)</f>
        <v>=DISPIMG("ID_6133409AF92947FCBA4DF255A1927F61",1)</v>
      </c>
      <c r="AN71" s="2" t="str">
        <f>_xlfn.DISPIMG("ID_0AD48CE2C5264578B4BC3F0A569935D1",1)</f>
        <v>=DISPIMG("ID_0AD48CE2C5264578B4BC3F0A569935D1",1)</v>
      </c>
      <c r="AO71" s="2">
        <v>1</v>
      </c>
      <c r="AP71" s="3"/>
      <c r="AQ71" s="2"/>
      <c r="AR71" s="3"/>
      <c r="AS71" s="2"/>
      <c r="AT71" s="2" t="s">
        <v>782</v>
      </c>
      <c r="AU71" s="2" t="s">
        <v>783</v>
      </c>
      <c r="AV71" s="2" t="s">
        <v>120</v>
      </c>
      <c r="AW71" s="2" t="s">
        <v>121</v>
      </c>
      <c r="AX71" s="2" t="s">
        <v>170</v>
      </c>
      <c r="AY71" s="2" t="str">
        <f>_xlfn.DISPIMG("ID_E6BA90FBBEBD4CD98CFB444DD3855ABD",1)</f>
        <v>=DISPIMG("ID_E6BA90FBBEBD4CD98CFB444DD3855ABD",1)</v>
      </c>
      <c r="AZ71" s="2" t="s">
        <v>784</v>
      </c>
      <c r="BA71" s="2" t="s">
        <v>785</v>
      </c>
      <c r="BB71" s="2" t="s">
        <v>125</v>
      </c>
      <c r="BC71" s="2" t="s">
        <v>786</v>
      </c>
      <c r="BD71" s="2" t="s">
        <v>87</v>
      </c>
      <c r="BE71" s="2" t="s">
        <v>88</v>
      </c>
      <c r="BF71" s="2" t="s">
        <v>89</v>
      </c>
      <c r="BG71" s="2">
        <v>0</v>
      </c>
      <c r="BH71" s="2" t="s">
        <v>90</v>
      </c>
      <c r="BI71" s="2"/>
      <c r="BJ71" s="2"/>
      <c r="BK71" s="2"/>
      <c r="BL71" s="2"/>
      <c r="BM71" s="2" t="s">
        <v>91</v>
      </c>
      <c r="BN71" s="2">
        <v>0</v>
      </c>
      <c r="BO71" s="2"/>
      <c r="BP71" s="2"/>
      <c r="BQ71" s="3" t="s">
        <v>151</v>
      </c>
      <c r="BR71" s="3"/>
    </row>
    <row r="72" ht="68" customHeight="1" spans="1:70">
      <c r="A72" s="2" t="s">
        <v>787</v>
      </c>
      <c r="B72" s="2" t="s">
        <v>788</v>
      </c>
      <c r="C72" s="2" t="s">
        <v>72</v>
      </c>
      <c r="D72" s="2" t="s">
        <v>73</v>
      </c>
      <c r="E72" s="2" t="s">
        <v>789</v>
      </c>
      <c r="F72" s="2" t="s">
        <v>790</v>
      </c>
      <c r="G72" s="3"/>
      <c r="H72" s="3"/>
      <c r="I72" s="3"/>
      <c r="J72" s="2"/>
      <c r="K72" s="3"/>
      <c r="L72" s="3" t="s">
        <v>791</v>
      </c>
      <c r="M72" s="2" t="s">
        <v>116</v>
      </c>
      <c r="N72" s="2" t="s">
        <v>77</v>
      </c>
      <c r="O72" s="2"/>
      <c r="P72" s="2"/>
      <c r="Q72" s="2" t="s">
        <v>77</v>
      </c>
      <c r="R72" s="2"/>
      <c r="S72" s="2" t="s">
        <v>117</v>
      </c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 t="str">
        <f>_xlfn.DISPIMG("ID_465395292EF34175BDFE917BB80E1F5E",1)</f>
        <v>=DISPIMG("ID_465395292EF34175BDFE917BB80E1F5E",1)</v>
      </c>
      <c r="AN72" s="2" t="str">
        <f>_xlfn.DISPIMG("ID_D3C9B356173245F780C2F1E5716251FE",1)</f>
        <v>=DISPIMG("ID_D3C9B356173245F780C2F1E5716251FE",1)</v>
      </c>
      <c r="AO72" s="2">
        <v>2</v>
      </c>
      <c r="AP72" s="3"/>
      <c r="AQ72" s="2"/>
      <c r="AR72" s="3"/>
      <c r="AS72" s="2"/>
      <c r="AT72" s="2" t="s">
        <v>792</v>
      </c>
      <c r="AU72" s="2" t="s">
        <v>793</v>
      </c>
      <c r="AV72" s="2" t="s">
        <v>120</v>
      </c>
      <c r="AW72" s="2" t="s">
        <v>121</v>
      </c>
      <c r="AX72" s="2" t="s">
        <v>376</v>
      </c>
      <c r="AY72" s="2" t="str">
        <f>_xlfn.DISPIMG("ID_6193208F607946219BE94CAADA169117",1)</f>
        <v>=DISPIMG("ID_6193208F607946219BE94CAADA169117",1)</v>
      </c>
      <c r="AZ72" s="2" t="s">
        <v>794</v>
      </c>
      <c r="BA72" s="2" t="s">
        <v>795</v>
      </c>
      <c r="BB72" s="2" t="s">
        <v>125</v>
      </c>
      <c r="BC72" s="2" t="s">
        <v>796</v>
      </c>
      <c r="BD72" s="2" t="s">
        <v>87</v>
      </c>
      <c r="BE72" s="2" t="s">
        <v>88</v>
      </c>
      <c r="BF72" s="2" t="s">
        <v>89</v>
      </c>
      <c r="BG72" s="2">
        <v>0</v>
      </c>
      <c r="BH72" s="2" t="s">
        <v>90</v>
      </c>
      <c r="BI72" s="2"/>
      <c r="BJ72" s="2"/>
      <c r="BK72" s="2"/>
      <c r="BL72" s="2"/>
      <c r="BM72" s="2" t="s">
        <v>91</v>
      </c>
      <c r="BN72" s="2">
        <v>0</v>
      </c>
      <c r="BO72" s="2"/>
      <c r="BP72" s="2"/>
      <c r="BQ72" s="3" t="s">
        <v>92</v>
      </c>
      <c r="BR72" s="3"/>
    </row>
    <row r="73" ht="68" customHeight="1" spans="1:70">
      <c r="A73" s="2" t="s">
        <v>797</v>
      </c>
      <c r="B73" s="2" t="s">
        <v>798</v>
      </c>
      <c r="C73" s="2" t="s">
        <v>72</v>
      </c>
      <c r="D73" s="2" t="s">
        <v>73</v>
      </c>
      <c r="E73" s="2" t="s">
        <v>799</v>
      </c>
      <c r="F73" s="2" t="s">
        <v>800</v>
      </c>
      <c r="G73" s="3"/>
      <c r="H73" s="3"/>
      <c r="I73" s="3"/>
      <c r="J73" s="2"/>
      <c r="K73" s="3"/>
      <c r="L73" s="3" t="s">
        <v>414</v>
      </c>
      <c r="M73" s="2" t="s">
        <v>116</v>
      </c>
      <c r="N73" s="2" t="s">
        <v>77</v>
      </c>
      <c r="O73" s="2"/>
      <c r="P73" s="2"/>
      <c r="Q73" s="2" t="s">
        <v>77</v>
      </c>
      <c r="R73" s="2"/>
      <c r="S73" s="2" t="s">
        <v>117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 t="str">
        <f>_xlfn.DISPIMG("ID_5B4BFC019B184CACA4E5FA53BD0C4C16",1)</f>
        <v>=DISPIMG("ID_5B4BFC019B184CACA4E5FA53BD0C4C16",1)</v>
      </c>
      <c r="AN73" s="2" t="str">
        <f>_xlfn.DISPIMG("ID_3CAFD2C818DE4492BEE17A38CC537E5D",1)</f>
        <v>=DISPIMG("ID_3CAFD2C818DE4492BEE17A38CC537E5D",1)</v>
      </c>
      <c r="AO73" s="2">
        <v>1</v>
      </c>
      <c r="AP73" s="3"/>
      <c r="AQ73" s="2"/>
      <c r="AR73" s="3"/>
      <c r="AS73" s="2"/>
      <c r="AT73" s="2" t="s">
        <v>801</v>
      </c>
      <c r="AU73" s="2" t="s">
        <v>802</v>
      </c>
      <c r="AV73" s="2" t="s">
        <v>120</v>
      </c>
      <c r="AW73" s="2" t="s">
        <v>121</v>
      </c>
      <c r="AX73" s="2" t="s">
        <v>170</v>
      </c>
      <c r="AY73" s="2" t="str">
        <f>_xlfn.DISPIMG("ID_67BCE1765B8247EC8433B9464A5BF913",1)</f>
        <v>=DISPIMG("ID_67BCE1765B8247EC8433B9464A5BF913",1)</v>
      </c>
      <c r="AZ73" s="2" t="s">
        <v>803</v>
      </c>
      <c r="BA73" s="2" t="s">
        <v>804</v>
      </c>
      <c r="BB73" s="2" t="s">
        <v>125</v>
      </c>
      <c r="BC73" s="2" t="s">
        <v>805</v>
      </c>
      <c r="BD73" s="2" t="s">
        <v>87</v>
      </c>
      <c r="BE73" s="2" t="s">
        <v>88</v>
      </c>
      <c r="BF73" s="2" t="s">
        <v>89</v>
      </c>
      <c r="BG73" s="2">
        <v>0</v>
      </c>
      <c r="BH73" s="2" t="s">
        <v>90</v>
      </c>
      <c r="BI73" s="2"/>
      <c r="BJ73" s="2"/>
      <c r="BK73" s="2"/>
      <c r="BL73" s="2"/>
      <c r="BM73" s="2" t="s">
        <v>91</v>
      </c>
      <c r="BN73" s="2">
        <v>0</v>
      </c>
      <c r="BO73" s="2"/>
      <c r="BP73" s="2"/>
      <c r="BQ73" s="3" t="s">
        <v>151</v>
      </c>
      <c r="BR73" s="3"/>
    </row>
    <row r="74" ht="68" customHeight="1" spans="1:70">
      <c r="A74" s="2" t="s">
        <v>806</v>
      </c>
      <c r="B74" s="2" t="s">
        <v>807</v>
      </c>
      <c r="C74" s="2" t="s">
        <v>72</v>
      </c>
      <c r="D74" s="2" t="s">
        <v>73</v>
      </c>
      <c r="E74" s="2" t="s">
        <v>808</v>
      </c>
      <c r="F74" s="2" t="s">
        <v>809</v>
      </c>
      <c r="G74" s="3"/>
      <c r="H74" s="3"/>
      <c r="I74" s="3"/>
      <c r="J74" s="2"/>
      <c r="K74" s="3"/>
      <c r="L74" s="3" t="s">
        <v>810</v>
      </c>
      <c r="M74" s="2" t="s">
        <v>116</v>
      </c>
      <c r="N74" s="2" t="s">
        <v>77</v>
      </c>
      <c r="O74" s="2"/>
      <c r="P74" s="2"/>
      <c r="Q74" s="2" t="s">
        <v>77</v>
      </c>
      <c r="R74" s="2"/>
      <c r="S74" s="2" t="s">
        <v>117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 t="str">
        <f>_xlfn.DISPIMG("ID_3365A071B2C3476DA84CA6755F5148FF",1)</f>
        <v>=DISPIMG("ID_3365A071B2C3476DA84CA6755F5148FF",1)</v>
      </c>
      <c r="AN74" s="2" t="str">
        <f>_xlfn.DISPIMG("ID_89F361F3B4024E34A4326F21C3345063",1)</f>
        <v>=DISPIMG("ID_89F361F3B4024E34A4326F21C3345063",1)</v>
      </c>
      <c r="AO74" s="2">
        <v>1</v>
      </c>
      <c r="AP74" s="3"/>
      <c r="AQ74" s="2"/>
      <c r="AR74" s="3"/>
      <c r="AS74" s="2"/>
      <c r="AT74" s="2" t="s">
        <v>811</v>
      </c>
      <c r="AU74" s="2" t="s">
        <v>812</v>
      </c>
      <c r="AV74" s="2" t="s">
        <v>120</v>
      </c>
      <c r="AW74" s="2" t="s">
        <v>121</v>
      </c>
      <c r="AX74" s="2" t="s">
        <v>170</v>
      </c>
      <c r="AY74" s="2" t="str">
        <f>_xlfn.DISPIMG("ID_2A6E0CD8D20E4081941B1BF1718D6488",1)</f>
        <v>=DISPIMG("ID_2A6E0CD8D20E4081941B1BF1718D6488",1)</v>
      </c>
      <c r="AZ74" s="2" t="s">
        <v>813</v>
      </c>
      <c r="BA74" s="2" t="s">
        <v>814</v>
      </c>
      <c r="BB74" s="2" t="s">
        <v>125</v>
      </c>
      <c r="BC74" s="2" t="s">
        <v>815</v>
      </c>
      <c r="BD74" s="2" t="s">
        <v>87</v>
      </c>
      <c r="BE74" s="2" t="s">
        <v>88</v>
      </c>
      <c r="BF74" s="2" t="s">
        <v>89</v>
      </c>
      <c r="BG74" s="2">
        <v>0</v>
      </c>
      <c r="BH74" s="2" t="s">
        <v>90</v>
      </c>
      <c r="BI74" s="2"/>
      <c r="BJ74" s="2"/>
      <c r="BK74" s="2"/>
      <c r="BL74" s="2"/>
      <c r="BM74" s="2" t="s">
        <v>91</v>
      </c>
      <c r="BN74" s="2">
        <v>0</v>
      </c>
      <c r="BO74" s="2"/>
      <c r="BP74" s="2"/>
      <c r="BQ74" s="3" t="s">
        <v>151</v>
      </c>
      <c r="BR74" s="3"/>
    </row>
    <row r="75" ht="68" customHeight="1" spans="1:70">
      <c r="A75" s="2" t="s">
        <v>816</v>
      </c>
      <c r="B75" s="2" t="s">
        <v>817</v>
      </c>
      <c r="C75" s="2" t="s">
        <v>72</v>
      </c>
      <c r="D75" s="2" t="s">
        <v>73</v>
      </c>
      <c r="E75" s="2" t="s">
        <v>818</v>
      </c>
      <c r="F75" s="2" t="s">
        <v>819</v>
      </c>
      <c r="G75" s="3"/>
      <c r="H75" s="3"/>
      <c r="I75" s="3"/>
      <c r="J75" s="2"/>
      <c r="K75" s="3"/>
      <c r="L75" s="3" t="s">
        <v>820</v>
      </c>
      <c r="M75" s="2" t="s">
        <v>116</v>
      </c>
      <c r="N75" s="2" t="s">
        <v>77</v>
      </c>
      <c r="O75" s="2"/>
      <c r="P75" s="2"/>
      <c r="Q75" s="2" t="s">
        <v>77</v>
      </c>
      <c r="R75" s="2"/>
      <c r="S75" s="2" t="s">
        <v>117</v>
      </c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 t="str">
        <f>_xlfn.DISPIMG("ID_5C85C45DD52A4D6180DE2281536F4E59",1)</f>
        <v>=DISPIMG("ID_5C85C45DD52A4D6180DE2281536F4E59",1)</v>
      </c>
      <c r="AN75" s="2" t="str">
        <f>_xlfn.DISPIMG("ID_CB3477D3CB23482D99F6301311CD9D3F",1)</f>
        <v>=DISPIMG("ID_CB3477D3CB23482D99F6301311CD9D3F",1)</v>
      </c>
      <c r="AO75" s="2">
        <v>2</v>
      </c>
      <c r="AP75" s="3"/>
      <c r="AQ75" s="2"/>
      <c r="AR75" s="3"/>
      <c r="AS75" s="2"/>
      <c r="AT75" s="2" t="s">
        <v>821</v>
      </c>
      <c r="AU75" s="2" t="s">
        <v>822</v>
      </c>
      <c r="AV75" s="2" t="s">
        <v>120</v>
      </c>
      <c r="AW75" s="2" t="s">
        <v>121</v>
      </c>
      <c r="AX75" s="2" t="s">
        <v>376</v>
      </c>
      <c r="AY75" s="2" t="str">
        <f>_xlfn.DISPIMG("ID_D47A2800BF804252A9A05BF787F5566C",1)</f>
        <v>=DISPIMG("ID_D47A2800BF804252A9A05BF787F5566C",1)</v>
      </c>
      <c r="AZ75" s="2" t="s">
        <v>823</v>
      </c>
      <c r="BA75" s="2" t="s">
        <v>824</v>
      </c>
      <c r="BB75" s="2" t="s">
        <v>125</v>
      </c>
      <c r="BC75" s="2" t="s">
        <v>825</v>
      </c>
      <c r="BD75" s="2" t="s">
        <v>87</v>
      </c>
      <c r="BE75" s="2" t="s">
        <v>88</v>
      </c>
      <c r="BF75" s="2" t="s">
        <v>89</v>
      </c>
      <c r="BG75" s="2">
        <v>0</v>
      </c>
      <c r="BH75" s="2" t="s">
        <v>90</v>
      </c>
      <c r="BI75" s="2"/>
      <c r="BJ75" s="2"/>
      <c r="BK75" s="2"/>
      <c r="BL75" s="2"/>
      <c r="BM75" s="2" t="s">
        <v>91</v>
      </c>
      <c r="BN75" s="2">
        <v>0</v>
      </c>
      <c r="BO75" s="2"/>
      <c r="BP75" s="2"/>
      <c r="BQ75" s="3" t="s">
        <v>92</v>
      </c>
      <c r="BR75" s="3"/>
    </row>
    <row r="76" ht="68" customHeight="1" spans="1:70">
      <c r="A76" s="2" t="s">
        <v>826</v>
      </c>
      <c r="B76" s="2" t="s">
        <v>827</v>
      </c>
      <c r="C76" s="2" t="s">
        <v>72</v>
      </c>
      <c r="D76" s="2" t="s">
        <v>73</v>
      </c>
      <c r="E76" s="2" t="s">
        <v>828</v>
      </c>
      <c r="F76" s="2" t="s">
        <v>829</v>
      </c>
      <c r="G76" s="3"/>
      <c r="H76" s="3"/>
      <c r="I76" s="3"/>
      <c r="J76" s="2"/>
      <c r="K76" s="3"/>
      <c r="L76" s="3" t="s">
        <v>830</v>
      </c>
      <c r="M76" s="2" t="s">
        <v>98</v>
      </c>
      <c r="N76" s="2" t="s">
        <v>77</v>
      </c>
      <c r="O76" s="2"/>
      <c r="P76" s="2"/>
      <c r="Q76" s="2" t="s">
        <v>77</v>
      </c>
      <c r="R76" s="2"/>
      <c r="S76" s="2" t="s">
        <v>99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 t="str">
        <f>_xlfn.DISPIMG("ID_700EC0F7AB8948F29BE137B36F978CD5",1)</f>
        <v>=DISPIMG("ID_700EC0F7AB8948F29BE137B36F978CD5",1)</v>
      </c>
      <c r="AN76" s="2" t="str">
        <f>_xlfn.DISPIMG("ID_37A73F52BEB64C3FAC138380BDFADE00",1)</f>
        <v>=DISPIMG("ID_37A73F52BEB64C3FAC138380BDFADE00",1)</v>
      </c>
      <c r="AO76" s="2">
        <v>9</v>
      </c>
      <c r="AP76" s="3"/>
      <c r="AQ76" s="2"/>
      <c r="AR76" s="3"/>
      <c r="AS76" s="2"/>
      <c r="AT76" s="2" t="s">
        <v>831</v>
      </c>
      <c r="AU76" s="2" t="s">
        <v>832</v>
      </c>
      <c r="AV76" s="2" t="s">
        <v>833</v>
      </c>
      <c r="AW76" s="2" t="s">
        <v>834</v>
      </c>
      <c r="AX76" s="2" t="s">
        <v>835</v>
      </c>
      <c r="AY76" s="2" t="str">
        <f>_xlfn.DISPIMG("ID_975EB30853D54F51AECBAEA05F7E4483",1)</f>
        <v>=DISPIMG("ID_975EB30853D54F51AECBAEA05F7E4483",1)</v>
      </c>
      <c r="AZ76" s="2" t="s">
        <v>836</v>
      </c>
      <c r="BA76" s="2" t="s">
        <v>837</v>
      </c>
      <c r="BB76" s="2" t="s">
        <v>107</v>
      </c>
      <c r="BC76" s="2" t="s">
        <v>838</v>
      </c>
      <c r="BD76" s="2" t="s">
        <v>87</v>
      </c>
      <c r="BE76" s="2" t="s">
        <v>88</v>
      </c>
      <c r="BF76" s="2" t="s">
        <v>89</v>
      </c>
      <c r="BG76" s="2">
        <v>0</v>
      </c>
      <c r="BH76" s="2" t="s">
        <v>90</v>
      </c>
      <c r="BI76" s="2"/>
      <c r="BJ76" s="2"/>
      <c r="BK76" s="2"/>
      <c r="BL76" s="2"/>
      <c r="BM76" s="2" t="s">
        <v>91</v>
      </c>
      <c r="BN76" s="2">
        <v>0</v>
      </c>
      <c r="BO76" s="2"/>
      <c r="BP76" s="2"/>
      <c r="BQ76" s="3" t="s">
        <v>127</v>
      </c>
      <c r="BR76" s="3"/>
    </row>
    <row r="77" ht="68" customHeight="1" spans="1:70">
      <c r="A77" s="2" t="s">
        <v>839</v>
      </c>
      <c r="B77" s="2" t="s">
        <v>840</v>
      </c>
      <c r="C77" s="2" t="s">
        <v>72</v>
      </c>
      <c r="D77" s="2" t="s">
        <v>73</v>
      </c>
      <c r="E77" s="2" t="s">
        <v>841</v>
      </c>
      <c r="F77" s="2" t="s">
        <v>842</v>
      </c>
      <c r="G77" s="3"/>
      <c r="H77" s="3"/>
      <c r="I77" s="3"/>
      <c r="J77" s="2"/>
      <c r="K77" s="3"/>
      <c r="L77" s="3" t="s">
        <v>843</v>
      </c>
      <c r="M77" s="2" t="s">
        <v>98</v>
      </c>
      <c r="N77" s="2" t="s">
        <v>77</v>
      </c>
      <c r="O77" s="2"/>
      <c r="P77" s="2"/>
      <c r="Q77" s="2" t="s">
        <v>77</v>
      </c>
      <c r="R77" s="2"/>
      <c r="S77" s="2" t="s">
        <v>99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 t="str">
        <f>_xlfn.DISPIMG("ID_4BD7C6D0C0394D6496DD9FE6E4F607CE",1)</f>
        <v>=DISPIMG("ID_4BD7C6D0C0394D6496DD9FE6E4F607CE",1)</v>
      </c>
      <c r="AN77" s="2" t="str">
        <f>_xlfn.DISPIMG("ID_3E06B07885804BFA8CDD5759E0ECF104",1)</f>
        <v>=DISPIMG("ID_3E06B07885804BFA8CDD5759E0ECF104",1)</v>
      </c>
      <c r="AO77" s="2">
        <v>4</v>
      </c>
      <c r="AP77" s="3"/>
      <c r="AQ77" s="2"/>
      <c r="AR77" s="3"/>
      <c r="AS77" s="2"/>
      <c r="AT77" s="2" t="s">
        <v>844</v>
      </c>
      <c r="AU77" s="2" t="s">
        <v>845</v>
      </c>
      <c r="AV77" s="2" t="s">
        <v>846</v>
      </c>
      <c r="AW77" s="2" t="s">
        <v>847</v>
      </c>
      <c r="AX77" s="2" t="s">
        <v>848</v>
      </c>
      <c r="AY77" s="2" t="str">
        <f>_xlfn.DISPIMG("ID_E954E6560CF349F3B85E8917DED7C61F",1)</f>
        <v>=DISPIMG("ID_E954E6560CF349F3B85E8917DED7C61F",1)</v>
      </c>
      <c r="AZ77" s="2" t="s">
        <v>849</v>
      </c>
      <c r="BA77" s="2" t="s">
        <v>850</v>
      </c>
      <c r="BB77" s="2" t="s">
        <v>107</v>
      </c>
      <c r="BC77" s="2" t="s">
        <v>851</v>
      </c>
      <c r="BD77" s="2" t="s">
        <v>87</v>
      </c>
      <c r="BE77" s="2" t="s">
        <v>88</v>
      </c>
      <c r="BF77" s="2" t="s">
        <v>89</v>
      </c>
      <c r="BG77" s="2">
        <v>0</v>
      </c>
      <c r="BH77" s="2" t="s">
        <v>90</v>
      </c>
      <c r="BI77" s="2"/>
      <c r="BJ77" s="2"/>
      <c r="BK77" s="2"/>
      <c r="BL77" s="2"/>
      <c r="BM77" s="2" t="s">
        <v>91</v>
      </c>
      <c r="BN77" s="2">
        <v>0</v>
      </c>
      <c r="BO77" s="2"/>
      <c r="BP77" s="2"/>
      <c r="BQ77" s="3" t="s">
        <v>248</v>
      </c>
      <c r="BR77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大橙子</cp:lastModifiedBy>
  <dcterms:created xsi:type="dcterms:W3CDTF">2024-11-15T10:05:00Z</dcterms:created>
  <dcterms:modified xsi:type="dcterms:W3CDTF">2024-11-16T10:09:14Z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5F1EAA072CBA425281E9564C2E27577F_13</vt:lpwstr>
  </property>
  <property fmtid="{D5CDD505-2E9C-101B-9397-08002B2CF9AE}" pid="3" name="KSOProductBuildVer">
    <vt:lpwstr>2052-12.1.0.18608</vt:lpwstr>
  </property>
</Properties>
</file>