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code\zhubiye\personal space(program)\"/>
    </mc:Choice>
  </mc:AlternateContent>
  <xr:revisionPtr revIDLastSave="0" documentId="13_ncr:1_{ECA4C97C-434D-42DE-A9A6-303D2C51348D}" xr6:coauthVersionLast="47" xr6:coauthVersionMax="47" xr10:uidLastSave="{00000000-0000-0000-0000-000000000000}"/>
  <bookViews>
    <workbookView xWindow="22932" yWindow="-108" windowWidth="23256" windowHeight="12456" activeTab="3" xr2:uid="{00000000-000D-0000-FFFF-FFFF00000000}"/>
  </bookViews>
  <sheets>
    <sheet name="2024.01" sheetId="1" r:id="rId1"/>
    <sheet name="2024.02" sheetId="3" r:id="rId2"/>
    <sheet name="2024.03" sheetId="4" r:id="rId3"/>
    <sheet name="2024.04" sheetId="5" r:id="rId4"/>
    <sheet name="2024.05" sheetId="6" r:id="rId5"/>
    <sheet name="年度总结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5" l="1"/>
  <c r="B28" i="5"/>
  <c r="B29" i="5"/>
  <c r="M3" i="6"/>
  <c r="M4" i="6"/>
  <c r="M5" i="6"/>
  <c r="M6" i="6"/>
  <c r="M7" i="6"/>
  <c r="M8" i="6"/>
  <c r="M9" i="6"/>
  <c r="N9" i="6" s="1"/>
  <c r="M10" i="6"/>
  <c r="M11" i="6"/>
  <c r="M12" i="6"/>
  <c r="M13" i="6"/>
  <c r="M14" i="6"/>
  <c r="M15" i="6"/>
  <c r="M16" i="6"/>
  <c r="N16" i="6" s="1"/>
  <c r="M17" i="6"/>
  <c r="N17" i="6" s="1"/>
  <c r="M18" i="6"/>
  <c r="N18" i="6" s="1"/>
  <c r="M19" i="6"/>
  <c r="M20" i="6"/>
  <c r="M21" i="6"/>
  <c r="M22" i="6"/>
  <c r="M23" i="6"/>
  <c r="M24" i="6"/>
  <c r="N24" i="6" s="1"/>
  <c r="M25" i="6"/>
  <c r="N25" i="6" s="1"/>
  <c r="M26" i="6"/>
  <c r="M27" i="6"/>
  <c r="M28" i="6"/>
  <c r="M29" i="6"/>
  <c r="M30" i="6"/>
  <c r="M31" i="6"/>
  <c r="N31" i="6" s="1"/>
  <c r="M32" i="6"/>
  <c r="N32" i="6" s="1"/>
  <c r="M2" i="6"/>
  <c r="L33" i="6"/>
  <c r="K33" i="6"/>
  <c r="J33" i="6"/>
  <c r="I33" i="6"/>
  <c r="H33" i="6"/>
  <c r="G33" i="6"/>
  <c r="F33" i="6"/>
  <c r="E33" i="6"/>
  <c r="D33" i="6"/>
  <c r="C33" i="6"/>
  <c r="N30" i="6"/>
  <c r="N29" i="6"/>
  <c r="N28" i="6"/>
  <c r="N27" i="6"/>
  <c r="N26" i="6"/>
  <c r="N23" i="6"/>
  <c r="N22" i="6"/>
  <c r="N21" i="6"/>
  <c r="N20" i="6"/>
  <c r="N19" i="6"/>
  <c r="N15" i="6"/>
  <c r="N14" i="6"/>
  <c r="N13" i="6"/>
  <c r="N12" i="6"/>
  <c r="N11" i="6"/>
  <c r="N10" i="6"/>
  <c r="N8" i="6"/>
  <c r="N7" i="6"/>
  <c r="N6" i="6"/>
  <c r="N5" i="6"/>
  <c r="N4" i="6"/>
  <c r="N3" i="6"/>
  <c r="B26" i="5"/>
  <c r="B25" i="5"/>
  <c r="B24" i="5"/>
  <c r="B22" i="5"/>
  <c r="B19" i="5"/>
  <c r="B18" i="5"/>
  <c r="B16" i="5"/>
  <c r="C17" i="5"/>
  <c r="G16" i="5"/>
  <c r="B17" i="5"/>
  <c r="E15" i="5"/>
  <c r="B15" i="5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N18" i="3" s="1"/>
  <c r="M19" i="3"/>
  <c r="M20" i="3"/>
  <c r="M21" i="3"/>
  <c r="M22" i="3"/>
  <c r="M23" i="3"/>
  <c r="M24" i="3"/>
  <c r="M25" i="3"/>
  <c r="N25" i="3" s="1"/>
  <c r="M26" i="3"/>
  <c r="N26" i="3" s="1"/>
  <c r="M27" i="3"/>
  <c r="M28" i="3"/>
  <c r="M29" i="3"/>
  <c r="M30" i="3"/>
  <c r="M2" i="3"/>
  <c r="M3" i="1"/>
  <c r="M4" i="1"/>
  <c r="M5" i="1"/>
  <c r="M6" i="1"/>
  <c r="M7" i="1"/>
  <c r="M8" i="1"/>
  <c r="M9" i="1"/>
  <c r="M10" i="1"/>
  <c r="N10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N25" i="1"/>
  <c r="N13" i="1"/>
  <c r="M2" i="1"/>
  <c r="M3" i="5"/>
  <c r="M4" i="5"/>
  <c r="N4" i="5" s="1"/>
  <c r="M5" i="5"/>
  <c r="M6" i="5"/>
  <c r="M7" i="5"/>
  <c r="N7" i="5" s="1"/>
  <c r="M8" i="5"/>
  <c r="M9" i="5"/>
  <c r="M10" i="5"/>
  <c r="N10" i="5" s="1"/>
  <c r="M11" i="5"/>
  <c r="M12" i="5"/>
  <c r="M13" i="5"/>
  <c r="M14" i="5"/>
  <c r="N14" i="5" s="1"/>
  <c r="M15" i="5"/>
  <c r="N15" i="5" s="1"/>
  <c r="M16" i="5"/>
  <c r="N16" i="5" s="1"/>
  <c r="M17" i="5"/>
  <c r="N17" i="5" s="1"/>
  <c r="M18" i="5"/>
  <c r="N18" i="5" s="1"/>
  <c r="M19" i="5"/>
  <c r="N19" i="5" s="1"/>
  <c r="M20" i="5"/>
  <c r="N20" i="5" s="1"/>
  <c r="M21" i="5"/>
  <c r="M22" i="5"/>
  <c r="N22" i="5" s="1"/>
  <c r="M23" i="5"/>
  <c r="N23" i="5" s="1"/>
  <c r="M24" i="5"/>
  <c r="N24" i="5" s="1"/>
  <c r="M25" i="5"/>
  <c r="N25" i="5" s="1"/>
  <c r="M26" i="5"/>
  <c r="N26" i="5" s="1"/>
  <c r="M27" i="5"/>
  <c r="N27" i="5" s="1"/>
  <c r="M28" i="5"/>
  <c r="N28" i="5" s="1"/>
  <c r="M29" i="5"/>
  <c r="N29" i="5" s="1"/>
  <c r="M30" i="5"/>
  <c r="N30" i="5" s="1"/>
  <c r="M31" i="5"/>
  <c r="N31" i="5" s="1"/>
  <c r="M2" i="5"/>
  <c r="N2" i="5" s="1"/>
  <c r="M3" i="4"/>
  <c r="M4" i="4"/>
  <c r="M5" i="4"/>
  <c r="M6" i="4"/>
  <c r="M7" i="4"/>
  <c r="N7" i="4" s="1"/>
  <c r="M8" i="4"/>
  <c r="M9" i="4"/>
  <c r="M10" i="4"/>
  <c r="N10" i="4" s="1"/>
  <c r="M11" i="4"/>
  <c r="M12" i="4"/>
  <c r="M13" i="4"/>
  <c r="N13" i="4" s="1"/>
  <c r="M14" i="4"/>
  <c r="N14" i="4" s="1"/>
  <c r="M15" i="4"/>
  <c r="N15" i="4" s="1"/>
  <c r="M16" i="4"/>
  <c r="M17" i="4"/>
  <c r="M18" i="4"/>
  <c r="N18" i="4" s="1"/>
  <c r="M19" i="4"/>
  <c r="M20" i="4"/>
  <c r="N20" i="4" s="1"/>
  <c r="M21" i="4"/>
  <c r="M22" i="4"/>
  <c r="N22" i="4" s="1"/>
  <c r="M23" i="4"/>
  <c r="N23" i="4" s="1"/>
  <c r="M24" i="4"/>
  <c r="M25" i="4"/>
  <c r="M26" i="4"/>
  <c r="N26" i="4" s="1"/>
  <c r="M27" i="4"/>
  <c r="M28" i="4"/>
  <c r="M29" i="4"/>
  <c r="M30" i="4"/>
  <c r="N30" i="4" s="1"/>
  <c r="M31" i="4"/>
  <c r="N31" i="4" s="1"/>
  <c r="M32" i="4"/>
  <c r="N32" i="4" s="1"/>
  <c r="M2" i="4"/>
  <c r="N2" i="4" s="1"/>
  <c r="B3" i="5"/>
  <c r="B4" i="5"/>
  <c r="B5" i="5"/>
  <c r="B6" i="5"/>
  <c r="B7" i="5"/>
  <c r="B8" i="5"/>
  <c r="B9" i="5"/>
  <c r="B32" i="5" s="1"/>
  <c r="B10" i="5"/>
  <c r="B11" i="5"/>
  <c r="B12" i="5"/>
  <c r="B13" i="5"/>
  <c r="B14" i="5"/>
  <c r="B20" i="5"/>
  <c r="B21" i="5"/>
  <c r="B23" i="5"/>
  <c r="B30" i="5"/>
  <c r="B31" i="5"/>
  <c r="B2" i="5"/>
  <c r="B2" i="4"/>
  <c r="B2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4" i="4"/>
  <c r="B25" i="4"/>
  <c r="B26" i="4"/>
  <c r="B27" i="4"/>
  <c r="B28" i="4"/>
  <c r="B29" i="4"/>
  <c r="B30" i="4"/>
  <c r="B31" i="4"/>
  <c r="B32" i="4"/>
  <c r="B26" i="3"/>
  <c r="B27" i="3"/>
  <c r="B28" i="3"/>
  <c r="B29" i="3"/>
  <c r="B30" i="3"/>
  <c r="L32" i="5"/>
  <c r="K32" i="5"/>
  <c r="J32" i="5"/>
  <c r="I32" i="5"/>
  <c r="H32" i="5"/>
  <c r="G32" i="5"/>
  <c r="F32" i="5"/>
  <c r="E32" i="5"/>
  <c r="D32" i="5"/>
  <c r="C32" i="5"/>
  <c r="N21" i="5"/>
  <c r="N13" i="5"/>
  <c r="N12" i="5"/>
  <c r="N11" i="5"/>
  <c r="N8" i="5"/>
  <c r="N6" i="5"/>
  <c r="N5" i="5"/>
  <c r="N3" i="5"/>
  <c r="L33" i="4"/>
  <c r="K33" i="4"/>
  <c r="J33" i="4"/>
  <c r="I33" i="4"/>
  <c r="H33" i="4"/>
  <c r="G33" i="4"/>
  <c r="F33" i="4"/>
  <c r="D33" i="4"/>
  <c r="C33" i="4"/>
  <c r="N29" i="4"/>
  <c r="N28" i="4"/>
  <c r="N27" i="4"/>
  <c r="N25" i="4"/>
  <c r="N24" i="4"/>
  <c r="N21" i="4"/>
  <c r="N19" i="4"/>
  <c r="N17" i="4"/>
  <c r="N16" i="4"/>
  <c r="N12" i="4"/>
  <c r="N11" i="4"/>
  <c r="N9" i="4"/>
  <c r="E33" i="4"/>
  <c r="N8" i="4"/>
  <c r="N6" i="4"/>
  <c r="N5" i="4"/>
  <c r="N4" i="4"/>
  <c r="N3" i="4"/>
  <c r="B33" i="4"/>
  <c r="L31" i="3"/>
  <c r="K31" i="3"/>
  <c r="J31" i="3"/>
  <c r="I31" i="3"/>
  <c r="G31" i="3"/>
  <c r="F31" i="3"/>
  <c r="D31" i="3"/>
  <c r="C31" i="3"/>
  <c r="N30" i="3"/>
  <c r="N29" i="3"/>
  <c r="N28" i="3"/>
  <c r="N27" i="3"/>
  <c r="N24" i="3"/>
  <c r="N23" i="3"/>
  <c r="N22" i="3"/>
  <c r="N14" i="3"/>
  <c r="N12" i="3"/>
  <c r="E31" i="3"/>
  <c r="N4" i="3"/>
  <c r="N3" i="3"/>
  <c r="B21" i="1"/>
  <c r="B20" i="1"/>
  <c r="B17" i="1"/>
  <c r="B16" i="1"/>
  <c r="B15" i="1"/>
  <c r="B13" i="1"/>
  <c r="B12" i="1"/>
  <c r="B11" i="1"/>
  <c r="B10" i="1"/>
  <c r="B9" i="1"/>
  <c r="E8" i="1"/>
  <c r="B8" i="1"/>
  <c r="B7" i="1"/>
  <c r="B6" i="1"/>
  <c r="B5" i="1"/>
  <c r="B33" i="1"/>
  <c r="B22" i="1"/>
  <c r="B19" i="1"/>
  <c r="B4" i="1"/>
  <c r="B2" i="1"/>
  <c r="N3" i="1"/>
  <c r="N4" i="1"/>
  <c r="N6" i="1"/>
  <c r="N12" i="1"/>
  <c r="N14" i="1"/>
  <c r="N15" i="1"/>
  <c r="N19" i="1"/>
  <c r="N20" i="1"/>
  <c r="N21" i="1"/>
  <c r="N22" i="1"/>
  <c r="N27" i="1"/>
  <c r="N28" i="1"/>
  <c r="N29" i="1"/>
  <c r="N30" i="1"/>
  <c r="H3" i="1"/>
  <c r="H4" i="1"/>
  <c r="H5" i="1"/>
  <c r="H6" i="1"/>
  <c r="H7" i="1"/>
  <c r="H8" i="1"/>
  <c r="H9" i="1"/>
  <c r="H33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D33" i="1"/>
  <c r="K33" i="1"/>
  <c r="L33" i="1"/>
  <c r="J33" i="1"/>
  <c r="E33" i="1"/>
  <c r="C33" i="1"/>
  <c r="F33" i="1"/>
  <c r="G33" i="1"/>
  <c r="I33" i="1"/>
  <c r="N23" i="1"/>
  <c r="N24" i="1"/>
  <c r="N31" i="1"/>
  <c r="N32" i="1"/>
  <c r="N2" i="6" l="1"/>
  <c r="M33" i="6"/>
  <c r="N33" i="6" s="1"/>
  <c r="B33" i="6"/>
  <c r="L34" i="6" s="1"/>
  <c r="M32" i="5"/>
  <c r="N32" i="5" s="1"/>
  <c r="M33" i="1"/>
  <c r="N9" i="5"/>
  <c r="L33" i="5"/>
  <c r="L34" i="4"/>
  <c r="M33" i="4"/>
  <c r="N33" i="4" s="1"/>
  <c r="N6" i="3"/>
  <c r="N8" i="3"/>
  <c r="N9" i="3"/>
  <c r="N10" i="3"/>
  <c r="N16" i="3"/>
  <c r="N11" i="3"/>
  <c r="H31" i="3"/>
  <c r="N15" i="3"/>
  <c r="B31" i="3"/>
  <c r="N17" i="3"/>
  <c r="N21" i="3"/>
  <c r="N2" i="3"/>
  <c r="N7" i="3"/>
  <c r="N19" i="3"/>
  <c r="N13" i="3"/>
  <c r="N20" i="3"/>
  <c r="N5" i="3"/>
  <c r="N5" i="1"/>
  <c r="N7" i="1"/>
  <c r="N17" i="1"/>
  <c r="N26" i="1"/>
  <c r="N16" i="1"/>
  <c r="N8" i="1"/>
  <c r="N18" i="1"/>
  <c r="N9" i="1"/>
  <c r="L34" i="1"/>
  <c r="N2" i="1"/>
  <c r="N11" i="1"/>
  <c r="L32" i="3" l="1"/>
  <c r="M31" i="3"/>
  <c r="N31" i="3" s="1"/>
  <c r="N33" i="1"/>
</calcChain>
</file>

<file path=xl/sharedStrings.xml><?xml version="1.0" encoding="utf-8"?>
<sst xmlns="http://schemas.openxmlformats.org/spreadsheetml/2006/main" count="75" uniqueCount="15">
  <si>
    <t>日期</t>
    <phoneticPr fontId="1" type="noConversion"/>
  </si>
  <si>
    <t>吃饭</t>
    <phoneticPr fontId="1" type="noConversion"/>
  </si>
  <si>
    <t>馋</t>
    <phoneticPr fontId="1" type="noConversion"/>
  </si>
  <si>
    <t>小余</t>
    <phoneticPr fontId="1" type="noConversion"/>
  </si>
  <si>
    <t>生活</t>
    <phoneticPr fontId="1" type="noConversion"/>
  </si>
  <si>
    <t>爱好</t>
    <phoneticPr fontId="1" type="noConversion"/>
  </si>
  <si>
    <t>房租</t>
    <phoneticPr fontId="1" type="noConversion"/>
  </si>
  <si>
    <t>水电话费</t>
    <phoneticPr fontId="1" type="noConversion"/>
  </si>
  <si>
    <t>懒</t>
    <phoneticPr fontId="1" type="noConversion"/>
  </si>
  <si>
    <t>学习阅读</t>
    <phoneticPr fontId="1" type="noConversion"/>
  </si>
  <si>
    <t>合计</t>
    <phoneticPr fontId="1" type="noConversion"/>
  </si>
  <si>
    <t>月度总结（Sum）</t>
    <phoneticPr fontId="1" type="noConversion"/>
  </si>
  <si>
    <t>交通</t>
    <phoneticPr fontId="1" type="noConversion"/>
  </si>
  <si>
    <t>玩</t>
    <phoneticPr fontId="1" type="noConversion"/>
  </si>
  <si>
    <t>合计（）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</si>
</sst>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1">
    <cellStyle name="常规" xfId="0" builtinId="0"/>
  </cellStyles>
  <dxfs count="156"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BF428-EA6E-4F16-A2E5-492FB36A65B6}" name="表2" displayName="表2" ref="A1:N34" totalsRowCount="1" headerRowDxfId="155" dataDxfId="154">
  <autoFilter ref="A1:N33" xr:uid="{62DBF428-EA6E-4F16-A2E5-492FB36A65B6}"/>
  <tableColumns count="14">
    <tableColumn id="1" xr3:uid="{59D84569-A8BB-46A5-9CBC-5EF68588EE35}" name="日期" dataDxfId="105" totalsRowDxfId="91"/>
    <tableColumn id="2" xr3:uid="{2C662677-3D8C-4D8B-AE1F-E2248B7ABFF7}" name="吃饭" dataDxfId="104" totalsRowDxfId="90"/>
    <tableColumn id="3" xr3:uid="{AE70D7D4-9857-40D5-8BEB-34BF0C4CCA7A}" name="馋" dataDxfId="103" totalsRowDxfId="89"/>
    <tableColumn id="4" xr3:uid="{F3975E93-63B6-478C-B0F2-56460FBF1A23}" name="小余" dataDxfId="102" totalsRowDxfId="88"/>
    <tableColumn id="5" xr3:uid="{94F8752A-FBB0-4CE8-9D51-6324D8BBC87E}" name="生活" dataDxfId="101" totalsRowDxfId="87"/>
    <tableColumn id="15" xr3:uid="{30FDD512-0876-4E61-969E-6DA35E286B2C}" name="交通" dataDxfId="100" totalsRowDxfId="86"/>
    <tableColumn id="6" xr3:uid="{5C513997-5C16-4839-95D1-22245123DE2F}" name="爱好" dataDxfId="99" totalsRowDxfId="85"/>
    <tableColumn id="7" xr3:uid="{9E859D1E-EC02-49A9-BD03-97B27BCE859E}" name="房租" dataDxfId="98" totalsRowDxfId="84"/>
    <tableColumn id="8" xr3:uid="{EB58BFC7-02DA-46D2-AAFC-A0BA1323BE9D}" name="水电话费" dataDxfId="97" totalsRowDxfId="83"/>
    <tableColumn id="9" xr3:uid="{A2A17D77-95A1-459A-90A9-931CF7EEAF21}" name="懒" dataDxfId="96" totalsRowDxfId="82"/>
    <tableColumn id="11" xr3:uid="{FFABE2C4-74EE-4656-838D-CB10D6D9D4E8}" name="玩" dataDxfId="95" totalsRowDxfId="81"/>
    <tableColumn id="10" xr3:uid="{570141E9-E92B-4C59-AD38-CCA1569BD90C}" name="学习阅读" totalsRowFunction="custom" dataDxfId="94" totalsRowDxfId="80">
      <totalsRowFormula>SUM(B33:L33)</totalsRowFormula>
    </tableColumn>
    <tableColumn id="13" xr3:uid="{39BD7172-0D5C-49D9-87F6-B35B3F5628DB}" name="合计" dataDxfId="93" totalsRowDxfId="79"/>
    <tableColumn id="12" xr3:uid="{D46BD491-9DFD-4738-8C08-9D38C5B47D89}" name="合计（）" dataDxfId="92" totalsRowDxfId="78">
      <calculatedColumnFormula>表2[[#This Row],[合计]]-表2[[#This Row],[房租]]-表2[[#This Row],[水电话费]]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75EC8C-CC53-4A27-BB75-0A6CACDDDE0C}" name="表2_2" displayName="表2_2" ref="A1:N32" totalsRowCount="1" headerRowDxfId="153" dataDxfId="152">
  <autoFilter ref="A1:N31" xr:uid="{9175EC8C-CC53-4A27-BB75-0A6CACDDDE0C}"/>
  <tableColumns count="14">
    <tableColumn id="1" xr3:uid="{110B2F1A-B6BF-44BF-ACB1-F19B6A141F34}" name="日期" dataDxfId="147" totalsRowDxfId="77"/>
    <tableColumn id="2" xr3:uid="{BC728776-957B-44F1-B2FE-57D5D4CA45FA}" name="吃饭" dataDxfId="146" totalsRowDxfId="76"/>
    <tableColumn id="3" xr3:uid="{8F707454-87C8-4D1C-B00D-DAA5509EC371}" name="馋" dataDxfId="145" totalsRowDxfId="75"/>
    <tableColumn id="4" xr3:uid="{893D28D4-9761-43F7-81A7-873346A1ADE0}" name="小余" dataDxfId="144" totalsRowDxfId="74"/>
    <tableColumn id="5" xr3:uid="{EF4D85C9-0B5C-426B-825B-4BB32A9AC4FF}" name="生活" dataDxfId="143" totalsRowDxfId="73"/>
    <tableColumn id="15" xr3:uid="{3DE63BAF-E6B5-4B67-9322-A7FF990070F8}" name="交通" dataDxfId="142" totalsRowDxfId="72"/>
    <tableColumn id="6" xr3:uid="{9FDB285E-FB04-4A56-A0DF-6982D921EEA6}" name="爱好" dataDxfId="141" totalsRowDxfId="71"/>
    <tableColumn id="7" xr3:uid="{1C6A890D-937B-45C4-A7E1-1DDAD63948C1}" name="房租" dataDxfId="140" totalsRowDxfId="70"/>
    <tableColumn id="8" xr3:uid="{6DA6BE0D-CF7D-4C12-B5D1-CEC533B474AF}" name="水电话费" dataDxfId="139" totalsRowDxfId="69"/>
    <tableColumn id="9" xr3:uid="{C996CD05-35A0-4BD7-93D5-5E73DF849EA1}" name="懒" dataDxfId="138" totalsRowDxfId="68"/>
    <tableColumn id="11" xr3:uid="{B604065C-64D4-478F-A033-C45E23344456}" name="玩" dataDxfId="137" totalsRowDxfId="67"/>
    <tableColumn id="10" xr3:uid="{4C0DD5C4-8F9D-484C-8109-61CDBB344EB6}" name="学习阅读" totalsRowFunction="custom" dataDxfId="136" totalsRowDxfId="66">
      <totalsRowFormula>SUM(B31:L31)</totalsRowFormula>
    </tableColumn>
    <tableColumn id="13" xr3:uid="{B730F2EE-713B-4A97-9E17-3623399D9E5B}" name="合计" dataDxfId="135" totalsRowDxfId="65"/>
    <tableColumn id="12" xr3:uid="{2F93C786-9B3B-42EA-B843-75A20D43DF83}" name="合计（）" dataDxfId="134" totalsRowDxfId="64">
      <calculatedColumnFormula>表2_2[[#This Row],[合计]]-表2_2[[#This Row],[房租]]-表2_2[[#This Row],[水电话费]]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CFF680-2EC1-4599-BEE3-C1EC2946A723}" name="表2_4" displayName="表2_4" ref="A1:N34" totalsRowCount="1" headerRowDxfId="151" dataDxfId="150">
  <autoFilter ref="A1:N33" xr:uid="{F2CFF680-2EC1-4599-BEE3-C1EC2946A723}"/>
  <tableColumns count="14">
    <tableColumn id="1" xr3:uid="{B95FE3FC-E3C0-474F-A7EE-6ADF275C4FE5}" name="日期" dataDxfId="133" totalsRowDxfId="119"/>
    <tableColumn id="2" xr3:uid="{8B36C720-4E72-4E31-AECC-7DC7F136FF96}" name="吃饭" dataDxfId="132" totalsRowDxfId="118"/>
    <tableColumn id="3" xr3:uid="{2DF08235-AFD5-4D27-8CC2-56AAE7726D58}" name="馋" dataDxfId="131" totalsRowDxfId="117"/>
    <tableColumn id="4" xr3:uid="{701238C8-2D13-4DF6-90DF-82C04F4EBDFC}" name="小余" dataDxfId="130" totalsRowDxfId="116"/>
    <tableColumn id="5" xr3:uid="{65075409-AA0C-4A63-B36C-8BAF1B88F331}" name="生活" dataDxfId="129" totalsRowDxfId="115"/>
    <tableColumn id="15" xr3:uid="{488F3EB4-D5B5-4A6F-B8F5-BB183F879D60}" name="交通" dataDxfId="128" totalsRowDxfId="114"/>
    <tableColumn id="6" xr3:uid="{FFADE1D3-63B3-4E54-A5AF-B1784A8D293B}" name="爱好" dataDxfId="127" totalsRowDxfId="113"/>
    <tableColumn id="7" xr3:uid="{DA4A40FF-486B-4A95-A2F9-06CE392D8041}" name="房租" dataDxfId="126" totalsRowDxfId="112"/>
    <tableColumn id="8" xr3:uid="{FAE36F53-4A9E-40A8-B772-826119FD7E66}" name="水电话费" dataDxfId="125" totalsRowDxfId="111"/>
    <tableColumn id="9" xr3:uid="{8F64A473-D9DA-4B9E-81EC-3DB69653CCE5}" name="懒" dataDxfId="124" totalsRowDxfId="110"/>
    <tableColumn id="11" xr3:uid="{3754F808-A1ED-4C65-8182-083C24468AF4}" name="玩" dataDxfId="123" totalsRowDxfId="109"/>
    <tableColumn id="10" xr3:uid="{9E66DB33-7058-4D81-A11E-A34BBC7C4742}" name="学习阅读" totalsRowFunction="custom" dataDxfId="122" totalsRowDxfId="108">
      <totalsRowFormula>SUM(B33:L33)</totalsRowFormula>
    </tableColumn>
    <tableColumn id="13" xr3:uid="{093440BA-FE3B-4C1B-850D-9B426E707884}" name="合计" dataDxfId="121" totalsRowDxfId="107"/>
    <tableColumn id="12" xr3:uid="{6EC3C015-E2D7-4E98-90A6-57C3BAA36B35}" name="合计（）" dataDxfId="120" totalsRowDxfId="106">
      <calculatedColumnFormula>表2_4[[#This Row],[合计]]-表2_4[[#This Row],[房租]]-表2_4[[#This Row],[水电话费]]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83F111-60E6-47B5-9AB1-437C496BFA64}" name="表2_45" displayName="表2_45" ref="A1:N33" totalsRowCount="1" headerRowDxfId="149" dataDxfId="148">
  <autoFilter ref="A1:N32" xr:uid="{4783F111-60E6-47B5-9AB1-437C496BFA64}"/>
  <tableColumns count="14">
    <tableColumn id="1" xr3:uid="{253FD735-8925-47DC-9319-8F6CC7BEA25A}" name="日期" dataDxfId="27" totalsRowDxfId="26"/>
    <tableColumn id="2" xr3:uid="{1D5E92BE-2B1C-47A3-815B-4AB06CC80A74}" name="吃饭" dataDxfId="25" totalsRowDxfId="24"/>
    <tableColumn id="3" xr3:uid="{B6866B7B-720A-4511-8ABA-7AF6DB07BC3F}" name="馋" dataDxfId="23" totalsRowDxfId="22"/>
    <tableColumn id="4" xr3:uid="{7C40FE36-49F5-4328-8C59-AAAE298CF610}" name="小余" dataDxfId="21" totalsRowDxfId="20"/>
    <tableColumn id="5" xr3:uid="{3062D561-3042-41EA-9D56-F0D571200AE0}" name="生活" dataDxfId="19" totalsRowDxfId="18"/>
    <tableColumn id="15" xr3:uid="{65B8ED49-88EA-4649-B1AD-483DD62949AF}" name="交通" dataDxfId="17" totalsRowDxfId="16"/>
    <tableColumn id="6" xr3:uid="{32C3B1C3-0B70-4E65-9D77-F567F6F71141}" name="爱好" dataDxfId="15" totalsRowDxfId="14"/>
    <tableColumn id="7" xr3:uid="{9E8DEC50-7226-406D-A9B7-0F78077CEE73}" name="房租" dataDxfId="13" totalsRowDxfId="12"/>
    <tableColumn id="8" xr3:uid="{1B69408A-A9B1-4268-ADAF-B1F88C81A8C6}" name="水电话费" dataDxfId="11" totalsRowDxfId="10"/>
    <tableColumn id="9" xr3:uid="{175CD47C-ED6F-4F5A-89EB-025613A11EB3}" name="懒" dataDxfId="9" totalsRowDxfId="8"/>
    <tableColumn id="11" xr3:uid="{78C5E361-0822-44EE-9BD8-86A4AE5F34F7}" name="玩" dataDxfId="7" totalsRowDxfId="6"/>
    <tableColumn id="10" xr3:uid="{6230A14F-6BCA-49F1-8069-2B889BC1C291}" name="学习阅读" totalsRowFunction="custom" dataDxfId="5" totalsRowDxfId="4">
      <totalsRowFormula>SUM(B32:L32)</totalsRowFormula>
    </tableColumn>
    <tableColumn id="13" xr3:uid="{324358EF-836E-42BF-B637-20025D20A84F}" name="合计" dataDxfId="3" totalsRowDxfId="2"/>
    <tableColumn id="12" xr3:uid="{D3173285-B7ED-4BDD-848D-690D731AC05D}" name="合计（）" dataDxfId="1" totalsRowDxfId="0">
      <calculatedColumnFormula>表2_45[[#This Row],[合计]]-表2_45[[#This Row],[房租]]-表2_45[[#This Row],[水电话费]]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7D2DC4-9681-4990-8C7D-41F70811D8BA}" name="表2_47" displayName="表2_47" ref="A1:N34" totalsRowCount="1" headerRowDxfId="63" dataDxfId="62">
  <autoFilter ref="A1:N33" xr:uid="{6C7D2DC4-9681-4990-8C7D-41F70811D8BA}"/>
  <tableColumns count="14">
    <tableColumn id="1" xr3:uid="{74F0505F-93D3-4D6F-93D1-A9B1F8EE9B89}" name="日期" dataDxfId="61" totalsRowDxfId="47"/>
    <tableColumn id="2" xr3:uid="{F517E882-8B97-462D-9008-25C6535C1394}" name="吃饭" dataDxfId="60" totalsRowDxfId="46"/>
    <tableColumn id="3" xr3:uid="{BCD63472-400C-439E-A565-4F108DE430C4}" name="馋" dataDxfId="59" totalsRowDxfId="45"/>
    <tableColumn id="4" xr3:uid="{FA3A6E54-D9ED-4E96-B1BD-699B0C9BDF29}" name="小余" dataDxfId="58" totalsRowDxfId="44"/>
    <tableColumn id="5" xr3:uid="{B943C426-1FD4-49B1-B38D-16EF62561B05}" name="生活" dataDxfId="57" totalsRowDxfId="43"/>
    <tableColumn id="15" xr3:uid="{71F732A5-6C4D-43A1-9263-10BED9F15A63}" name="交通" dataDxfId="56" totalsRowDxfId="42"/>
    <tableColumn id="6" xr3:uid="{C517105C-C5D6-4615-8006-1942D76F1EFA}" name="爱好" dataDxfId="55" totalsRowDxfId="41"/>
    <tableColumn id="7" xr3:uid="{2026C728-11B7-44C1-B7B7-5898A06406BB}" name="房租" dataDxfId="54" totalsRowDxfId="40"/>
    <tableColumn id="8" xr3:uid="{010BC9D0-B40F-4BA0-B588-4485C9ABC790}" name="水电话费" dataDxfId="53" totalsRowDxfId="39"/>
    <tableColumn id="9" xr3:uid="{C3AEE5AC-F787-49CB-8E34-FA72F902203B}" name="懒" dataDxfId="52" totalsRowDxfId="38"/>
    <tableColumn id="11" xr3:uid="{692BC553-3866-4274-89D9-938123E93B86}" name="玩" dataDxfId="51" totalsRowDxfId="37"/>
    <tableColumn id="10" xr3:uid="{1A470B39-AF0F-4558-8A01-1B3941FE09D3}" name="学习阅读" totalsRowFunction="custom" dataDxfId="50" totalsRowDxfId="36">
      <totalsRowFormula>SUM(B33:L33)</totalsRowFormula>
    </tableColumn>
    <tableColumn id="13" xr3:uid="{45FDCD9A-7348-4954-A4C6-0876FD81425D}" name="合计" dataDxfId="49" totalsRowDxfId="35"/>
    <tableColumn id="12" xr3:uid="{EFE54995-75C1-458E-847A-8DCFA0927C89}" name="合计（）" dataDxfId="48" totalsRowDxfId="34">
      <calculatedColumnFormula>表2_47[[#This Row],[合计]]-表2_47[[#This Row],[房租]]-表2_47[[#This Row],[水电话费]]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A16" zoomScaleNormal="100" workbookViewId="0">
      <selection activeCell="K27" sqref="K27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45292</v>
      </c>
      <c r="B2" s="3">
        <f>28+3.7+8.1</f>
        <v>39.799999999999997</v>
      </c>
      <c r="C2" s="3"/>
      <c r="D2" s="3">
        <v>80</v>
      </c>
      <c r="E2" s="3">
        <v>105.77</v>
      </c>
      <c r="F2" s="3">
        <v>15</v>
      </c>
      <c r="G2" s="3"/>
      <c r="H2" s="3">
        <f>1260/31</f>
        <v>40.645161290322584</v>
      </c>
      <c r="I2" s="3">
        <v>99</v>
      </c>
      <c r="J2" s="3"/>
      <c r="K2" s="3"/>
      <c r="L2" s="3"/>
      <c r="M2" s="3">
        <f>SUM(表2[[#This Row],[吃饭]:[学习阅读]])</f>
        <v>380.21516129032256</v>
      </c>
      <c r="N2" s="3">
        <f>表2[[#This Row],[合计]]-表2[[#This Row],[房租]]-表2[[#This Row],[水电话费]]</f>
        <v>240.57</v>
      </c>
    </row>
    <row r="3" spans="1:14" x14ac:dyDescent="0.3">
      <c r="A3" s="1">
        <v>45293</v>
      </c>
      <c r="B3" s="3">
        <v>5.5</v>
      </c>
      <c r="C3" s="3"/>
      <c r="D3" s="3"/>
      <c r="E3" s="3"/>
      <c r="F3" s="3">
        <v>9</v>
      </c>
      <c r="G3" s="3"/>
      <c r="H3" s="3">
        <f t="shared" ref="H3:H32" si="0">1260/31</f>
        <v>40.645161290322584</v>
      </c>
      <c r="I3" s="3"/>
      <c r="J3" s="3"/>
      <c r="K3" s="3"/>
      <c r="L3" s="3"/>
      <c r="M3" s="3">
        <f>SUM(表2[[#This Row],[吃饭]:[学习阅读]])</f>
        <v>55.145161290322584</v>
      </c>
      <c r="N3" s="3">
        <f>表2[[#This Row],[合计]]-表2[[#This Row],[房租]]-表2[[#This Row],[水电话费]]</f>
        <v>14.5</v>
      </c>
    </row>
    <row r="4" spans="1:14" x14ac:dyDescent="0.3">
      <c r="A4" s="1">
        <v>45294</v>
      </c>
      <c r="B4" s="3">
        <f>1.5+13.9</f>
        <v>15.4</v>
      </c>
      <c r="C4" s="3">
        <v>10</v>
      </c>
      <c r="D4" s="3">
        <v>39</v>
      </c>
      <c r="E4" s="3"/>
      <c r="F4" s="3">
        <v>9.7200000000000006</v>
      </c>
      <c r="G4" s="3"/>
      <c r="H4" s="3">
        <f t="shared" si="0"/>
        <v>40.645161290322584</v>
      </c>
      <c r="I4" s="3"/>
      <c r="J4" s="3"/>
      <c r="K4" s="3"/>
      <c r="L4" s="3"/>
      <c r="M4" s="3">
        <f>SUM(表2[[#This Row],[吃饭]:[学习阅读]])</f>
        <v>114.7651612903226</v>
      </c>
      <c r="N4" s="3">
        <f>表2[[#This Row],[合计]]-表2[[#This Row],[房租]]-表2[[#This Row],[水电话费]]</f>
        <v>74.12</v>
      </c>
    </row>
    <row r="5" spans="1:14" x14ac:dyDescent="0.3">
      <c r="A5" s="1">
        <v>45295</v>
      </c>
      <c r="B5" s="3">
        <f>12.19+3.8+9+23.26</f>
        <v>48.25</v>
      </c>
      <c r="C5" s="3">
        <v>6</v>
      </c>
      <c r="D5" s="3"/>
      <c r="E5" s="3"/>
      <c r="F5" s="3"/>
      <c r="G5" s="3"/>
      <c r="H5" s="3">
        <f t="shared" si="0"/>
        <v>40.645161290322584</v>
      </c>
      <c r="I5" s="3"/>
      <c r="J5" s="3"/>
      <c r="K5" s="3"/>
      <c r="L5" s="3"/>
      <c r="M5" s="3">
        <f>SUM(表2[[#This Row],[吃饭]:[学习阅读]])</f>
        <v>94.895161290322591</v>
      </c>
      <c r="N5" s="3">
        <f>表2[[#This Row],[合计]]-表2[[#This Row],[房租]]-表2[[#This Row],[水电话费]]</f>
        <v>54.250000000000007</v>
      </c>
    </row>
    <row r="6" spans="1:14" x14ac:dyDescent="0.3">
      <c r="A6" s="1">
        <v>45296</v>
      </c>
      <c r="B6" s="3">
        <f>35+9+3.8</f>
        <v>47.8</v>
      </c>
      <c r="C6" s="3"/>
      <c r="D6" s="3"/>
      <c r="E6" s="3">
        <v>15</v>
      </c>
      <c r="F6" s="3">
        <v>8.6</v>
      </c>
      <c r="G6" s="3"/>
      <c r="H6" s="3">
        <f t="shared" si="0"/>
        <v>40.645161290322584</v>
      </c>
      <c r="I6" s="3"/>
      <c r="J6" s="3"/>
      <c r="K6" s="3"/>
      <c r="L6" s="3"/>
      <c r="M6" s="3">
        <f>SUM(表2[[#This Row],[吃饭]:[学习阅读]])</f>
        <v>112.04516129032257</v>
      </c>
      <c r="N6" s="3">
        <f>表2[[#This Row],[合计]]-表2[[#This Row],[房租]]-表2[[#This Row],[水电话费]]</f>
        <v>71.399999999999977</v>
      </c>
    </row>
    <row r="7" spans="1:14" x14ac:dyDescent="0.3">
      <c r="A7" s="1">
        <v>45297</v>
      </c>
      <c r="B7" s="3">
        <f>15.5+26</f>
        <v>41.5</v>
      </c>
      <c r="C7" s="3"/>
      <c r="D7" s="3"/>
      <c r="E7" s="3"/>
      <c r="F7" s="3">
        <v>18</v>
      </c>
      <c r="G7" s="3"/>
      <c r="H7" s="3">
        <f t="shared" si="0"/>
        <v>40.645161290322584</v>
      </c>
      <c r="I7" s="3"/>
      <c r="J7" s="3"/>
      <c r="K7" s="3"/>
      <c r="L7" s="3"/>
      <c r="M7" s="3">
        <f>SUM(表2[[#This Row],[吃饭]:[学习阅读]])</f>
        <v>100.14516129032259</v>
      </c>
      <c r="N7" s="3">
        <f>表2[[#This Row],[合计]]-表2[[#This Row],[房租]]-表2[[#This Row],[水电话费]]</f>
        <v>59.500000000000007</v>
      </c>
    </row>
    <row r="8" spans="1:14" x14ac:dyDescent="0.3">
      <c r="A8" s="1">
        <v>45298</v>
      </c>
      <c r="B8" s="3">
        <f>8.92+30</f>
        <v>38.92</v>
      </c>
      <c r="C8" s="3"/>
      <c r="D8" s="3"/>
      <c r="E8" s="3">
        <f>6+50</f>
        <v>56</v>
      </c>
      <c r="F8" s="3">
        <v>16</v>
      </c>
      <c r="G8" s="3"/>
      <c r="H8" s="3">
        <f t="shared" si="0"/>
        <v>40.645161290322584</v>
      </c>
      <c r="I8" s="3"/>
      <c r="J8" s="3"/>
      <c r="K8" s="3"/>
      <c r="L8" s="3"/>
      <c r="M8" s="3">
        <f>SUM(表2[[#This Row],[吃饭]:[学习阅读]])</f>
        <v>151.56516129032258</v>
      </c>
      <c r="N8" s="3">
        <f>表2[[#This Row],[合计]]-表2[[#This Row],[房租]]-表2[[#This Row],[水电话费]]</f>
        <v>110.91999999999999</v>
      </c>
    </row>
    <row r="9" spans="1:14" x14ac:dyDescent="0.3">
      <c r="A9" s="1">
        <v>45299</v>
      </c>
      <c r="B9" s="3">
        <f>10.47+9</f>
        <v>19.47</v>
      </c>
      <c r="C9" s="3"/>
      <c r="D9" s="3"/>
      <c r="E9" s="3"/>
      <c r="F9" s="3">
        <v>28</v>
      </c>
      <c r="G9" s="3"/>
      <c r="H9" s="3">
        <f t="shared" si="0"/>
        <v>40.645161290322584</v>
      </c>
      <c r="I9" s="3"/>
      <c r="J9" s="3"/>
      <c r="K9" s="3"/>
      <c r="L9" s="3"/>
      <c r="M9" s="3">
        <f>SUM(表2[[#This Row],[吃饭]:[学习阅读]])</f>
        <v>88.11516129032259</v>
      </c>
      <c r="N9" s="3">
        <f>表2[[#This Row],[合计]]-表2[[#This Row],[房租]]-表2[[#This Row],[水电话费]]</f>
        <v>47.470000000000006</v>
      </c>
    </row>
    <row r="10" spans="1:14" x14ac:dyDescent="0.3">
      <c r="A10" s="1">
        <v>45300</v>
      </c>
      <c r="B10" s="3">
        <f>3.8</f>
        <v>3.8</v>
      </c>
      <c r="C10" s="3"/>
      <c r="D10" s="3"/>
      <c r="E10" s="3">
        <v>7</v>
      </c>
      <c r="F10" s="3"/>
      <c r="G10" s="3"/>
      <c r="H10" s="3">
        <f t="shared" si="0"/>
        <v>40.645161290322584</v>
      </c>
      <c r="I10" s="3"/>
      <c r="J10" s="3"/>
      <c r="K10" s="3"/>
      <c r="L10" s="3"/>
      <c r="M10" s="3">
        <f>SUM(表2[[#This Row],[吃饭]:[学习阅读]])</f>
        <v>51.445161290322588</v>
      </c>
      <c r="N10" s="3">
        <f>表2[[#This Row],[合计]]-表2[[#This Row],[房租]]-表2[[#This Row],[水电话费]]</f>
        <v>10.800000000000004</v>
      </c>
    </row>
    <row r="11" spans="1:14" x14ac:dyDescent="0.3">
      <c r="A11" s="1">
        <v>45301</v>
      </c>
      <c r="B11" s="3">
        <f>10.82</f>
        <v>10.82</v>
      </c>
      <c r="C11" s="3"/>
      <c r="D11" s="3">
        <v>17</v>
      </c>
      <c r="E11" s="3"/>
      <c r="F11" s="3"/>
      <c r="G11" s="3"/>
      <c r="H11" s="3">
        <f t="shared" si="0"/>
        <v>40.645161290322584</v>
      </c>
      <c r="I11" s="3"/>
      <c r="J11" s="3"/>
      <c r="K11" s="3"/>
      <c r="L11" s="3"/>
      <c r="M11" s="3">
        <f>SUM(表2[[#This Row],[吃饭]:[学习阅读]])</f>
        <v>68.465161290322584</v>
      </c>
      <c r="N11" s="3">
        <f>表2[[#This Row],[合计]]-表2[[#This Row],[房租]]-表2[[#This Row],[水电话费]]</f>
        <v>27.82</v>
      </c>
    </row>
    <row r="12" spans="1:14" x14ac:dyDescent="0.3">
      <c r="A12" s="1">
        <v>45302</v>
      </c>
      <c r="B12" s="3">
        <f>1.5+19.5</f>
        <v>21</v>
      </c>
      <c r="C12" s="3"/>
      <c r="D12" s="3"/>
      <c r="E12" s="3"/>
      <c r="F12" s="3">
        <v>8</v>
      </c>
      <c r="G12" s="3"/>
      <c r="H12" s="3">
        <f t="shared" si="0"/>
        <v>40.645161290322584</v>
      </c>
      <c r="I12" s="3">
        <v>40.700000000000003</v>
      </c>
      <c r="J12" s="3"/>
      <c r="K12" s="3"/>
      <c r="L12" s="3"/>
      <c r="M12" s="3">
        <f>SUM(表2[[#This Row],[吃饭]:[学习阅读]])</f>
        <v>110.34516129032259</v>
      </c>
      <c r="N12" s="3">
        <f>表2[[#This Row],[合计]]-表2[[#This Row],[房租]]-表2[[#This Row],[水电话费]]</f>
        <v>29.000000000000014</v>
      </c>
    </row>
    <row r="13" spans="1:14" x14ac:dyDescent="0.3">
      <c r="A13" s="1">
        <v>45303</v>
      </c>
      <c r="B13" s="3">
        <f>9+6</f>
        <v>15</v>
      </c>
      <c r="C13" s="3"/>
      <c r="D13" s="3"/>
      <c r="E13" s="3"/>
      <c r="F13" s="3"/>
      <c r="G13" s="3"/>
      <c r="H13" s="3">
        <f t="shared" si="0"/>
        <v>40.645161290322584</v>
      </c>
      <c r="I13" s="3"/>
      <c r="J13" s="3"/>
      <c r="K13" s="3"/>
      <c r="L13" s="3"/>
      <c r="M13" s="3">
        <f>SUM(表2[[#This Row],[吃饭]:[学习阅读]])</f>
        <v>55.645161290322584</v>
      </c>
      <c r="N13" s="3">
        <f>表2[[#This Row],[合计]]-表2[[#This Row],[房租]]-表2[[#This Row],[水电话费]]</f>
        <v>15</v>
      </c>
    </row>
    <row r="14" spans="1:14" x14ac:dyDescent="0.3">
      <c r="A14" s="1">
        <v>45304</v>
      </c>
      <c r="B14" s="3">
        <v>50</v>
      </c>
      <c r="C14" s="3"/>
      <c r="D14" s="3"/>
      <c r="E14" s="3">
        <v>15</v>
      </c>
      <c r="F14" s="3">
        <v>13</v>
      </c>
      <c r="G14" s="3"/>
      <c r="H14" s="3">
        <f t="shared" si="0"/>
        <v>40.645161290322584</v>
      </c>
      <c r="I14" s="3"/>
      <c r="J14" s="3"/>
      <c r="K14" s="3"/>
      <c r="L14" s="3"/>
      <c r="M14" s="3">
        <f>SUM(表2[[#This Row],[吃饭]:[学习阅读]])</f>
        <v>118.64516129032259</v>
      </c>
      <c r="N14" s="3">
        <f>表2[[#This Row],[合计]]-表2[[#This Row],[房租]]-表2[[#This Row],[水电话费]]</f>
        <v>78</v>
      </c>
    </row>
    <row r="15" spans="1:14" x14ac:dyDescent="0.3">
      <c r="A15" s="1">
        <v>45305</v>
      </c>
      <c r="B15" s="3">
        <f>16.92</f>
        <v>16.920000000000002</v>
      </c>
      <c r="C15" s="3"/>
      <c r="D15" s="3"/>
      <c r="E15" s="3"/>
      <c r="F15" s="3"/>
      <c r="G15" s="3"/>
      <c r="H15" s="3">
        <f t="shared" si="0"/>
        <v>40.645161290322584</v>
      </c>
      <c r="I15" s="3"/>
      <c r="J15" s="3"/>
      <c r="K15" s="3"/>
      <c r="L15" s="3"/>
      <c r="M15" s="3">
        <f>SUM(表2[[#This Row],[吃饭]:[学习阅读]])</f>
        <v>57.565161290322585</v>
      </c>
      <c r="N15" s="3">
        <f>表2[[#This Row],[合计]]-表2[[#This Row],[房租]]-表2[[#This Row],[水电话费]]</f>
        <v>16.920000000000002</v>
      </c>
    </row>
    <row r="16" spans="1:14" x14ac:dyDescent="0.3">
      <c r="A16" s="1">
        <v>45306</v>
      </c>
      <c r="B16" s="3">
        <f>15</f>
        <v>15</v>
      </c>
      <c r="C16" s="3"/>
      <c r="D16" s="3"/>
      <c r="E16" s="3">
        <v>6</v>
      </c>
      <c r="F16" s="3">
        <v>10</v>
      </c>
      <c r="G16" s="3"/>
      <c r="H16" s="3">
        <f t="shared" si="0"/>
        <v>40.645161290322584</v>
      </c>
      <c r="I16" s="3"/>
      <c r="J16" s="3"/>
      <c r="K16" s="3"/>
      <c r="L16" s="3"/>
      <c r="M16" s="3">
        <f>SUM(表2[[#This Row],[吃饭]:[学习阅读]])</f>
        <v>71.645161290322591</v>
      </c>
      <c r="N16" s="3">
        <f>表2[[#This Row],[合计]]-表2[[#This Row],[房租]]-表2[[#This Row],[水电话费]]</f>
        <v>31.000000000000007</v>
      </c>
    </row>
    <row r="17" spans="1:14" x14ac:dyDescent="0.3">
      <c r="A17" s="1">
        <v>45307</v>
      </c>
      <c r="B17" s="3">
        <f>13+12</f>
        <v>25</v>
      </c>
      <c r="C17" s="3"/>
      <c r="D17" s="3">
        <v>9</v>
      </c>
      <c r="E17" s="3"/>
      <c r="F17" s="3"/>
      <c r="G17" s="3"/>
      <c r="H17" s="3">
        <f t="shared" si="0"/>
        <v>40.645161290322584</v>
      </c>
      <c r="I17" s="3"/>
      <c r="J17" s="3"/>
      <c r="K17" s="3"/>
      <c r="L17" s="3"/>
      <c r="M17" s="3">
        <f>SUM(表2[[#This Row],[吃饭]:[学习阅读]])</f>
        <v>74.645161290322591</v>
      </c>
      <c r="N17" s="3">
        <f>表2[[#This Row],[合计]]-表2[[#This Row],[房租]]-表2[[#This Row],[水电话费]]</f>
        <v>34.000000000000007</v>
      </c>
    </row>
    <row r="18" spans="1:14" x14ac:dyDescent="0.3">
      <c r="A18" s="1">
        <v>45308</v>
      </c>
      <c r="B18" s="3">
        <v>17</v>
      </c>
      <c r="C18" s="3">
        <v>4</v>
      </c>
      <c r="D18" s="3"/>
      <c r="E18" s="3"/>
      <c r="F18" s="3">
        <v>9</v>
      </c>
      <c r="G18" s="3"/>
      <c r="H18" s="3">
        <f t="shared" si="0"/>
        <v>40.645161290322584</v>
      </c>
      <c r="I18" s="3"/>
      <c r="J18" s="3"/>
      <c r="K18" s="3"/>
      <c r="L18" s="3"/>
      <c r="M18" s="3">
        <f>SUM(表2[[#This Row],[吃饭]:[学习阅读]])</f>
        <v>70.645161290322591</v>
      </c>
      <c r="N18" s="3">
        <f>表2[[#This Row],[合计]]-表2[[#This Row],[房租]]-表2[[#This Row],[水电话费]]</f>
        <v>30.000000000000007</v>
      </c>
    </row>
    <row r="19" spans="1:14" x14ac:dyDescent="0.3">
      <c r="A19" s="1">
        <v>45309</v>
      </c>
      <c r="B19" s="3">
        <f>10.9</f>
        <v>10.9</v>
      </c>
      <c r="C19" s="3">
        <v>2</v>
      </c>
      <c r="D19" s="3"/>
      <c r="E19" s="3"/>
      <c r="F19" s="3">
        <v>8.9</v>
      </c>
      <c r="G19" s="3"/>
      <c r="H19" s="3">
        <f t="shared" si="0"/>
        <v>40.645161290322584</v>
      </c>
      <c r="I19" s="3"/>
      <c r="J19" s="3"/>
      <c r="K19" s="3"/>
      <c r="L19" s="3"/>
      <c r="M19" s="3">
        <f>SUM(表2[[#This Row],[吃饭]:[学习阅读]])</f>
        <v>62.445161290322588</v>
      </c>
      <c r="N19" s="3">
        <f>表2[[#This Row],[合计]]-表2[[#This Row],[房租]]-表2[[#This Row],[水电话费]]</f>
        <v>21.800000000000004</v>
      </c>
    </row>
    <row r="20" spans="1:14" x14ac:dyDescent="0.3">
      <c r="A20" s="1">
        <v>45310</v>
      </c>
      <c r="B20" s="3">
        <f>13.99+3.8</f>
        <v>17.79</v>
      </c>
      <c r="C20" s="3">
        <v>9</v>
      </c>
      <c r="D20" s="3">
        <v>15</v>
      </c>
      <c r="E20" s="3"/>
      <c r="F20" s="3"/>
      <c r="G20" s="3"/>
      <c r="H20" s="3">
        <f t="shared" si="0"/>
        <v>40.645161290322584</v>
      </c>
      <c r="I20" s="3"/>
      <c r="J20" s="3"/>
      <c r="K20" s="3"/>
      <c r="L20" s="3"/>
      <c r="M20" s="3">
        <f>SUM(表2[[#This Row],[吃饭]:[学习阅读]])</f>
        <v>82.435161290322583</v>
      </c>
      <c r="N20" s="3">
        <f>表2[[#This Row],[合计]]-表2[[#This Row],[房租]]-表2[[#This Row],[水电话费]]</f>
        <v>41.79</v>
      </c>
    </row>
    <row r="21" spans="1:14" x14ac:dyDescent="0.3">
      <c r="A21" s="1">
        <v>45311</v>
      </c>
      <c r="B21" s="3">
        <f>3.7+17.86+16.3</f>
        <v>37.86</v>
      </c>
      <c r="C21" s="3">
        <v>22</v>
      </c>
      <c r="D21" s="3"/>
      <c r="E21" s="3"/>
      <c r="F21" s="3">
        <v>15</v>
      </c>
      <c r="G21" s="3"/>
      <c r="H21" s="3">
        <f t="shared" si="0"/>
        <v>40.645161290322584</v>
      </c>
      <c r="I21" s="3"/>
      <c r="J21" s="3"/>
      <c r="K21" s="3"/>
      <c r="L21" s="3"/>
      <c r="M21" s="3">
        <f>SUM(表2[[#This Row],[吃饭]:[学习阅读]])</f>
        <v>115.50516129032258</v>
      </c>
      <c r="N21" s="3">
        <f>表2[[#This Row],[合计]]-表2[[#This Row],[房租]]-表2[[#This Row],[水电话费]]</f>
        <v>74.859999999999985</v>
      </c>
    </row>
    <row r="22" spans="1:14" x14ac:dyDescent="0.3">
      <c r="A22" s="1">
        <v>45312</v>
      </c>
      <c r="B22" s="3">
        <f>29.56</f>
        <v>29.56</v>
      </c>
      <c r="C22" s="3"/>
      <c r="D22" s="3"/>
      <c r="E22" s="3"/>
      <c r="F22" s="3"/>
      <c r="G22" s="3"/>
      <c r="H22" s="3">
        <f t="shared" si="0"/>
        <v>40.645161290322584</v>
      </c>
      <c r="I22" s="3"/>
      <c r="J22" s="3"/>
      <c r="K22" s="3"/>
      <c r="L22" s="3"/>
      <c r="M22" s="3">
        <f>SUM(表2[[#This Row],[吃饭]:[学习阅读]])</f>
        <v>70.205161290322579</v>
      </c>
      <c r="N22" s="3">
        <f>表2[[#This Row],[合计]]-表2[[#This Row],[房租]]-表2[[#This Row],[水电话费]]</f>
        <v>29.559999999999995</v>
      </c>
    </row>
    <row r="23" spans="1:14" x14ac:dyDescent="0.3">
      <c r="A23" s="1">
        <v>45313</v>
      </c>
      <c r="B23" s="3"/>
      <c r="C23" s="3"/>
      <c r="D23" s="3"/>
      <c r="E23" s="3"/>
      <c r="F23" s="3"/>
      <c r="G23" s="3"/>
      <c r="H23" s="3">
        <f t="shared" si="0"/>
        <v>40.645161290322584</v>
      </c>
      <c r="I23" s="3"/>
      <c r="J23" s="3"/>
      <c r="K23" s="3"/>
      <c r="L23" s="3"/>
      <c r="M23" s="3">
        <f>SUM(表2[[#This Row],[吃饭]:[学习阅读]])</f>
        <v>40.645161290322584</v>
      </c>
      <c r="N23" s="3">
        <f>表2[[#This Row],[合计]]-表2[[#This Row],[房租]]-表2[[#This Row],[水电话费]]</f>
        <v>0</v>
      </c>
    </row>
    <row r="24" spans="1:14" x14ac:dyDescent="0.3">
      <c r="A24" s="1">
        <v>45314</v>
      </c>
      <c r="B24" s="3"/>
      <c r="C24" s="3"/>
      <c r="D24" s="3"/>
      <c r="E24" s="3"/>
      <c r="F24" s="3"/>
      <c r="G24" s="3"/>
      <c r="H24" s="3">
        <f t="shared" si="0"/>
        <v>40.645161290322584</v>
      </c>
      <c r="I24" s="3"/>
      <c r="J24" s="3"/>
      <c r="K24" s="3"/>
      <c r="L24" s="3"/>
      <c r="M24" s="3">
        <f>SUM(表2[[#This Row],[吃饭]:[学习阅读]])</f>
        <v>40.645161290322584</v>
      </c>
      <c r="N24" s="3">
        <f>表2[[#This Row],[合计]]-表2[[#This Row],[房租]]-表2[[#This Row],[水电话费]]</f>
        <v>0</v>
      </c>
    </row>
    <row r="25" spans="1:14" x14ac:dyDescent="0.3">
      <c r="A25" s="1">
        <v>45315</v>
      </c>
      <c r="B25" s="3"/>
      <c r="C25" s="3"/>
      <c r="D25" s="3"/>
      <c r="E25" s="3"/>
      <c r="F25" s="3"/>
      <c r="G25" s="3"/>
      <c r="H25" s="3">
        <f t="shared" si="0"/>
        <v>40.645161290322584</v>
      </c>
      <c r="I25" s="3"/>
      <c r="J25" s="3"/>
      <c r="K25" s="3"/>
      <c r="L25" s="3"/>
      <c r="M25" s="3">
        <f>SUM(表2[[#This Row],[吃饭]:[学习阅读]])</f>
        <v>40.645161290322584</v>
      </c>
      <c r="N25" s="3">
        <f>表2[[#This Row],[合计]]-表2[[#This Row],[房租]]-表2[[#This Row],[水电话费]]</f>
        <v>0</v>
      </c>
    </row>
    <row r="26" spans="1:14" x14ac:dyDescent="0.3">
      <c r="A26" s="1">
        <v>45316</v>
      </c>
      <c r="B26" s="3"/>
      <c r="C26" s="3"/>
      <c r="D26" s="3"/>
      <c r="E26" s="3"/>
      <c r="F26" s="3"/>
      <c r="G26" s="3"/>
      <c r="H26" s="3">
        <f t="shared" si="0"/>
        <v>40.645161290322584</v>
      </c>
      <c r="I26" s="3"/>
      <c r="J26" s="3"/>
      <c r="K26" s="3"/>
      <c r="L26" s="3"/>
      <c r="M26" s="3">
        <f>SUM(表2[[#This Row],[吃饭]:[学习阅读]])</f>
        <v>40.645161290322584</v>
      </c>
      <c r="N26" s="3">
        <f>表2[[#This Row],[合计]]-表2[[#This Row],[房租]]-表2[[#This Row],[水电话费]]</f>
        <v>0</v>
      </c>
    </row>
    <row r="27" spans="1:14" x14ac:dyDescent="0.3">
      <c r="A27" s="1">
        <v>45317</v>
      </c>
      <c r="B27" s="3"/>
      <c r="C27" s="3"/>
      <c r="D27" s="3"/>
      <c r="E27" s="3"/>
      <c r="F27" s="3"/>
      <c r="G27" s="3"/>
      <c r="H27" s="3">
        <f t="shared" si="0"/>
        <v>40.645161290322584</v>
      </c>
      <c r="I27" s="3"/>
      <c r="J27" s="3"/>
      <c r="K27" s="3"/>
      <c r="L27" s="3"/>
      <c r="M27" s="3">
        <f>SUM(表2[[#This Row],[吃饭]:[学习阅读]])</f>
        <v>40.645161290322584</v>
      </c>
      <c r="N27" s="3">
        <f>表2[[#This Row],[合计]]-表2[[#This Row],[房租]]-表2[[#This Row],[水电话费]]</f>
        <v>0</v>
      </c>
    </row>
    <row r="28" spans="1:14" x14ac:dyDescent="0.3">
      <c r="A28" s="1">
        <v>45318</v>
      </c>
      <c r="B28" s="3"/>
      <c r="C28" s="3"/>
      <c r="D28" s="3"/>
      <c r="E28" s="3"/>
      <c r="F28" s="3"/>
      <c r="G28" s="3"/>
      <c r="H28" s="3">
        <f t="shared" si="0"/>
        <v>40.645161290322584</v>
      </c>
      <c r="I28" s="3"/>
      <c r="J28" s="3"/>
      <c r="K28" s="3"/>
      <c r="L28" s="3"/>
      <c r="M28" s="3">
        <f>SUM(表2[[#This Row],[吃饭]:[学习阅读]])</f>
        <v>40.645161290322584</v>
      </c>
      <c r="N28" s="3">
        <f>表2[[#This Row],[合计]]-表2[[#This Row],[房租]]-表2[[#This Row],[水电话费]]</f>
        <v>0</v>
      </c>
    </row>
    <row r="29" spans="1:14" x14ac:dyDescent="0.3">
      <c r="A29" s="1">
        <v>45319</v>
      </c>
      <c r="B29" s="3"/>
      <c r="C29" s="3"/>
      <c r="D29" s="3"/>
      <c r="E29" s="3"/>
      <c r="F29" s="3"/>
      <c r="G29" s="3"/>
      <c r="H29" s="3">
        <f t="shared" si="0"/>
        <v>40.645161290322584</v>
      </c>
      <c r="I29" s="3"/>
      <c r="J29" s="3"/>
      <c r="K29" s="3"/>
      <c r="L29" s="3"/>
      <c r="M29" s="3">
        <f>SUM(表2[[#This Row],[吃饭]:[学习阅读]])</f>
        <v>40.645161290322584</v>
      </c>
      <c r="N29" s="3">
        <f>表2[[#This Row],[合计]]-表2[[#This Row],[房租]]-表2[[#This Row],[水电话费]]</f>
        <v>0</v>
      </c>
    </row>
    <row r="30" spans="1:14" x14ac:dyDescent="0.3">
      <c r="A30" s="1">
        <v>45320</v>
      </c>
      <c r="B30" s="3"/>
      <c r="C30" s="3"/>
      <c r="D30" s="3"/>
      <c r="E30" s="3"/>
      <c r="F30" s="3"/>
      <c r="G30" s="3"/>
      <c r="H30" s="3">
        <f t="shared" si="0"/>
        <v>40.645161290322584</v>
      </c>
      <c r="I30" s="3"/>
      <c r="J30" s="3"/>
      <c r="K30" s="3"/>
      <c r="L30" s="3"/>
      <c r="M30" s="3">
        <f>SUM(表2[[#This Row],[吃饭]:[学习阅读]])</f>
        <v>40.645161290322584</v>
      </c>
      <c r="N30" s="3">
        <f>表2[[#This Row],[合计]]-表2[[#This Row],[房租]]-表2[[#This Row],[水电话费]]</f>
        <v>0</v>
      </c>
    </row>
    <row r="31" spans="1:14" x14ac:dyDescent="0.3">
      <c r="A31" s="1">
        <v>45321</v>
      </c>
      <c r="B31" s="3"/>
      <c r="C31" s="3"/>
      <c r="D31" s="3"/>
      <c r="E31" s="3"/>
      <c r="F31" s="3"/>
      <c r="G31" s="3"/>
      <c r="H31" s="3">
        <f t="shared" si="0"/>
        <v>40.645161290322584</v>
      </c>
      <c r="I31" s="3"/>
      <c r="J31" s="3"/>
      <c r="K31" s="3"/>
      <c r="L31" s="3"/>
      <c r="M31" s="3">
        <f>SUM(表2[[#This Row],[吃饭]:[学习阅读]])</f>
        <v>40.645161290322584</v>
      </c>
      <c r="N31" s="3">
        <f>表2[[#This Row],[合计]]-表2[[#This Row],[房租]]-表2[[#This Row],[水电话费]]</f>
        <v>0</v>
      </c>
    </row>
    <row r="32" spans="1:14" x14ac:dyDescent="0.3">
      <c r="A32" s="1">
        <v>45322</v>
      </c>
      <c r="B32" s="3"/>
      <c r="C32" s="3"/>
      <c r="D32" s="3"/>
      <c r="E32" s="3"/>
      <c r="F32" s="3"/>
      <c r="G32" s="3"/>
      <c r="H32" s="3">
        <f t="shared" si="0"/>
        <v>40.645161290322584</v>
      </c>
      <c r="I32" s="3"/>
      <c r="J32" s="3"/>
      <c r="K32" s="3"/>
      <c r="L32" s="3"/>
      <c r="M32" s="3">
        <f>SUM(表2[[#This Row],[吃饭]:[学习阅读]])</f>
        <v>40.645161290322584</v>
      </c>
      <c r="N32" s="3">
        <f>表2[[#This Row],[合计]]-表2[[#This Row],[房租]]-表2[[#This Row],[水电话费]]</f>
        <v>0</v>
      </c>
    </row>
    <row r="33" spans="1:14" ht="37.25" customHeight="1" x14ac:dyDescent="0.3">
      <c r="A33" s="4" t="s">
        <v>11</v>
      </c>
      <c r="B33" s="3">
        <f>SUM(B2:B32)</f>
        <v>527.29</v>
      </c>
      <c r="C33" s="3">
        <f t="shared" ref="C33:I33" si="1">SUM(C2:C32)</f>
        <v>53</v>
      </c>
      <c r="D33" s="3">
        <f>SUM(D2:D32)</f>
        <v>160</v>
      </c>
      <c r="E33" s="3">
        <f t="shared" si="1"/>
        <v>204.76999999999998</v>
      </c>
      <c r="F33" s="3">
        <f>SUM(F2:F32)</f>
        <v>168.22</v>
      </c>
      <c r="G33" s="3">
        <f t="shared" si="1"/>
        <v>0</v>
      </c>
      <c r="H33" s="3">
        <f t="shared" si="1"/>
        <v>1260.0000000000002</v>
      </c>
      <c r="I33" s="3">
        <f t="shared" si="1"/>
        <v>139.69999999999999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2512.9799999999991</v>
      </c>
      <c r="N33" s="3">
        <f>表2[[#This Row],[合计]]-表2[[#This Row],[房租]]-表2[[#This Row],[水电话费]]</f>
        <v>1113.2799999999988</v>
      </c>
    </row>
    <row r="34" spans="1:14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2512.98</v>
      </c>
      <c r="M34" s="3"/>
    </row>
  </sheetData>
  <phoneticPr fontId="1" type="noConversion"/>
  <conditionalFormatting sqref="N2:N32">
    <cfRule type="cellIs" dxfId="33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3F92-D2E5-4945-99C2-E3FB6AC53EBD}">
  <dimension ref="A1:N32"/>
  <sheetViews>
    <sheetView workbookViewId="0">
      <selection activeCell="B34" sqref="B34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45323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>
        <f>SUM(表2_2[[#This Row],[吃饭]:[学习阅读]])</f>
        <v>0</v>
      </c>
      <c r="N2" s="3">
        <f>表2_2[[#This Row],[合计]]-表2_2[[#This Row],[房租]]-表2_2[[#This Row],[水电话费]]</f>
        <v>0</v>
      </c>
    </row>
    <row r="3" spans="1:14" x14ac:dyDescent="0.3">
      <c r="A3" s="1">
        <v>45324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>
        <f>SUM(表2_2[[#This Row],[吃饭]:[学习阅读]])</f>
        <v>0</v>
      </c>
      <c r="N3" s="3">
        <f>表2_2[[#This Row],[合计]]-表2_2[[#This Row],[房租]]-表2_2[[#This Row],[水电话费]]</f>
        <v>0</v>
      </c>
    </row>
    <row r="4" spans="1:14" x14ac:dyDescent="0.3">
      <c r="A4" s="1">
        <v>45325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>
        <f>SUM(表2_2[[#This Row],[吃饭]:[学习阅读]])</f>
        <v>0</v>
      </c>
      <c r="N4" s="3">
        <f>表2_2[[#This Row],[合计]]-表2_2[[#This Row],[房租]]-表2_2[[#This Row],[水电话费]]</f>
        <v>0</v>
      </c>
    </row>
    <row r="5" spans="1:14" x14ac:dyDescent="0.3">
      <c r="A5" s="1">
        <v>45326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>
        <f>SUM(表2_2[[#This Row],[吃饭]:[学习阅读]])</f>
        <v>0</v>
      </c>
      <c r="N5" s="3">
        <f>表2_2[[#This Row],[合计]]-表2_2[[#This Row],[房租]]-表2_2[[#This Row],[水电话费]]</f>
        <v>0</v>
      </c>
    </row>
    <row r="6" spans="1:14" x14ac:dyDescent="0.3">
      <c r="A6" s="1">
        <v>45327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>
        <f>SUM(表2_2[[#This Row],[吃饭]:[学习阅读]])</f>
        <v>0</v>
      </c>
      <c r="N6" s="3">
        <f>表2_2[[#This Row],[合计]]-表2_2[[#This Row],[房租]]-表2_2[[#This Row],[水电话费]]</f>
        <v>0</v>
      </c>
    </row>
    <row r="7" spans="1:14" x14ac:dyDescent="0.3">
      <c r="A7" s="1">
        <v>45328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>
        <f>SUM(表2_2[[#This Row],[吃饭]:[学习阅读]])</f>
        <v>0</v>
      </c>
      <c r="N7" s="3">
        <f>表2_2[[#This Row],[合计]]-表2_2[[#This Row],[房租]]-表2_2[[#This Row],[水电话费]]</f>
        <v>0</v>
      </c>
    </row>
    <row r="8" spans="1:14" x14ac:dyDescent="0.3">
      <c r="A8" s="1">
        <v>45329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>
        <f>SUM(表2_2[[#This Row],[吃饭]:[学习阅读]])</f>
        <v>0</v>
      </c>
      <c r="N8" s="3">
        <f>表2_2[[#This Row],[合计]]-表2_2[[#This Row],[房租]]-表2_2[[#This Row],[水电话费]]</f>
        <v>0</v>
      </c>
    </row>
    <row r="9" spans="1:14" x14ac:dyDescent="0.3">
      <c r="A9" s="1">
        <v>45330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>
        <f>SUM(表2_2[[#This Row],[吃饭]:[学习阅读]])</f>
        <v>0</v>
      </c>
      <c r="N9" s="3">
        <f>表2_2[[#This Row],[合计]]-表2_2[[#This Row],[房租]]-表2_2[[#This Row],[水电话费]]</f>
        <v>0</v>
      </c>
    </row>
    <row r="10" spans="1:14" x14ac:dyDescent="0.3">
      <c r="A10" s="1">
        <v>45331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f>SUM(表2_2[[#This Row],[吃饭]:[学习阅读]])</f>
        <v>0</v>
      </c>
      <c r="N10" s="3">
        <f>表2_2[[#This Row],[合计]]-表2_2[[#This Row],[房租]]-表2_2[[#This Row],[水电话费]]</f>
        <v>0</v>
      </c>
    </row>
    <row r="11" spans="1:14" x14ac:dyDescent="0.3">
      <c r="A11" s="1">
        <v>45332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f>SUM(表2_2[[#This Row],[吃饭]:[学习阅读]])</f>
        <v>0</v>
      </c>
      <c r="N11" s="3">
        <f>表2_2[[#This Row],[合计]]-表2_2[[#This Row],[房租]]-表2_2[[#This Row],[水电话费]]</f>
        <v>0</v>
      </c>
    </row>
    <row r="12" spans="1:14" x14ac:dyDescent="0.3">
      <c r="A12" s="1">
        <v>45333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f>SUM(表2_2[[#This Row],[吃饭]:[学习阅读]])</f>
        <v>0</v>
      </c>
      <c r="N12" s="3">
        <f>表2_2[[#This Row],[合计]]-表2_2[[#This Row],[房租]]-表2_2[[#This Row],[水电话费]]</f>
        <v>0</v>
      </c>
    </row>
    <row r="13" spans="1:14" x14ac:dyDescent="0.3">
      <c r="A13" s="1">
        <v>45334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f>SUM(表2_2[[#This Row],[吃饭]:[学习阅读]])</f>
        <v>0</v>
      </c>
      <c r="N13" s="3">
        <f>表2_2[[#This Row],[合计]]-表2_2[[#This Row],[房租]]-表2_2[[#This Row],[水电话费]]</f>
        <v>0</v>
      </c>
    </row>
    <row r="14" spans="1:14" x14ac:dyDescent="0.3">
      <c r="A14" s="1">
        <v>45335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f>SUM(表2_2[[#This Row],[吃饭]:[学习阅读]])</f>
        <v>0</v>
      </c>
      <c r="N14" s="3">
        <f>表2_2[[#This Row],[合计]]-表2_2[[#This Row],[房租]]-表2_2[[#This Row],[水电话费]]</f>
        <v>0</v>
      </c>
    </row>
    <row r="15" spans="1:14" x14ac:dyDescent="0.3">
      <c r="A15" s="1">
        <v>45336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f>SUM(表2_2[[#This Row],[吃饭]:[学习阅读]])</f>
        <v>0</v>
      </c>
      <c r="N15" s="3">
        <f>表2_2[[#This Row],[合计]]-表2_2[[#This Row],[房租]]-表2_2[[#This Row],[水电话费]]</f>
        <v>0</v>
      </c>
    </row>
    <row r="16" spans="1:14" x14ac:dyDescent="0.3">
      <c r="A16" s="1">
        <v>45337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f>SUM(表2_2[[#This Row],[吃饭]:[学习阅读]])</f>
        <v>0</v>
      </c>
      <c r="N16" s="3">
        <f>表2_2[[#This Row],[合计]]-表2_2[[#This Row],[房租]]-表2_2[[#This Row],[水电话费]]</f>
        <v>0</v>
      </c>
    </row>
    <row r="17" spans="1:14" x14ac:dyDescent="0.3">
      <c r="A17" s="1">
        <v>45338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>
        <f>SUM(表2_2[[#This Row],[吃饭]:[学习阅读]])</f>
        <v>0</v>
      </c>
      <c r="N17" s="3">
        <f>表2_2[[#This Row],[合计]]-表2_2[[#This Row],[房租]]-表2_2[[#This Row],[水电话费]]</f>
        <v>0</v>
      </c>
    </row>
    <row r="18" spans="1:14" x14ac:dyDescent="0.3">
      <c r="A18" s="1">
        <v>45339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f>SUM(表2_2[[#This Row],[吃饭]:[学习阅读]])</f>
        <v>0</v>
      </c>
      <c r="N18" s="3">
        <f>表2_2[[#This Row],[合计]]-表2_2[[#This Row],[房租]]-表2_2[[#This Row],[水电话费]]</f>
        <v>0</v>
      </c>
    </row>
    <row r="19" spans="1:14" x14ac:dyDescent="0.3">
      <c r="A19" s="1">
        <v>45340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f>SUM(表2_2[[#This Row],[吃饭]:[学习阅读]])</f>
        <v>0</v>
      </c>
      <c r="N19" s="3">
        <f>表2_2[[#This Row],[合计]]-表2_2[[#This Row],[房租]]-表2_2[[#This Row],[水电话费]]</f>
        <v>0</v>
      </c>
    </row>
    <row r="20" spans="1:14" x14ac:dyDescent="0.3">
      <c r="A20" s="1">
        <v>45341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f>SUM(表2_2[[#This Row],[吃饭]:[学习阅读]])</f>
        <v>0</v>
      </c>
      <c r="N20" s="3">
        <f>表2_2[[#This Row],[合计]]-表2_2[[#This Row],[房租]]-表2_2[[#This Row],[水电话费]]</f>
        <v>0</v>
      </c>
    </row>
    <row r="21" spans="1:14" x14ac:dyDescent="0.3">
      <c r="A21" s="1">
        <v>45342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f>SUM(表2_2[[#This Row],[吃饭]:[学习阅读]])</f>
        <v>0</v>
      </c>
      <c r="N21" s="3">
        <f>表2_2[[#This Row],[合计]]-表2_2[[#This Row],[房租]]-表2_2[[#This Row],[水电话费]]</f>
        <v>0</v>
      </c>
    </row>
    <row r="22" spans="1:14" x14ac:dyDescent="0.3">
      <c r="A22" s="1">
        <v>45343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f>SUM(表2_2[[#This Row],[吃饭]:[学习阅读]])</f>
        <v>0</v>
      </c>
      <c r="N22" s="3">
        <f>表2_2[[#This Row],[合计]]-表2_2[[#This Row],[房租]]-表2_2[[#This Row],[水电话费]]</f>
        <v>0</v>
      </c>
    </row>
    <row r="23" spans="1:14" x14ac:dyDescent="0.3">
      <c r="A23" s="1">
        <v>45344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f>SUM(表2_2[[#This Row],[吃饭]:[学习阅读]])</f>
        <v>0</v>
      </c>
      <c r="N23" s="3">
        <f>表2_2[[#This Row],[合计]]-表2_2[[#This Row],[房租]]-表2_2[[#This Row],[水电话费]]</f>
        <v>0</v>
      </c>
    </row>
    <row r="24" spans="1:14" x14ac:dyDescent="0.3">
      <c r="A24" s="1">
        <v>45345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>
        <f>SUM(表2_2[[#This Row],[吃饭]:[学习阅读]])</f>
        <v>0</v>
      </c>
      <c r="N24" s="3">
        <f>表2_2[[#This Row],[合计]]-表2_2[[#This Row],[房租]]-表2_2[[#This Row],[水电话费]]</f>
        <v>0</v>
      </c>
    </row>
    <row r="25" spans="1:14" x14ac:dyDescent="0.3">
      <c r="A25" s="1">
        <v>45346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f>SUM(表2_2[[#This Row],[吃饭]:[学习阅读]])</f>
        <v>0</v>
      </c>
      <c r="N25" s="3">
        <f>表2_2[[#This Row],[合计]]-表2_2[[#This Row],[房租]]-表2_2[[#This Row],[水电话费]]</f>
        <v>0</v>
      </c>
    </row>
    <row r="26" spans="1:14" x14ac:dyDescent="0.3">
      <c r="A26" s="1">
        <v>45347</v>
      </c>
      <c r="B26" s="3">
        <f>170/5</f>
        <v>34</v>
      </c>
      <c r="C26" s="3"/>
      <c r="D26" s="3">
        <v>90</v>
      </c>
      <c r="E26" s="3">
        <v>500</v>
      </c>
      <c r="F26" s="3">
        <v>200</v>
      </c>
      <c r="G26" s="3"/>
      <c r="H26" s="3"/>
      <c r="I26" s="3"/>
      <c r="J26" s="3"/>
      <c r="K26" s="3"/>
      <c r="L26" s="3"/>
      <c r="M26" s="3">
        <f>SUM(表2_2[[#This Row],[吃饭]:[学习阅读]])</f>
        <v>824</v>
      </c>
      <c r="N26" s="3">
        <f>表2_2[[#This Row],[合计]]-表2_2[[#This Row],[房租]]-表2_2[[#This Row],[水电话费]]</f>
        <v>824</v>
      </c>
    </row>
    <row r="27" spans="1:14" x14ac:dyDescent="0.3">
      <c r="A27" s="1">
        <v>45348</v>
      </c>
      <c r="B27" s="3">
        <f t="shared" ref="B27:B30" si="0">170/5</f>
        <v>34</v>
      </c>
      <c r="C27" s="3"/>
      <c r="D27" s="3">
        <v>90</v>
      </c>
      <c r="E27" s="3"/>
      <c r="F27" s="3"/>
      <c r="G27" s="3"/>
      <c r="H27" s="3"/>
      <c r="I27" s="3"/>
      <c r="J27" s="3"/>
      <c r="K27" s="3"/>
      <c r="L27" s="3"/>
      <c r="M27" s="3">
        <f>SUM(表2_2[[#This Row],[吃饭]:[学习阅读]])</f>
        <v>124</v>
      </c>
      <c r="N27" s="3">
        <f>表2_2[[#This Row],[合计]]-表2_2[[#This Row],[房租]]-表2_2[[#This Row],[水电话费]]</f>
        <v>124</v>
      </c>
    </row>
    <row r="28" spans="1:14" x14ac:dyDescent="0.3">
      <c r="A28" s="1">
        <v>45349</v>
      </c>
      <c r="B28" s="3">
        <f t="shared" si="0"/>
        <v>34</v>
      </c>
      <c r="C28" s="3"/>
      <c r="D28" s="3">
        <v>90</v>
      </c>
      <c r="E28" s="3"/>
      <c r="F28" s="3"/>
      <c r="G28" s="3"/>
      <c r="H28" s="3"/>
      <c r="I28" s="3"/>
      <c r="J28" s="3"/>
      <c r="K28" s="3"/>
      <c r="L28" s="3"/>
      <c r="M28" s="3">
        <f>SUM(表2_2[[#This Row],[吃饭]:[学习阅读]])</f>
        <v>124</v>
      </c>
      <c r="N28" s="3">
        <f>表2_2[[#This Row],[合计]]-表2_2[[#This Row],[房租]]-表2_2[[#This Row],[水电话费]]</f>
        <v>124</v>
      </c>
    </row>
    <row r="29" spans="1:14" x14ac:dyDescent="0.3">
      <c r="A29" s="1">
        <v>45350</v>
      </c>
      <c r="B29" s="3">
        <f t="shared" si="0"/>
        <v>34</v>
      </c>
      <c r="C29" s="3"/>
      <c r="D29" s="3">
        <v>90</v>
      </c>
      <c r="E29" s="3"/>
      <c r="F29" s="3"/>
      <c r="G29" s="3"/>
      <c r="H29" s="3"/>
      <c r="I29" s="3"/>
      <c r="J29" s="3"/>
      <c r="K29" s="3"/>
      <c r="L29" s="3"/>
      <c r="M29" s="3">
        <f>SUM(表2_2[[#This Row],[吃饭]:[学习阅读]])</f>
        <v>124</v>
      </c>
      <c r="N29" s="3">
        <f>表2_2[[#This Row],[合计]]-表2_2[[#This Row],[房租]]-表2_2[[#This Row],[水电话费]]</f>
        <v>124</v>
      </c>
    </row>
    <row r="30" spans="1:14" x14ac:dyDescent="0.3">
      <c r="A30" s="1">
        <v>45351</v>
      </c>
      <c r="B30" s="3">
        <f t="shared" si="0"/>
        <v>34</v>
      </c>
      <c r="C30" s="3"/>
      <c r="D30" s="3">
        <v>90</v>
      </c>
      <c r="E30" s="3"/>
      <c r="F30" s="3"/>
      <c r="G30" s="3"/>
      <c r="H30" s="3"/>
      <c r="I30" s="3"/>
      <c r="J30" s="3"/>
      <c r="K30" s="3"/>
      <c r="L30" s="3"/>
      <c r="M30" s="3">
        <f>SUM(表2_2[[#This Row],[吃饭]:[学习阅读]])</f>
        <v>124</v>
      </c>
      <c r="N30" s="3">
        <f>表2_2[[#This Row],[合计]]-表2_2[[#This Row],[房租]]-表2_2[[#This Row],[水电话费]]</f>
        <v>124</v>
      </c>
    </row>
    <row r="31" spans="1:14" ht="37.25" customHeight="1" x14ac:dyDescent="0.3">
      <c r="A31" s="4" t="s">
        <v>11</v>
      </c>
      <c r="B31" s="3">
        <f>SUM(B2:B30)</f>
        <v>170</v>
      </c>
      <c r="C31" s="3">
        <f>SUM(C2:C30)</f>
        <v>0</v>
      </c>
      <c r="D31" s="3">
        <f>SUM(D2:D30)</f>
        <v>450</v>
      </c>
      <c r="E31" s="3">
        <f>SUM(E2:E30)</f>
        <v>500</v>
      </c>
      <c r="F31" s="3">
        <f>SUM(F2:F30)</f>
        <v>200</v>
      </c>
      <c r="G31" s="3">
        <f>SUM(G2:G30)</f>
        <v>0</v>
      </c>
      <c r="H31" s="3">
        <f>SUM(H2:H30)</f>
        <v>0</v>
      </c>
      <c r="I31" s="3">
        <f>SUM(I2:I30)</f>
        <v>0</v>
      </c>
      <c r="J31" s="3">
        <f>SUM(J2:J30)</f>
        <v>0</v>
      </c>
      <c r="K31" s="3">
        <f>SUM(K2:K30)</f>
        <v>0</v>
      </c>
      <c r="L31" s="3">
        <f>SUM(L2:L30)</f>
        <v>0</v>
      </c>
      <c r="M31" s="5">
        <f>SUM(M2:M30)</f>
        <v>1320</v>
      </c>
      <c r="N31" s="3">
        <f>表2_2[[#This Row],[合计]]-表2_2[[#This Row],[房租]]-表2_2[[#This Row],[水电话费]]</f>
        <v>1320</v>
      </c>
    </row>
    <row r="32" spans="1:14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f>SUM(B31:L31)</f>
        <v>1320</v>
      </c>
      <c r="M32" s="3"/>
    </row>
  </sheetData>
  <phoneticPr fontId="1" type="noConversion"/>
  <conditionalFormatting sqref="N2:N30">
    <cfRule type="cellIs" dxfId="32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9706-DFD4-448A-9DD7-ACCE6818CC02}">
  <dimension ref="A1:N34"/>
  <sheetViews>
    <sheetView workbookViewId="0">
      <selection activeCell="C40" sqref="C40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45352</v>
      </c>
      <c r="B2" s="3">
        <f>170/5</f>
        <v>34</v>
      </c>
      <c r="C2" s="3"/>
      <c r="D2" s="3">
        <v>90</v>
      </c>
      <c r="E2" s="3"/>
      <c r="F2" s="3"/>
      <c r="G2" s="3"/>
      <c r="H2" s="3"/>
      <c r="I2" s="3"/>
      <c r="J2" s="3"/>
      <c r="K2" s="3"/>
      <c r="L2" s="3"/>
      <c r="M2" s="3">
        <f>SUM(表2_4[[#This Row],[吃饭]:[学习阅读]])</f>
        <v>124</v>
      </c>
      <c r="N2" s="3">
        <f>表2_4[[#This Row],[合计]]-表2_4[[#This Row],[房租]]-表2_4[[#This Row],[水电话费]]</f>
        <v>124</v>
      </c>
    </row>
    <row r="3" spans="1:14" x14ac:dyDescent="0.3">
      <c r="A3" s="1">
        <v>45353</v>
      </c>
      <c r="B3" s="3">
        <f t="shared" ref="B3:B32" si="0">170/5</f>
        <v>34</v>
      </c>
      <c r="C3" s="3"/>
      <c r="D3" s="3">
        <v>90</v>
      </c>
      <c r="E3" s="3"/>
      <c r="F3" s="3"/>
      <c r="G3" s="3"/>
      <c r="H3" s="3"/>
      <c r="I3" s="3"/>
      <c r="J3" s="3"/>
      <c r="K3" s="3"/>
      <c r="L3" s="3"/>
      <c r="M3" s="3">
        <f>SUM(表2_4[[#This Row],[吃饭]:[学习阅读]])</f>
        <v>124</v>
      </c>
      <c r="N3" s="3">
        <f>表2_4[[#This Row],[合计]]-表2_4[[#This Row],[房租]]-表2_4[[#This Row],[水电话费]]</f>
        <v>124</v>
      </c>
    </row>
    <row r="4" spans="1:14" x14ac:dyDescent="0.3">
      <c r="A4" s="1">
        <v>45354</v>
      </c>
      <c r="B4" s="3">
        <f t="shared" si="0"/>
        <v>34</v>
      </c>
      <c r="C4" s="3"/>
      <c r="D4" s="3">
        <v>90</v>
      </c>
      <c r="E4" s="3"/>
      <c r="F4" s="3"/>
      <c r="G4" s="3"/>
      <c r="H4" s="3"/>
      <c r="I4" s="3"/>
      <c r="J4" s="3"/>
      <c r="K4" s="3"/>
      <c r="L4" s="3"/>
      <c r="M4" s="3">
        <f>SUM(表2_4[[#This Row],[吃饭]:[学习阅读]])</f>
        <v>124</v>
      </c>
      <c r="N4" s="3">
        <f>表2_4[[#This Row],[合计]]-表2_4[[#This Row],[房租]]-表2_4[[#This Row],[水电话费]]</f>
        <v>124</v>
      </c>
    </row>
    <row r="5" spans="1:14" x14ac:dyDescent="0.3">
      <c r="A5" s="1">
        <v>45355</v>
      </c>
      <c r="B5" s="3">
        <f t="shared" si="0"/>
        <v>34</v>
      </c>
      <c r="C5" s="3"/>
      <c r="D5" s="3">
        <v>90</v>
      </c>
      <c r="E5" s="3"/>
      <c r="F5" s="3"/>
      <c r="G5" s="3"/>
      <c r="H5" s="3"/>
      <c r="I5" s="3"/>
      <c r="J5" s="3"/>
      <c r="K5" s="3"/>
      <c r="L5" s="3"/>
      <c r="M5" s="3">
        <f>SUM(表2_4[[#This Row],[吃饭]:[学习阅读]])</f>
        <v>124</v>
      </c>
      <c r="N5" s="3">
        <f>表2_4[[#This Row],[合计]]-表2_4[[#This Row],[房租]]-表2_4[[#This Row],[水电话费]]</f>
        <v>124</v>
      </c>
    </row>
    <row r="6" spans="1:14" x14ac:dyDescent="0.3">
      <c r="A6" s="1">
        <v>45356</v>
      </c>
      <c r="B6" s="3">
        <f t="shared" si="0"/>
        <v>34</v>
      </c>
      <c r="C6" s="3"/>
      <c r="D6" s="3">
        <v>90</v>
      </c>
      <c r="E6" s="3"/>
      <c r="F6" s="3"/>
      <c r="G6" s="3"/>
      <c r="H6" s="3"/>
      <c r="I6" s="3"/>
      <c r="J6" s="3"/>
      <c r="K6" s="3"/>
      <c r="L6" s="3"/>
      <c r="M6" s="3">
        <f>SUM(表2_4[[#This Row],[吃饭]:[学习阅读]])</f>
        <v>124</v>
      </c>
      <c r="N6" s="3">
        <f>表2_4[[#This Row],[合计]]-表2_4[[#This Row],[房租]]-表2_4[[#This Row],[水电话费]]</f>
        <v>124</v>
      </c>
    </row>
    <row r="7" spans="1:14" x14ac:dyDescent="0.3">
      <c r="A7" s="1">
        <v>45357</v>
      </c>
      <c r="B7" s="3">
        <f t="shared" si="0"/>
        <v>34</v>
      </c>
      <c r="C7" s="3"/>
      <c r="D7" s="3">
        <v>90</v>
      </c>
      <c r="E7" s="3"/>
      <c r="F7" s="3"/>
      <c r="G7" s="3"/>
      <c r="H7" s="3"/>
      <c r="I7" s="3"/>
      <c r="J7" s="3"/>
      <c r="K7" s="3"/>
      <c r="L7" s="3"/>
      <c r="M7" s="3">
        <f>SUM(表2_4[[#This Row],[吃饭]:[学习阅读]])</f>
        <v>124</v>
      </c>
      <c r="N7" s="3">
        <f>表2_4[[#This Row],[合计]]-表2_4[[#This Row],[房租]]-表2_4[[#This Row],[水电话费]]</f>
        <v>124</v>
      </c>
    </row>
    <row r="8" spans="1:14" x14ac:dyDescent="0.3">
      <c r="A8" s="1">
        <v>45358</v>
      </c>
      <c r="B8" s="3">
        <f t="shared" si="0"/>
        <v>34</v>
      </c>
      <c r="C8" s="3"/>
      <c r="D8" s="3">
        <v>90</v>
      </c>
      <c r="E8" s="3"/>
      <c r="F8" s="3"/>
      <c r="G8" s="3"/>
      <c r="H8" s="3"/>
      <c r="I8" s="3"/>
      <c r="J8" s="3"/>
      <c r="K8" s="3"/>
      <c r="L8" s="3"/>
      <c r="M8" s="3">
        <f>SUM(表2_4[[#This Row],[吃饭]:[学习阅读]])</f>
        <v>124</v>
      </c>
      <c r="N8" s="3">
        <f>表2_4[[#This Row],[合计]]-表2_4[[#This Row],[房租]]-表2_4[[#This Row],[水电话费]]</f>
        <v>124</v>
      </c>
    </row>
    <row r="9" spans="1:14" x14ac:dyDescent="0.3">
      <c r="A9" s="1">
        <v>45359</v>
      </c>
      <c r="B9" s="3">
        <f t="shared" si="0"/>
        <v>34</v>
      </c>
      <c r="C9" s="3"/>
      <c r="D9" s="3">
        <v>90</v>
      </c>
      <c r="E9" s="3"/>
      <c r="F9" s="3"/>
      <c r="G9" s="3"/>
      <c r="H9" s="3"/>
      <c r="I9" s="3"/>
      <c r="J9" s="3"/>
      <c r="K9" s="3"/>
      <c r="L9" s="3"/>
      <c r="M9" s="3">
        <f>SUM(表2_4[[#This Row],[吃饭]:[学习阅读]])</f>
        <v>124</v>
      </c>
      <c r="N9" s="3">
        <f>表2_4[[#This Row],[合计]]-表2_4[[#This Row],[房租]]-表2_4[[#This Row],[水电话费]]</f>
        <v>124</v>
      </c>
    </row>
    <row r="10" spans="1:14" x14ac:dyDescent="0.3">
      <c r="A10" s="1">
        <v>45360</v>
      </c>
      <c r="B10" s="3">
        <f t="shared" si="0"/>
        <v>34</v>
      </c>
      <c r="C10" s="3"/>
      <c r="D10" s="3">
        <v>90</v>
      </c>
      <c r="E10" s="3"/>
      <c r="F10" s="3"/>
      <c r="G10" s="3"/>
      <c r="H10" s="3"/>
      <c r="I10" s="3"/>
      <c r="J10" s="3"/>
      <c r="K10" s="3"/>
      <c r="L10" s="3"/>
      <c r="M10" s="3">
        <f>SUM(表2_4[[#This Row],[吃饭]:[学习阅读]])</f>
        <v>124</v>
      </c>
      <c r="N10" s="3">
        <f>表2_4[[#This Row],[合计]]-表2_4[[#This Row],[房租]]-表2_4[[#This Row],[水电话费]]</f>
        <v>124</v>
      </c>
    </row>
    <row r="11" spans="1:14" x14ac:dyDescent="0.3">
      <c r="A11" s="1">
        <v>45361</v>
      </c>
      <c r="B11" s="3">
        <f t="shared" si="0"/>
        <v>34</v>
      </c>
      <c r="C11" s="3"/>
      <c r="D11" s="3">
        <v>90</v>
      </c>
      <c r="E11" s="3"/>
      <c r="F11" s="3"/>
      <c r="G11" s="3"/>
      <c r="H11" s="3"/>
      <c r="I11" s="3"/>
      <c r="J11" s="3"/>
      <c r="K11" s="3"/>
      <c r="L11" s="3"/>
      <c r="M11" s="3">
        <f>SUM(表2_4[[#This Row],[吃饭]:[学习阅读]])</f>
        <v>124</v>
      </c>
      <c r="N11" s="3">
        <f>表2_4[[#This Row],[合计]]-表2_4[[#This Row],[房租]]-表2_4[[#This Row],[水电话费]]</f>
        <v>124</v>
      </c>
    </row>
    <row r="12" spans="1:14" x14ac:dyDescent="0.3">
      <c r="A12" s="1">
        <v>45362</v>
      </c>
      <c r="B12" s="3">
        <f t="shared" si="0"/>
        <v>34</v>
      </c>
      <c r="C12" s="3"/>
      <c r="D12" s="3">
        <v>90</v>
      </c>
      <c r="E12" s="3"/>
      <c r="F12" s="3"/>
      <c r="G12" s="3"/>
      <c r="H12" s="3"/>
      <c r="I12" s="3"/>
      <c r="J12" s="3"/>
      <c r="K12" s="3"/>
      <c r="L12" s="3"/>
      <c r="M12" s="3">
        <f>SUM(表2_4[[#This Row],[吃饭]:[学习阅读]])</f>
        <v>124</v>
      </c>
      <c r="N12" s="3">
        <f>表2_4[[#This Row],[合计]]-表2_4[[#This Row],[房租]]-表2_4[[#This Row],[水电话费]]</f>
        <v>124</v>
      </c>
    </row>
    <row r="13" spans="1:14" x14ac:dyDescent="0.3">
      <c r="A13" s="1">
        <v>45363</v>
      </c>
      <c r="B13" s="3">
        <f t="shared" si="0"/>
        <v>34</v>
      </c>
      <c r="C13" s="3"/>
      <c r="D13" s="3">
        <v>90</v>
      </c>
      <c r="E13" s="3"/>
      <c r="F13" s="3"/>
      <c r="G13" s="3"/>
      <c r="H13" s="3"/>
      <c r="I13" s="3"/>
      <c r="J13" s="3"/>
      <c r="K13" s="3"/>
      <c r="L13" s="3"/>
      <c r="M13" s="3">
        <f>SUM(表2_4[[#This Row],[吃饭]:[学习阅读]])</f>
        <v>124</v>
      </c>
      <c r="N13" s="3">
        <f>表2_4[[#This Row],[合计]]-表2_4[[#This Row],[房租]]-表2_4[[#This Row],[水电话费]]</f>
        <v>124</v>
      </c>
    </row>
    <row r="14" spans="1:14" x14ac:dyDescent="0.3">
      <c r="A14" s="1">
        <v>45364</v>
      </c>
      <c r="B14" s="3">
        <f t="shared" si="0"/>
        <v>34</v>
      </c>
      <c r="C14" s="3"/>
      <c r="D14" s="3">
        <v>90</v>
      </c>
      <c r="E14" s="3"/>
      <c r="F14" s="3"/>
      <c r="G14" s="3">
        <v>700</v>
      </c>
      <c r="H14" s="3"/>
      <c r="I14" s="3"/>
      <c r="J14" s="3"/>
      <c r="K14" s="3"/>
      <c r="L14" s="3"/>
      <c r="M14" s="3">
        <f>SUM(表2_4[[#This Row],[吃饭]:[学习阅读]])</f>
        <v>824</v>
      </c>
      <c r="N14" s="3">
        <f>表2_4[[#This Row],[合计]]-表2_4[[#This Row],[房租]]-表2_4[[#This Row],[水电话费]]</f>
        <v>824</v>
      </c>
    </row>
    <row r="15" spans="1:14" x14ac:dyDescent="0.3">
      <c r="A15" s="1">
        <v>45365</v>
      </c>
      <c r="B15" s="3">
        <f t="shared" si="0"/>
        <v>34</v>
      </c>
      <c r="C15" s="3"/>
      <c r="D15" s="3">
        <v>90</v>
      </c>
      <c r="E15" s="3"/>
      <c r="F15" s="3"/>
      <c r="G15" s="3">
        <v>700</v>
      </c>
      <c r="H15" s="3"/>
      <c r="I15" s="3"/>
      <c r="J15" s="3"/>
      <c r="K15" s="3"/>
      <c r="L15" s="3"/>
      <c r="M15" s="3">
        <f>SUM(表2_4[[#This Row],[吃饭]:[学习阅读]])</f>
        <v>824</v>
      </c>
      <c r="N15" s="3">
        <f>表2_4[[#This Row],[合计]]-表2_4[[#This Row],[房租]]-表2_4[[#This Row],[水电话费]]</f>
        <v>824</v>
      </c>
    </row>
    <row r="16" spans="1:14" x14ac:dyDescent="0.3">
      <c r="A16" s="1">
        <v>45366</v>
      </c>
      <c r="B16" s="3">
        <f t="shared" si="0"/>
        <v>34</v>
      </c>
      <c r="C16" s="3"/>
      <c r="D16" s="3">
        <v>90</v>
      </c>
      <c r="E16" s="3"/>
      <c r="F16" s="3"/>
      <c r="G16" s="3">
        <v>700</v>
      </c>
      <c r="H16" s="3"/>
      <c r="I16" s="3"/>
      <c r="J16" s="3"/>
      <c r="K16" s="3"/>
      <c r="L16" s="3"/>
      <c r="M16" s="3">
        <f>SUM(表2_4[[#This Row],[吃饭]:[学习阅读]])</f>
        <v>824</v>
      </c>
      <c r="N16" s="3">
        <f>表2_4[[#This Row],[合计]]-表2_4[[#This Row],[房租]]-表2_4[[#This Row],[水电话费]]</f>
        <v>824</v>
      </c>
    </row>
    <row r="17" spans="1:14" x14ac:dyDescent="0.3">
      <c r="A17" s="1">
        <v>45367</v>
      </c>
      <c r="B17" s="3">
        <f t="shared" si="0"/>
        <v>34</v>
      </c>
      <c r="C17" s="3"/>
      <c r="D17" s="3">
        <v>90</v>
      </c>
      <c r="E17" s="3"/>
      <c r="F17" s="3"/>
      <c r="G17" s="3"/>
      <c r="H17" s="3"/>
      <c r="I17" s="3"/>
      <c r="J17" s="3"/>
      <c r="K17" s="3"/>
      <c r="L17" s="3"/>
      <c r="M17" s="3">
        <f>SUM(表2_4[[#This Row],[吃饭]:[学习阅读]])</f>
        <v>124</v>
      </c>
      <c r="N17" s="3">
        <f>表2_4[[#This Row],[合计]]-表2_4[[#This Row],[房租]]-表2_4[[#This Row],[水电话费]]</f>
        <v>124</v>
      </c>
    </row>
    <row r="18" spans="1:14" x14ac:dyDescent="0.3">
      <c r="A18" s="1">
        <v>45368</v>
      </c>
      <c r="B18" s="3">
        <f t="shared" si="0"/>
        <v>34</v>
      </c>
      <c r="C18" s="3"/>
      <c r="D18" s="3">
        <v>90</v>
      </c>
      <c r="E18" s="3"/>
      <c r="F18" s="3"/>
      <c r="G18" s="3"/>
      <c r="H18" s="3"/>
      <c r="I18" s="3"/>
      <c r="J18" s="3"/>
      <c r="K18" s="3"/>
      <c r="L18" s="3"/>
      <c r="M18" s="3">
        <f>SUM(表2_4[[#This Row],[吃饭]:[学习阅读]])</f>
        <v>124</v>
      </c>
      <c r="N18" s="3">
        <f>表2_4[[#This Row],[合计]]-表2_4[[#This Row],[房租]]-表2_4[[#This Row],[水电话费]]</f>
        <v>124</v>
      </c>
    </row>
    <row r="19" spans="1:14" x14ac:dyDescent="0.3">
      <c r="A19" s="1">
        <v>45369</v>
      </c>
      <c r="B19" s="3">
        <f t="shared" si="0"/>
        <v>34</v>
      </c>
      <c r="C19" s="3"/>
      <c r="D19" s="3">
        <v>90</v>
      </c>
      <c r="E19" s="3"/>
      <c r="F19" s="3"/>
      <c r="G19" s="3"/>
      <c r="H19" s="3"/>
      <c r="I19" s="3"/>
      <c r="J19" s="3"/>
      <c r="K19" s="3"/>
      <c r="L19" s="3"/>
      <c r="M19" s="3">
        <f>SUM(表2_4[[#This Row],[吃饭]:[学习阅读]])</f>
        <v>124</v>
      </c>
      <c r="N19" s="3">
        <f>表2_4[[#This Row],[合计]]-表2_4[[#This Row],[房租]]-表2_4[[#This Row],[水电话费]]</f>
        <v>124</v>
      </c>
    </row>
    <row r="20" spans="1:14" x14ac:dyDescent="0.3">
      <c r="A20" s="1">
        <v>45370</v>
      </c>
      <c r="B20" s="3">
        <f t="shared" si="0"/>
        <v>34</v>
      </c>
      <c r="C20" s="3"/>
      <c r="D20" s="3">
        <v>90</v>
      </c>
      <c r="E20" s="3"/>
      <c r="F20" s="3"/>
      <c r="G20" s="3"/>
      <c r="H20" s="3"/>
      <c r="I20" s="3"/>
      <c r="J20" s="3"/>
      <c r="K20" s="3"/>
      <c r="L20" s="3"/>
      <c r="M20" s="3">
        <f>SUM(表2_4[[#This Row],[吃饭]:[学习阅读]])</f>
        <v>124</v>
      </c>
      <c r="N20" s="3">
        <f>表2_4[[#This Row],[合计]]-表2_4[[#This Row],[房租]]-表2_4[[#This Row],[水电话费]]</f>
        <v>124</v>
      </c>
    </row>
    <row r="21" spans="1:14" x14ac:dyDescent="0.3">
      <c r="A21" s="1">
        <v>45371</v>
      </c>
      <c r="B21" s="3">
        <f t="shared" si="0"/>
        <v>34</v>
      </c>
      <c r="C21" s="3"/>
      <c r="D21" s="3">
        <v>90</v>
      </c>
      <c r="E21" s="3"/>
      <c r="F21" s="3"/>
      <c r="G21" s="3"/>
      <c r="H21" s="3"/>
      <c r="I21" s="3"/>
      <c r="J21" s="3"/>
      <c r="K21" s="3"/>
      <c r="L21" s="3"/>
      <c r="M21" s="3">
        <f>SUM(表2_4[[#This Row],[吃饭]:[学习阅读]])</f>
        <v>124</v>
      </c>
      <c r="N21" s="3">
        <f>表2_4[[#This Row],[合计]]-表2_4[[#This Row],[房租]]-表2_4[[#This Row],[水电话费]]</f>
        <v>124</v>
      </c>
    </row>
    <row r="22" spans="1:14" x14ac:dyDescent="0.3">
      <c r="A22" s="1">
        <v>45372</v>
      </c>
      <c r="B22" s="3">
        <f t="shared" si="0"/>
        <v>34</v>
      </c>
      <c r="C22" s="3"/>
      <c r="D22" s="3">
        <v>90</v>
      </c>
      <c r="E22" s="3"/>
      <c r="F22" s="3"/>
      <c r="G22" s="3"/>
      <c r="H22" s="3"/>
      <c r="I22" s="3"/>
      <c r="J22" s="3"/>
      <c r="K22" s="3"/>
      <c r="L22" s="3"/>
      <c r="M22" s="3">
        <f>SUM(表2_4[[#This Row],[吃饭]:[学习阅读]])</f>
        <v>124</v>
      </c>
      <c r="N22" s="3">
        <f>表2_4[[#This Row],[合计]]-表2_4[[#This Row],[房租]]-表2_4[[#This Row],[水电话费]]</f>
        <v>124</v>
      </c>
    </row>
    <row r="23" spans="1:14" x14ac:dyDescent="0.3">
      <c r="A23" s="1">
        <v>45373</v>
      </c>
      <c r="B23" s="3">
        <f t="shared" si="0"/>
        <v>34</v>
      </c>
      <c r="C23" s="3"/>
      <c r="D23" s="3">
        <v>90</v>
      </c>
      <c r="E23" s="3"/>
      <c r="F23" s="3"/>
      <c r="G23" s="3"/>
      <c r="H23" s="3"/>
      <c r="I23" s="3"/>
      <c r="J23" s="3"/>
      <c r="K23" s="3"/>
      <c r="L23" s="3"/>
      <c r="M23" s="3">
        <f>SUM(表2_4[[#This Row],[吃饭]:[学习阅读]])</f>
        <v>124</v>
      </c>
      <c r="N23" s="3">
        <f>表2_4[[#This Row],[合计]]-表2_4[[#This Row],[房租]]-表2_4[[#This Row],[水电话费]]</f>
        <v>124</v>
      </c>
    </row>
    <row r="24" spans="1:14" x14ac:dyDescent="0.3">
      <c r="A24" s="1">
        <v>45374</v>
      </c>
      <c r="B24" s="3">
        <f t="shared" si="0"/>
        <v>34</v>
      </c>
      <c r="C24" s="3"/>
      <c r="D24" s="3">
        <v>90</v>
      </c>
      <c r="E24" s="3"/>
      <c r="F24" s="3"/>
      <c r="G24" s="3"/>
      <c r="H24" s="3"/>
      <c r="I24" s="3"/>
      <c r="J24" s="3"/>
      <c r="K24" s="3"/>
      <c r="L24" s="3"/>
      <c r="M24" s="3">
        <f>SUM(表2_4[[#This Row],[吃饭]:[学习阅读]])</f>
        <v>124</v>
      </c>
      <c r="N24" s="3">
        <f>表2_4[[#This Row],[合计]]-表2_4[[#This Row],[房租]]-表2_4[[#This Row],[水电话费]]</f>
        <v>124</v>
      </c>
    </row>
    <row r="25" spans="1:14" x14ac:dyDescent="0.3">
      <c r="A25" s="1">
        <v>45375</v>
      </c>
      <c r="B25" s="3">
        <f t="shared" si="0"/>
        <v>34</v>
      </c>
      <c r="C25" s="3"/>
      <c r="D25" s="3">
        <v>90</v>
      </c>
      <c r="E25" s="3"/>
      <c r="F25" s="3"/>
      <c r="G25" s="3"/>
      <c r="H25" s="3"/>
      <c r="I25" s="3"/>
      <c r="J25" s="3"/>
      <c r="K25" s="3"/>
      <c r="L25" s="3"/>
      <c r="M25" s="3">
        <f>SUM(表2_4[[#This Row],[吃饭]:[学习阅读]])</f>
        <v>124</v>
      </c>
      <c r="N25" s="3">
        <f>表2_4[[#This Row],[合计]]-表2_4[[#This Row],[房租]]-表2_4[[#This Row],[水电话费]]</f>
        <v>124</v>
      </c>
    </row>
    <row r="26" spans="1:14" x14ac:dyDescent="0.3">
      <c r="A26" s="1">
        <v>45376</v>
      </c>
      <c r="B26" s="3">
        <f t="shared" si="0"/>
        <v>34</v>
      </c>
      <c r="C26" s="3"/>
      <c r="D26" s="3">
        <v>90</v>
      </c>
      <c r="E26" s="3"/>
      <c r="F26" s="3"/>
      <c r="G26" s="3"/>
      <c r="H26" s="3"/>
      <c r="I26" s="3"/>
      <c r="J26" s="3"/>
      <c r="K26" s="3"/>
      <c r="L26" s="3"/>
      <c r="M26" s="3">
        <f>SUM(表2_4[[#This Row],[吃饭]:[学习阅读]])</f>
        <v>124</v>
      </c>
      <c r="N26" s="3">
        <f>表2_4[[#This Row],[合计]]-表2_4[[#This Row],[房租]]-表2_4[[#This Row],[水电话费]]</f>
        <v>124</v>
      </c>
    </row>
    <row r="27" spans="1:14" x14ac:dyDescent="0.3">
      <c r="A27" s="1">
        <v>45377</v>
      </c>
      <c r="B27" s="3">
        <f t="shared" si="0"/>
        <v>34</v>
      </c>
      <c r="C27" s="3"/>
      <c r="D27" s="3">
        <v>90</v>
      </c>
      <c r="E27" s="3"/>
      <c r="F27" s="3"/>
      <c r="G27" s="3"/>
      <c r="H27" s="3"/>
      <c r="I27" s="3"/>
      <c r="J27" s="3"/>
      <c r="K27" s="3"/>
      <c r="L27" s="3"/>
      <c r="M27" s="3">
        <f>SUM(表2_4[[#This Row],[吃饭]:[学习阅读]])</f>
        <v>124</v>
      </c>
      <c r="N27" s="3">
        <f>表2_4[[#This Row],[合计]]-表2_4[[#This Row],[房租]]-表2_4[[#This Row],[水电话费]]</f>
        <v>124</v>
      </c>
    </row>
    <row r="28" spans="1:14" x14ac:dyDescent="0.3">
      <c r="A28" s="1">
        <v>45378</v>
      </c>
      <c r="B28" s="3">
        <f t="shared" si="0"/>
        <v>34</v>
      </c>
      <c r="C28" s="3"/>
      <c r="D28" s="3">
        <v>90</v>
      </c>
      <c r="E28" s="3"/>
      <c r="F28" s="3"/>
      <c r="G28" s="3"/>
      <c r="H28" s="3"/>
      <c r="I28" s="3"/>
      <c r="J28" s="3"/>
      <c r="K28" s="3"/>
      <c r="L28" s="3"/>
      <c r="M28" s="3">
        <f>SUM(表2_4[[#This Row],[吃饭]:[学习阅读]])</f>
        <v>124</v>
      </c>
      <c r="N28" s="3">
        <f>表2_4[[#This Row],[合计]]-表2_4[[#This Row],[房租]]-表2_4[[#This Row],[水电话费]]</f>
        <v>124</v>
      </c>
    </row>
    <row r="29" spans="1:14" x14ac:dyDescent="0.3">
      <c r="A29" s="1">
        <v>45379</v>
      </c>
      <c r="B29" s="3">
        <f t="shared" si="0"/>
        <v>34</v>
      </c>
      <c r="C29" s="3"/>
      <c r="D29" s="3">
        <v>90</v>
      </c>
      <c r="E29" s="3"/>
      <c r="F29" s="3"/>
      <c r="G29" s="3"/>
      <c r="H29" s="3"/>
      <c r="I29" s="3"/>
      <c r="J29" s="3"/>
      <c r="K29" s="3"/>
      <c r="L29" s="3"/>
      <c r="M29" s="3">
        <f>SUM(表2_4[[#This Row],[吃饭]:[学习阅读]])</f>
        <v>124</v>
      </c>
      <c r="N29" s="3">
        <f>表2_4[[#This Row],[合计]]-表2_4[[#This Row],[房租]]-表2_4[[#This Row],[水电话费]]</f>
        <v>124</v>
      </c>
    </row>
    <row r="30" spans="1:14" x14ac:dyDescent="0.3">
      <c r="A30" s="1">
        <v>45380</v>
      </c>
      <c r="B30" s="3">
        <f t="shared" si="0"/>
        <v>34</v>
      </c>
      <c r="C30" s="3"/>
      <c r="D30" s="3">
        <v>90</v>
      </c>
      <c r="E30" s="3"/>
      <c r="F30" s="3"/>
      <c r="G30" s="3"/>
      <c r="H30" s="3"/>
      <c r="I30" s="3"/>
      <c r="J30" s="3"/>
      <c r="K30" s="3"/>
      <c r="L30" s="3"/>
      <c r="M30" s="3">
        <f>SUM(表2_4[[#This Row],[吃饭]:[学习阅读]])</f>
        <v>124</v>
      </c>
      <c r="N30" s="3">
        <f>表2_4[[#This Row],[合计]]-表2_4[[#This Row],[房租]]-表2_4[[#This Row],[水电话费]]</f>
        <v>124</v>
      </c>
    </row>
    <row r="31" spans="1:14" x14ac:dyDescent="0.3">
      <c r="A31" s="1">
        <v>45381</v>
      </c>
      <c r="B31" s="3">
        <f t="shared" si="0"/>
        <v>34</v>
      </c>
      <c r="C31" s="3"/>
      <c r="D31" s="3">
        <v>90</v>
      </c>
      <c r="E31" s="3"/>
      <c r="F31" s="3"/>
      <c r="G31" s="3"/>
      <c r="H31" s="3"/>
      <c r="I31" s="3"/>
      <c r="J31" s="3"/>
      <c r="K31" s="3"/>
      <c r="L31" s="3"/>
      <c r="M31" s="3">
        <f>SUM(表2_4[[#This Row],[吃饭]:[学习阅读]])</f>
        <v>124</v>
      </c>
      <c r="N31" s="3">
        <f>表2_4[[#This Row],[合计]]-表2_4[[#This Row],[房租]]-表2_4[[#This Row],[水电话费]]</f>
        <v>124</v>
      </c>
    </row>
    <row r="32" spans="1:14" x14ac:dyDescent="0.3">
      <c r="A32" s="1">
        <v>45382</v>
      </c>
      <c r="B32" s="3">
        <f t="shared" si="0"/>
        <v>34</v>
      </c>
      <c r="C32" s="3"/>
      <c r="D32" s="3">
        <v>90</v>
      </c>
      <c r="E32" s="3"/>
      <c r="F32" s="3"/>
      <c r="G32" s="3"/>
      <c r="H32" s="3"/>
      <c r="I32" s="3"/>
      <c r="J32" s="3"/>
      <c r="K32" s="3"/>
      <c r="L32" s="3"/>
      <c r="M32" s="3">
        <f>SUM(表2_4[[#This Row],[吃饭]:[学习阅读]])</f>
        <v>124</v>
      </c>
      <c r="N32" s="3">
        <f>表2_4[[#This Row],[合计]]-表2_4[[#This Row],[房租]]-表2_4[[#This Row],[水电话费]]</f>
        <v>124</v>
      </c>
    </row>
    <row r="33" spans="1:14" ht="37.25" customHeight="1" x14ac:dyDescent="0.3">
      <c r="A33" s="4" t="s">
        <v>11</v>
      </c>
      <c r="B33" s="3">
        <f>SUM(B2:B32)</f>
        <v>1054</v>
      </c>
      <c r="C33" s="3">
        <f t="shared" ref="C33:I33" si="1">SUM(C2:C32)</f>
        <v>0</v>
      </c>
      <c r="D33" s="3">
        <f>SUM(D2:D32)</f>
        <v>2790</v>
      </c>
      <c r="E33" s="3">
        <f t="shared" si="1"/>
        <v>0</v>
      </c>
      <c r="F33" s="3">
        <f>SUM(F2:F32)</f>
        <v>0</v>
      </c>
      <c r="G33" s="3">
        <f t="shared" si="1"/>
        <v>2100</v>
      </c>
      <c r="H33" s="3">
        <f t="shared" si="1"/>
        <v>0</v>
      </c>
      <c r="I33" s="3">
        <f t="shared" si="1"/>
        <v>0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5944</v>
      </c>
      <c r="N33" s="3">
        <f>表2_4[[#This Row],[合计]]-表2_4[[#This Row],[房租]]-表2_4[[#This Row],[水电话费]]</f>
        <v>5944</v>
      </c>
    </row>
    <row r="34" spans="1:14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5944</v>
      </c>
      <c r="M34" s="3"/>
    </row>
  </sheetData>
  <phoneticPr fontId="1" type="noConversion"/>
  <conditionalFormatting sqref="N2:N32">
    <cfRule type="cellIs" dxfId="31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693D-6DD3-4F12-A4CB-6FD7B54F185C}">
  <dimension ref="A1:N33"/>
  <sheetViews>
    <sheetView tabSelected="1" topLeftCell="A7" workbookViewId="0">
      <selection activeCell="E19" sqref="E19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45383</v>
      </c>
      <c r="B2" s="3">
        <f>170/5</f>
        <v>34</v>
      </c>
      <c r="C2" s="3"/>
      <c r="D2" s="3">
        <v>90</v>
      </c>
      <c r="E2" s="3"/>
      <c r="F2" s="3"/>
      <c r="G2" s="3"/>
      <c r="H2" s="3"/>
      <c r="I2" s="3"/>
      <c r="J2" s="3"/>
      <c r="K2" s="3"/>
      <c r="L2" s="3"/>
      <c r="M2" s="3">
        <f>SUM(表2_45[[#This Row],[吃饭]:[学习阅读]])</f>
        <v>124</v>
      </c>
      <c r="N2" s="3">
        <f>表2_45[[#This Row],[合计]]-表2_45[[#This Row],[房租]]-表2_45[[#This Row],[水电话费]]</f>
        <v>124</v>
      </c>
    </row>
    <row r="3" spans="1:14" x14ac:dyDescent="0.3">
      <c r="A3" s="1">
        <v>45384</v>
      </c>
      <c r="B3" s="3">
        <f t="shared" ref="B3:B31" si="0">170/5</f>
        <v>34</v>
      </c>
      <c r="C3" s="3"/>
      <c r="D3" s="3">
        <v>90</v>
      </c>
      <c r="E3" s="3"/>
      <c r="F3" s="3"/>
      <c r="G3" s="3"/>
      <c r="H3" s="3"/>
      <c r="I3" s="3"/>
      <c r="J3" s="3"/>
      <c r="K3" s="3"/>
      <c r="L3" s="3"/>
      <c r="M3" s="3">
        <f>SUM(表2_45[[#This Row],[吃饭]:[学习阅读]])</f>
        <v>124</v>
      </c>
      <c r="N3" s="3">
        <f>表2_45[[#This Row],[合计]]-表2_45[[#This Row],[房租]]-表2_45[[#This Row],[水电话费]]</f>
        <v>124</v>
      </c>
    </row>
    <row r="4" spans="1:14" x14ac:dyDescent="0.3">
      <c r="A4" s="1">
        <v>45385</v>
      </c>
      <c r="B4" s="3">
        <f t="shared" si="0"/>
        <v>34</v>
      </c>
      <c r="C4" s="3"/>
      <c r="D4" s="3">
        <v>90</v>
      </c>
      <c r="E4" s="3"/>
      <c r="F4" s="3"/>
      <c r="G4" s="3"/>
      <c r="H4" s="3"/>
      <c r="I4" s="3"/>
      <c r="J4" s="3"/>
      <c r="K4" s="3"/>
      <c r="L4" s="3">
        <v>550</v>
      </c>
      <c r="M4" s="3">
        <f>SUM(表2_45[[#This Row],[吃饭]:[学习阅读]])</f>
        <v>674</v>
      </c>
      <c r="N4" s="3">
        <f>表2_45[[#This Row],[合计]]-表2_45[[#This Row],[房租]]-表2_45[[#This Row],[水电话费]]</f>
        <v>674</v>
      </c>
    </row>
    <row r="5" spans="1:14" x14ac:dyDescent="0.3">
      <c r="A5" s="1">
        <v>45386</v>
      </c>
      <c r="B5" s="3">
        <f t="shared" si="0"/>
        <v>34</v>
      </c>
      <c r="C5" s="3"/>
      <c r="D5" s="3">
        <v>90</v>
      </c>
      <c r="E5" s="3"/>
      <c r="F5" s="3"/>
      <c r="G5" s="3"/>
      <c r="H5" s="3"/>
      <c r="I5" s="3"/>
      <c r="J5" s="3"/>
      <c r="K5" s="3"/>
      <c r="L5" s="3"/>
      <c r="M5" s="3">
        <f>SUM(表2_45[[#This Row],[吃饭]:[学习阅读]])</f>
        <v>124</v>
      </c>
      <c r="N5" s="3">
        <f>表2_45[[#This Row],[合计]]-表2_45[[#This Row],[房租]]-表2_45[[#This Row],[水电话费]]</f>
        <v>124</v>
      </c>
    </row>
    <row r="6" spans="1:14" x14ac:dyDescent="0.3">
      <c r="A6" s="1">
        <v>45387</v>
      </c>
      <c r="B6" s="3">
        <f t="shared" si="0"/>
        <v>34</v>
      </c>
      <c r="C6" s="3"/>
      <c r="D6" s="3">
        <v>90</v>
      </c>
      <c r="E6" s="3"/>
      <c r="F6" s="3"/>
      <c r="G6" s="3"/>
      <c r="H6" s="3"/>
      <c r="I6" s="3"/>
      <c r="J6" s="3"/>
      <c r="K6" s="3"/>
      <c r="L6" s="3"/>
      <c r="M6" s="3">
        <f>SUM(表2_45[[#This Row],[吃饭]:[学习阅读]])</f>
        <v>124</v>
      </c>
      <c r="N6" s="3">
        <f>表2_45[[#This Row],[合计]]-表2_45[[#This Row],[房租]]-表2_45[[#This Row],[水电话费]]</f>
        <v>124</v>
      </c>
    </row>
    <row r="7" spans="1:14" x14ac:dyDescent="0.3">
      <c r="A7" s="1">
        <v>45388</v>
      </c>
      <c r="B7" s="3">
        <f t="shared" si="0"/>
        <v>34</v>
      </c>
      <c r="C7" s="3"/>
      <c r="D7" s="3">
        <v>90</v>
      </c>
      <c r="E7" s="3">
        <v>500</v>
      </c>
      <c r="F7" s="3"/>
      <c r="G7" s="3"/>
      <c r="H7" s="3"/>
      <c r="I7" s="3"/>
      <c r="J7" s="3"/>
      <c r="K7" s="3"/>
      <c r="L7" s="3"/>
      <c r="M7" s="3">
        <f>SUM(表2_45[[#This Row],[吃饭]:[学习阅读]])</f>
        <v>624</v>
      </c>
      <c r="N7" s="3">
        <f>表2_45[[#This Row],[合计]]-表2_45[[#This Row],[房租]]-表2_45[[#This Row],[水电话费]]</f>
        <v>624</v>
      </c>
    </row>
    <row r="8" spans="1:14" x14ac:dyDescent="0.3">
      <c r="A8" s="1">
        <v>45389</v>
      </c>
      <c r="B8" s="3">
        <f t="shared" si="0"/>
        <v>34</v>
      </c>
      <c r="C8" s="3"/>
      <c r="D8" s="3">
        <v>90</v>
      </c>
      <c r="E8" s="3"/>
      <c r="F8" s="3"/>
      <c r="G8" s="3"/>
      <c r="H8" s="3"/>
      <c r="I8" s="3"/>
      <c r="J8" s="3"/>
      <c r="K8" s="3"/>
      <c r="L8" s="3"/>
      <c r="M8" s="3">
        <f>SUM(表2_45[[#This Row],[吃饭]:[学习阅读]])</f>
        <v>124</v>
      </c>
      <c r="N8" s="3">
        <f>表2_45[[#This Row],[合计]]-表2_45[[#This Row],[房租]]-表2_45[[#This Row],[水电话费]]</f>
        <v>124</v>
      </c>
    </row>
    <row r="9" spans="1:14" x14ac:dyDescent="0.3">
      <c r="A9" s="1">
        <v>45390</v>
      </c>
      <c r="B9" s="3">
        <f t="shared" si="0"/>
        <v>34</v>
      </c>
      <c r="C9" s="3"/>
      <c r="D9" s="3">
        <v>90</v>
      </c>
      <c r="E9" s="3"/>
      <c r="F9" s="3"/>
      <c r="G9" s="3"/>
      <c r="H9" s="3"/>
      <c r="I9" s="3"/>
      <c r="J9" s="3"/>
      <c r="K9" s="3"/>
      <c r="L9" s="3"/>
      <c r="M9" s="3">
        <f>SUM(表2_45[[#This Row],[吃饭]:[学习阅读]])</f>
        <v>124</v>
      </c>
      <c r="N9" s="3">
        <f>表2_45[[#This Row],[合计]]-表2_45[[#This Row],[房租]]-表2_45[[#This Row],[水电话费]]</f>
        <v>124</v>
      </c>
    </row>
    <row r="10" spans="1:14" x14ac:dyDescent="0.3">
      <c r="A10" s="1">
        <v>45391</v>
      </c>
      <c r="B10" s="3">
        <f t="shared" si="0"/>
        <v>34</v>
      </c>
      <c r="C10" s="3"/>
      <c r="D10" s="3">
        <v>90</v>
      </c>
      <c r="E10" s="3"/>
      <c r="F10" s="3"/>
      <c r="G10" s="3"/>
      <c r="H10" s="3"/>
      <c r="I10" s="3"/>
      <c r="J10" s="3"/>
      <c r="K10" s="3"/>
      <c r="L10" s="3"/>
      <c r="M10" s="3">
        <f>SUM(表2_45[[#This Row],[吃饭]:[学习阅读]])</f>
        <v>124</v>
      </c>
      <c r="N10" s="3">
        <f>表2_45[[#This Row],[合计]]-表2_45[[#This Row],[房租]]-表2_45[[#This Row],[水电话费]]</f>
        <v>124</v>
      </c>
    </row>
    <row r="11" spans="1:14" x14ac:dyDescent="0.3">
      <c r="A11" s="1">
        <v>45392</v>
      </c>
      <c r="B11" s="3">
        <f t="shared" si="0"/>
        <v>34</v>
      </c>
      <c r="C11" s="3"/>
      <c r="D11" s="3">
        <v>90</v>
      </c>
      <c r="E11" s="3"/>
      <c r="F11" s="3"/>
      <c r="G11" s="3"/>
      <c r="H11" s="3"/>
      <c r="I11" s="3"/>
      <c r="J11" s="3"/>
      <c r="K11" s="3"/>
      <c r="L11" s="3"/>
      <c r="M11" s="3">
        <f>SUM(表2_45[[#This Row],[吃饭]:[学习阅读]])</f>
        <v>124</v>
      </c>
      <c r="N11" s="3">
        <f>表2_45[[#This Row],[合计]]-表2_45[[#This Row],[房租]]-表2_45[[#This Row],[水电话费]]</f>
        <v>124</v>
      </c>
    </row>
    <row r="12" spans="1:14" x14ac:dyDescent="0.3">
      <c r="A12" s="1">
        <v>45393</v>
      </c>
      <c r="B12" s="3">
        <f t="shared" si="0"/>
        <v>34</v>
      </c>
      <c r="C12" s="3"/>
      <c r="D12" s="3">
        <v>90</v>
      </c>
      <c r="E12" s="3"/>
      <c r="F12" s="3"/>
      <c r="G12" s="3"/>
      <c r="H12" s="3"/>
      <c r="I12" s="3"/>
      <c r="J12" s="3"/>
      <c r="K12" s="3"/>
      <c r="L12" s="3"/>
      <c r="M12" s="3">
        <f>SUM(表2_45[[#This Row],[吃饭]:[学习阅读]])</f>
        <v>124</v>
      </c>
      <c r="N12" s="3">
        <f>表2_45[[#This Row],[合计]]-表2_45[[#This Row],[房租]]-表2_45[[#This Row],[水电话费]]</f>
        <v>124</v>
      </c>
    </row>
    <row r="13" spans="1:14" x14ac:dyDescent="0.3">
      <c r="A13" s="1">
        <v>45394</v>
      </c>
      <c r="B13" s="3">
        <f t="shared" si="0"/>
        <v>34</v>
      </c>
      <c r="C13" s="3"/>
      <c r="D13" s="3">
        <v>90</v>
      </c>
      <c r="E13" s="3"/>
      <c r="F13" s="3"/>
      <c r="G13" s="3"/>
      <c r="H13" s="3"/>
      <c r="I13" s="3"/>
      <c r="J13" s="3"/>
      <c r="K13" s="3"/>
      <c r="L13" s="3"/>
      <c r="M13" s="3">
        <f>SUM(表2_45[[#This Row],[吃饭]:[学习阅读]])</f>
        <v>124</v>
      </c>
      <c r="N13" s="3">
        <f>表2_45[[#This Row],[合计]]-表2_45[[#This Row],[房租]]-表2_45[[#This Row],[水电话费]]</f>
        <v>124</v>
      </c>
    </row>
    <row r="14" spans="1:14" x14ac:dyDescent="0.3">
      <c r="A14" s="1">
        <v>45395</v>
      </c>
      <c r="B14" s="3">
        <f t="shared" si="0"/>
        <v>34</v>
      </c>
      <c r="C14" s="3"/>
      <c r="D14" s="3">
        <v>90</v>
      </c>
      <c r="E14" s="3"/>
      <c r="F14" s="3"/>
      <c r="G14" s="3"/>
      <c r="H14" s="3"/>
      <c r="I14" s="3"/>
      <c r="J14" s="3"/>
      <c r="K14" s="3"/>
      <c r="L14" s="3"/>
      <c r="M14" s="3">
        <f>SUM(表2_45[[#This Row],[吃饭]:[学习阅读]])</f>
        <v>124</v>
      </c>
      <c r="N14" s="3">
        <f>表2_45[[#This Row],[合计]]-表2_45[[#This Row],[房租]]-表2_45[[#This Row],[水电话费]]</f>
        <v>124</v>
      </c>
    </row>
    <row r="15" spans="1:14" x14ac:dyDescent="0.3">
      <c r="A15" s="1">
        <v>45396</v>
      </c>
      <c r="B15" s="3">
        <f>170/5+36.97</f>
        <v>70.97</v>
      </c>
      <c r="C15" s="3"/>
      <c r="D15" s="3"/>
      <c r="E15" s="3">
        <f>6.63+12</f>
        <v>18.63</v>
      </c>
      <c r="F15" s="3"/>
      <c r="G15" s="3"/>
      <c r="H15" s="3"/>
      <c r="I15" s="3"/>
      <c r="J15" s="3"/>
      <c r="K15" s="3"/>
      <c r="L15" s="3"/>
      <c r="M15" s="3">
        <f>SUM(表2_45[[#This Row],[吃饭]:[学习阅读]])</f>
        <v>89.6</v>
      </c>
      <c r="N15" s="3">
        <f>表2_45[[#This Row],[合计]]-表2_45[[#This Row],[房租]]-表2_45[[#This Row],[水电话费]]</f>
        <v>89.6</v>
      </c>
    </row>
    <row r="16" spans="1:14" x14ac:dyDescent="0.3">
      <c r="A16" s="1">
        <v>45397</v>
      </c>
      <c r="B16" s="3">
        <f>170/5+1.5</f>
        <v>35.5</v>
      </c>
      <c r="C16" s="3"/>
      <c r="D16" s="3"/>
      <c r="E16" s="3"/>
      <c r="F16" s="3"/>
      <c r="G16" s="3">
        <f>15</f>
        <v>15</v>
      </c>
      <c r="H16" s="3"/>
      <c r="I16" s="3"/>
      <c r="J16" s="3"/>
      <c r="K16" s="3">
        <v>2</v>
      </c>
      <c r="L16" s="3"/>
      <c r="M16" s="3">
        <f>SUM(表2_45[[#This Row],[吃饭]:[学习阅读]])</f>
        <v>52.5</v>
      </c>
      <c r="N16" s="3">
        <f>表2_45[[#This Row],[合计]]-表2_45[[#This Row],[房租]]-表2_45[[#This Row],[水电话费]]</f>
        <v>52.5</v>
      </c>
    </row>
    <row r="17" spans="1:14" x14ac:dyDescent="0.3">
      <c r="A17" s="1">
        <v>45398</v>
      </c>
      <c r="B17" s="3">
        <f t="shared" si="0"/>
        <v>34</v>
      </c>
      <c r="C17" s="3">
        <f>5.5+4</f>
        <v>9.5</v>
      </c>
      <c r="D17" s="3"/>
      <c r="E17" s="3"/>
      <c r="F17" s="3"/>
      <c r="G17" s="3">
        <v>35</v>
      </c>
      <c r="H17" s="3"/>
      <c r="I17" s="3"/>
      <c r="J17" s="3"/>
      <c r="K17" s="3"/>
      <c r="L17" s="3"/>
      <c r="M17" s="3">
        <f>SUM(表2_45[[#This Row],[吃饭]:[学习阅读]])</f>
        <v>78.5</v>
      </c>
      <c r="N17" s="3">
        <f>表2_45[[#This Row],[合计]]-表2_45[[#This Row],[房租]]-表2_45[[#This Row],[水电话费]]</f>
        <v>78.5</v>
      </c>
    </row>
    <row r="18" spans="1:14" x14ac:dyDescent="0.3">
      <c r="A18" s="1">
        <v>45399</v>
      </c>
      <c r="B18" s="3">
        <f>170/5+2.5+8.5</f>
        <v>45</v>
      </c>
      <c r="C18" s="3"/>
      <c r="D18" s="3"/>
      <c r="E18" s="3">
        <v>10</v>
      </c>
      <c r="F18" s="3"/>
      <c r="G18" s="3"/>
      <c r="H18" s="3"/>
      <c r="I18" s="3"/>
      <c r="J18" s="3"/>
      <c r="K18" s="3"/>
      <c r="L18" s="3"/>
      <c r="M18" s="3">
        <f>SUM(表2_45[[#This Row],[吃饭]:[学习阅读]])</f>
        <v>55</v>
      </c>
      <c r="N18" s="3">
        <f>表2_45[[#This Row],[合计]]-表2_45[[#This Row],[房租]]-表2_45[[#This Row],[水电话费]]</f>
        <v>55</v>
      </c>
    </row>
    <row r="19" spans="1:14" x14ac:dyDescent="0.3">
      <c r="A19" s="1">
        <v>45400</v>
      </c>
      <c r="B19" s="3">
        <f>170/5+1.6+3.8+15+2.3</f>
        <v>56.699999999999996</v>
      </c>
      <c r="C19" s="3">
        <v>5.5</v>
      </c>
      <c r="D19" s="3"/>
      <c r="E19" s="3"/>
      <c r="F19" s="3">
        <v>16</v>
      </c>
      <c r="G19" s="3"/>
      <c r="H19" s="3"/>
      <c r="I19" s="3"/>
      <c r="J19" s="3"/>
      <c r="K19" s="3"/>
      <c r="L19" s="3"/>
      <c r="M19" s="3">
        <f>SUM(表2_45[[#This Row],[吃饭]:[学习阅读]])</f>
        <v>78.199999999999989</v>
      </c>
      <c r="N19" s="3">
        <f>表2_45[[#This Row],[合计]]-表2_45[[#This Row],[房租]]-表2_45[[#This Row],[水电话费]]</f>
        <v>78.199999999999989</v>
      </c>
    </row>
    <row r="20" spans="1:14" x14ac:dyDescent="0.3">
      <c r="A20" s="1">
        <v>45401</v>
      </c>
      <c r="B20" s="3">
        <f t="shared" si="0"/>
        <v>34</v>
      </c>
      <c r="C20" s="3">
        <v>50</v>
      </c>
      <c r="D20" s="3"/>
      <c r="E20" s="3">
        <v>30</v>
      </c>
      <c r="F20" s="3"/>
      <c r="G20" s="3"/>
      <c r="H20" s="3"/>
      <c r="I20" s="3"/>
      <c r="J20" s="3"/>
      <c r="K20" s="3">
        <v>2</v>
      </c>
      <c r="L20" s="3"/>
      <c r="M20" s="3">
        <f>SUM(表2_45[[#This Row],[吃饭]:[学习阅读]])</f>
        <v>116</v>
      </c>
      <c r="N20" s="3">
        <f>表2_45[[#This Row],[合计]]-表2_45[[#This Row],[房租]]-表2_45[[#This Row],[水电话费]]</f>
        <v>116</v>
      </c>
    </row>
    <row r="21" spans="1:14" x14ac:dyDescent="0.3">
      <c r="A21" s="1">
        <v>45402</v>
      </c>
      <c r="B21" s="3">
        <f t="shared" si="0"/>
        <v>34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f>SUM(表2_45[[#This Row],[吃饭]:[学习阅读]])</f>
        <v>34</v>
      </c>
      <c r="N21" s="3">
        <f>表2_45[[#This Row],[合计]]-表2_45[[#This Row],[房租]]-表2_45[[#This Row],[水电话费]]</f>
        <v>34</v>
      </c>
    </row>
    <row r="22" spans="1:14" x14ac:dyDescent="0.3">
      <c r="A22" s="1">
        <v>45403</v>
      </c>
      <c r="B22" s="3">
        <f>170/5+12.5+6.4+6+10.5+1.7</f>
        <v>71.100000000000009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f>SUM(表2_45[[#This Row],[吃饭]:[学习阅读]])</f>
        <v>71.100000000000009</v>
      </c>
      <c r="N22" s="3">
        <f>表2_45[[#This Row],[合计]]-表2_45[[#This Row],[房租]]-表2_45[[#This Row],[水电话费]]</f>
        <v>71.100000000000009</v>
      </c>
    </row>
    <row r="23" spans="1:14" x14ac:dyDescent="0.3">
      <c r="A23" s="1">
        <v>45404</v>
      </c>
      <c r="B23" s="3">
        <f t="shared" si="0"/>
        <v>34</v>
      </c>
      <c r="C23" s="3"/>
      <c r="D23" s="3"/>
      <c r="E23" s="3">
        <v>10</v>
      </c>
      <c r="F23" s="3"/>
      <c r="G23" s="3"/>
      <c r="H23" s="3"/>
      <c r="I23" s="3"/>
      <c r="J23" s="3"/>
      <c r="K23" s="3"/>
      <c r="L23" s="3"/>
      <c r="M23" s="3">
        <f>SUM(表2_45[[#This Row],[吃饭]:[学习阅读]])</f>
        <v>44</v>
      </c>
      <c r="N23" s="3">
        <f>表2_45[[#This Row],[合计]]-表2_45[[#This Row],[房租]]-表2_45[[#This Row],[水电话费]]</f>
        <v>44</v>
      </c>
    </row>
    <row r="24" spans="1:14" x14ac:dyDescent="0.3">
      <c r="A24" s="1">
        <v>45405</v>
      </c>
      <c r="B24" s="3">
        <f>170/5+2.5+29.9</f>
        <v>66.400000000000006</v>
      </c>
      <c r="C24" s="3">
        <v>3</v>
      </c>
      <c r="D24" s="3"/>
      <c r="E24" s="3"/>
      <c r="F24" s="3"/>
      <c r="G24" s="3"/>
      <c r="H24" s="3"/>
      <c r="I24" s="3"/>
      <c r="J24" s="3"/>
      <c r="K24" s="3"/>
      <c r="L24" s="3"/>
      <c r="M24" s="3">
        <f>SUM(表2_45[[#This Row],[吃饭]:[学习阅读]])</f>
        <v>69.400000000000006</v>
      </c>
      <c r="N24" s="3">
        <f>表2_45[[#This Row],[合计]]-表2_45[[#This Row],[房租]]-表2_45[[#This Row],[水电话费]]</f>
        <v>69.400000000000006</v>
      </c>
    </row>
    <row r="25" spans="1:14" x14ac:dyDescent="0.3">
      <c r="A25" s="1">
        <v>45406</v>
      </c>
      <c r="B25" s="3">
        <f>170/5+2.5+13</f>
        <v>49.5</v>
      </c>
      <c r="C25" s="3"/>
      <c r="D25" s="3"/>
      <c r="E25" s="3"/>
      <c r="F25" s="3">
        <v>12</v>
      </c>
      <c r="G25" s="3">
        <v>10</v>
      </c>
      <c r="H25" s="3"/>
      <c r="I25" s="3"/>
      <c r="J25" s="3"/>
      <c r="K25" s="3"/>
      <c r="L25" s="3"/>
      <c r="M25" s="3">
        <f>SUM(表2_45[[#This Row],[吃饭]:[学习阅读]])</f>
        <v>71.5</v>
      </c>
      <c r="N25" s="3">
        <f>表2_45[[#This Row],[合计]]-表2_45[[#This Row],[房租]]-表2_45[[#This Row],[水电话费]]</f>
        <v>71.5</v>
      </c>
    </row>
    <row r="26" spans="1:14" x14ac:dyDescent="0.3">
      <c r="A26" s="1">
        <v>45407</v>
      </c>
      <c r="B26" s="3">
        <f>170/5+14.7+2.5</f>
        <v>51.2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f>SUM(表2_45[[#This Row],[吃饭]:[学习阅读]])</f>
        <v>51.2</v>
      </c>
      <c r="N26" s="3">
        <f>表2_45[[#This Row],[合计]]-表2_45[[#This Row],[房租]]-表2_45[[#This Row],[水电话费]]</f>
        <v>51.2</v>
      </c>
    </row>
    <row r="27" spans="1:14" x14ac:dyDescent="0.3">
      <c r="A27" s="1">
        <v>45408</v>
      </c>
      <c r="B27" s="3">
        <f>170/5</f>
        <v>34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f>SUM(表2_45[[#This Row],[吃饭]:[学习阅读]])</f>
        <v>34</v>
      </c>
      <c r="N27" s="3">
        <f>表2_45[[#This Row],[合计]]-表2_45[[#This Row],[房租]]-表2_45[[#This Row],[水电话费]]</f>
        <v>34</v>
      </c>
    </row>
    <row r="28" spans="1:14" x14ac:dyDescent="0.3">
      <c r="A28" s="1">
        <v>45409</v>
      </c>
      <c r="B28" s="3">
        <f t="shared" si="0"/>
        <v>34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>
        <f>SUM(表2_45[[#This Row],[吃饭]:[学习阅读]])</f>
        <v>34</v>
      </c>
      <c r="N28" s="3">
        <f>表2_45[[#This Row],[合计]]-表2_45[[#This Row],[房租]]-表2_45[[#This Row],[水电话费]]</f>
        <v>34</v>
      </c>
    </row>
    <row r="29" spans="1:14" x14ac:dyDescent="0.3">
      <c r="A29" s="1">
        <v>45410</v>
      </c>
      <c r="B29" s="3">
        <f>170/5+300</f>
        <v>334</v>
      </c>
      <c r="C29" s="3"/>
      <c r="D29" s="3"/>
      <c r="E29" s="3"/>
      <c r="F29" s="3">
        <v>10</v>
      </c>
      <c r="G29" s="3"/>
      <c r="H29" s="3"/>
      <c r="I29" s="3"/>
      <c r="J29" s="3"/>
      <c r="K29" s="3"/>
      <c r="L29" s="3"/>
      <c r="M29" s="3">
        <f>SUM(表2_45[[#This Row],[吃饭]:[学习阅读]])</f>
        <v>344</v>
      </c>
      <c r="N29" s="3">
        <f>表2_45[[#This Row],[合计]]-表2_45[[#This Row],[房租]]-表2_45[[#This Row],[水电话费]]</f>
        <v>344</v>
      </c>
    </row>
    <row r="30" spans="1:14" x14ac:dyDescent="0.3">
      <c r="A30" s="1">
        <v>45411</v>
      </c>
      <c r="B30" s="3">
        <f t="shared" si="0"/>
        <v>34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f>SUM(表2_45[[#This Row],[吃饭]:[学习阅读]])</f>
        <v>34</v>
      </c>
      <c r="N30" s="3">
        <f>表2_45[[#This Row],[合计]]-表2_45[[#This Row],[房租]]-表2_45[[#This Row],[水电话费]]</f>
        <v>34</v>
      </c>
    </row>
    <row r="31" spans="1:14" ht="13.5" customHeight="1" x14ac:dyDescent="0.3">
      <c r="A31" s="1">
        <v>45412</v>
      </c>
      <c r="B31" s="3">
        <f t="shared" si="0"/>
        <v>34</v>
      </c>
      <c r="C31" s="3">
        <v>6</v>
      </c>
      <c r="D31" s="3"/>
      <c r="E31" s="3"/>
      <c r="F31" s="3"/>
      <c r="G31" s="3"/>
      <c r="H31" s="3"/>
      <c r="I31" s="3"/>
      <c r="J31" s="3"/>
      <c r="K31" s="3"/>
      <c r="L31" s="3"/>
      <c r="M31" s="3">
        <f>SUM(表2_45[[#This Row],[吃饭]:[学习阅读]])</f>
        <v>40</v>
      </c>
      <c r="N31" s="3">
        <f>表2_45[[#This Row],[合计]]-表2_45[[#This Row],[房租]]-表2_45[[#This Row],[水电话费]]</f>
        <v>40</v>
      </c>
    </row>
    <row r="32" spans="1:14" ht="37.25" customHeight="1" x14ac:dyDescent="0.3">
      <c r="A32" s="4" t="s">
        <v>11</v>
      </c>
      <c r="B32" s="3">
        <f>SUM(B2:B31)</f>
        <v>1494.3700000000001</v>
      </c>
      <c r="C32" s="3">
        <f>SUM(C2:C31)</f>
        <v>74</v>
      </c>
      <c r="D32" s="3">
        <f>SUM(D2:D31)</f>
        <v>1170</v>
      </c>
      <c r="E32" s="3">
        <f>SUM(E2:E31)</f>
        <v>568.63</v>
      </c>
      <c r="F32" s="3">
        <f>SUM(F2:F31)</f>
        <v>38</v>
      </c>
      <c r="G32" s="3">
        <f>SUM(G2:G31)</f>
        <v>60</v>
      </c>
      <c r="H32" s="3">
        <f>SUM(H2:H31)</f>
        <v>0</v>
      </c>
      <c r="I32" s="3">
        <f>SUM(I2:I31)</f>
        <v>0</v>
      </c>
      <c r="J32" s="3">
        <f>SUM(J2:J31)</f>
        <v>0</v>
      </c>
      <c r="K32" s="3">
        <f>SUM(K2:K31)</f>
        <v>4</v>
      </c>
      <c r="L32" s="3">
        <f>SUM(L2:L31)</f>
        <v>550</v>
      </c>
      <c r="M32" s="5">
        <f>SUM(M2:M31)</f>
        <v>3958.9999999999995</v>
      </c>
      <c r="N32" s="3">
        <f>表2_45[[#This Row],[合计]]-表2_45[[#This Row],[房租]]-表2_45[[#This Row],[水电话费]]</f>
        <v>3958.9999999999995</v>
      </c>
    </row>
    <row r="33" spans="2:13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3959</v>
      </c>
      <c r="M33" s="3"/>
    </row>
  </sheetData>
  <phoneticPr fontId="1" type="noConversion"/>
  <conditionalFormatting sqref="N2:N31">
    <cfRule type="cellIs" dxfId="30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C17B-91FB-4612-8F80-EF1284AE3528}">
  <dimension ref="A1:N34"/>
  <sheetViews>
    <sheetView topLeftCell="A10" workbookViewId="0">
      <selection activeCell="D13" sqref="D12:D13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45413</v>
      </c>
      <c r="B2" s="3">
        <v>17.7</v>
      </c>
      <c r="C2" s="3"/>
      <c r="D2" s="3"/>
      <c r="E2" s="3"/>
      <c r="F2" s="3"/>
      <c r="G2" s="3"/>
      <c r="H2" s="3">
        <v>44.193548387096776</v>
      </c>
      <c r="I2" s="3">
        <v>100</v>
      </c>
      <c r="J2" s="3"/>
      <c r="K2" s="3"/>
      <c r="L2" s="3"/>
      <c r="M2" s="3">
        <f>SUM(表2_47[[#This Row],[吃饭]:[学习阅读]])</f>
        <v>161.89354838709676</v>
      </c>
      <c r="N2" s="3">
        <f>表2_47[[#This Row],[合计]]-表2_47[[#This Row],[房租]]-表2_47[[#This Row],[水电话费]]</f>
        <v>17.699999999999989</v>
      </c>
    </row>
    <row r="3" spans="1:14" x14ac:dyDescent="0.3">
      <c r="A3" s="1">
        <v>45414</v>
      </c>
      <c r="B3" s="3">
        <v>28.41</v>
      </c>
      <c r="C3" s="3"/>
      <c r="D3" s="3"/>
      <c r="E3" s="3"/>
      <c r="F3" s="3"/>
      <c r="G3" s="3"/>
      <c r="H3" s="3">
        <v>44.193548387096776</v>
      </c>
      <c r="I3" s="3"/>
      <c r="J3" s="3"/>
      <c r="K3" s="3"/>
      <c r="L3" s="3"/>
      <c r="M3" s="3">
        <f>SUM(表2_47[[#This Row],[吃饭]:[学习阅读]])</f>
        <v>72.603548387096779</v>
      </c>
      <c r="N3" s="3">
        <f>表2_47[[#This Row],[合计]]-表2_47[[#This Row],[房租]]-表2_47[[#This Row],[水电话费]]</f>
        <v>28.410000000000004</v>
      </c>
    </row>
    <row r="4" spans="1:14" x14ac:dyDescent="0.3">
      <c r="A4" s="1">
        <v>45415</v>
      </c>
      <c r="B4" s="3"/>
      <c r="C4" s="3">
        <v>5</v>
      </c>
      <c r="D4" s="3"/>
      <c r="E4" s="3"/>
      <c r="F4" s="3"/>
      <c r="G4" s="3"/>
      <c r="H4" s="3">
        <v>44.193548387096776</v>
      </c>
      <c r="I4" s="3"/>
      <c r="J4" s="3"/>
      <c r="K4" s="3"/>
      <c r="L4" s="3"/>
      <c r="M4" s="3">
        <f>SUM(表2_47[[#This Row],[吃饭]:[学习阅读]])</f>
        <v>49.193548387096776</v>
      </c>
      <c r="N4" s="3">
        <f>表2_47[[#This Row],[合计]]-表2_47[[#This Row],[房租]]-表2_47[[#This Row],[水电话费]]</f>
        <v>5</v>
      </c>
    </row>
    <row r="5" spans="1:14" x14ac:dyDescent="0.3">
      <c r="A5" s="1">
        <v>45416</v>
      </c>
      <c r="B5" s="3"/>
      <c r="C5" s="3"/>
      <c r="D5" s="3"/>
      <c r="E5" s="3"/>
      <c r="F5" s="3"/>
      <c r="G5" s="3"/>
      <c r="H5" s="3">
        <v>44.193548387096776</v>
      </c>
      <c r="I5" s="3"/>
      <c r="J5" s="3"/>
      <c r="K5" s="3"/>
      <c r="L5" s="3"/>
      <c r="M5" s="3">
        <f>SUM(表2_47[[#This Row],[吃饭]:[学习阅读]])</f>
        <v>44.193548387096776</v>
      </c>
      <c r="N5" s="3">
        <f>表2_47[[#This Row],[合计]]-表2_47[[#This Row],[房租]]-表2_47[[#This Row],[水电话费]]</f>
        <v>0</v>
      </c>
    </row>
    <row r="6" spans="1:14" x14ac:dyDescent="0.3">
      <c r="A6" s="1">
        <v>45417</v>
      </c>
      <c r="B6" s="3">
        <v>28.9</v>
      </c>
      <c r="C6" s="3"/>
      <c r="D6" s="3"/>
      <c r="E6" s="3"/>
      <c r="F6" s="3"/>
      <c r="G6" s="3"/>
      <c r="H6" s="3">
        <v>44.193548387096776</v>
      </c>
      <c r="I6" s="3"/>
      <c r="J6" s="3"/>
      <c r="K6" s="3"/>
      <c r="L6" s="3"/>
      <c r="M6" s="3">
        <f>SUM(表2_47[[#This Row],[吃饭]:[学习阅读]])</f>
        <v>73.093548387096774</v>
      </c>
      <c r="N6" s="3">
        <f>表2_47[[#This Row],[合计]]-表2_47[[#This Row],[房租]]-表2_47[[#This Row],[水电话费]]</f>
        <v>28.9</v>
      </c>
    </row>
    <row r="7" spans="1:14" x14ac:dyDescent="0.3">
      <c r="A7" s="1">
        <v>45418</v>
      </c>
      <c r="B7" s="3"/>
      <c r="C7" s="3"/>
      <c r="D7" s="3"/>
      <c r="E7" s="3"/>
      <c r="F7" s="3"/>
      <c r="G7" s="3"/>
      <c r="H7" s="3">
        <v>44.193548387096776</v>
      </c>
      <c r="I7" s="3"/>
      <c r="J7" s="3"/>
      <c r="K7" s="3"/>
      <c r="L7" s="3"/>
      <c r="M7" s="3">
        <f>SUM(表2_47[[#This Row],[吃饭]:[学习阅读]])</f>
        <v>44.193548387096776</v>
      </c>
      <c r="N7" s="3">
        <f>表2_47[[#This Row],[合计]]-表2_47[[#This Row],[房租]]-表2_47[[#This Row],[水电话费]]</f>
        <v>0</v>
      </c>
    </row>
    <row r="8" spans="1:14" x14ac:dyDescent="0.3">
      <c r="A8" s="1">
        <v>45419</v>
      </c>
      <c r="B8" s="3"/>
      <c r="C8" s="3"/>
      <c r="D8" s="3"/>
      <c r="E8" s="3"/>
      <c r="F8" s="3"/>
      <c r="G8" s="3"/>
      <c r="H8" s="3">
        <v>44.193548387096776</v>
      </c>
      <c r="I8" s="3"/>
      <c r="J8" s="3"/>
      <c r="K8" s="3"/>
      <c r="L8" s="3"/>
      <c r="M8" s="3">
        <f>SUM(表2_47[[#This Row],[吃饭]:[学习阅读]])</f>
        <v>44.193548387096776</v>
      </c>
      <c r="N8" s="3">
        <f>表2_47[[#This Row],[合计]]-表2_47[[#This Row],[房租]]-表2_47[[#This Row],[水电话费]]</f>
        <v>0</v>
      </c>
    </row>
    <row r="9" spans="1:14" x14ac:dyDescent="0.3">
      <c r="A9" s="1">
        <v>45420</v>
      </c>
      <c r="B9" s="3"/>
      <c r="C9" s="3"/>
      <c r="D9" s="3"/>
      <c r="E9" s="3"/>
      <c r="F9" s="3"/>
      <c r="G9" s="3"/>
      <c r="H9" s="3">
        <v>44.193548387096776</v>
      </c>
      <c r="I9" s="3"/>
      <c r="J9" s="3"/>
      <c r="K9" s="3"/>
      <c r="L9" s="3"/>
      <c r="M9" s="3">
        <f>SUM(表2_47[[#This Row],[吃饭]:[学习阅读]])</f>
        <v>44.193548387096776</v>
      </c>
      <c r="N9" s="3">
        <f>表2_47[[#This Row],[合计]]-表2_47[[#This Row],[房租]]-表2_47[[#This Row],[水电话费]]</f>
        <v>0</v>
      </c>
    </row>
    <row r="10" spans="1:14" x14ac:dyDescent="0.3">
      <c r="A10" s="1">
        <v>45421</v>
      </c>
      <c r="B10" s="3"/>
      <c r="C10" s="3"/>
      <c r="D10" s="3"/>
      <c r="E10" s="3"/>
      <c r="F10" s="3"/>
      <c r="G10" s="3"/>
      <c r="H10" s="3">
        <v>44.193548387096776</v>
      </c>
      <c r="I10" s="3"/>
      <c r="J10" s="3"/>
      <c r="K10" s="3"/>
      <c r="L10" s="3"/>
      <c r="M10" s="3">
        <f>SUM(表2_47[[#This Row],[吃饭]:[学习阅读]])</f>
        <v>44.193548387096776</v>
      </c>
      <c r="N10" s="3">
        <f>表2_47[[#This Row],[合计]]-表2_47[[#This Row],[房租]]-表2_47[[#This Row],[水电话费]]</f>
        <v>0</v>
      </c>
    </row>
    <row r="11" spans="1:14" x14ac:dyDescent="0.3">
      <c r="A11" s="1">
        <v>45422</v>
      </c>
      <c r="B11" s="3"/>
      <c r="C11" s="3"/>
      <c r="D11" s="3"/>
      <c r="E11" s="3"/>
      <c r="F11" s="3"/>
      <c r="G11" s="3"/>
      <c r="H11" s="3">
        <v>44.193548387096776</v>
      </c>
      <c r="I11" s="3"/>
      <c r="J11" s="3"/>
      <c r="K11" s="3"/>
      <c r="L11" s="3"/>
      <c r="M11" s="3">
        <f>SUM(表2_47[[#This Row],[吃饭]:[学习阅读]])</f>
        <v>44.193548387096776</v>
      </c>
      <c r="N11" s="3">
        <f>表2_47[[#This Row],[合计]]-表2_47[[#This Row],[房租]]-表2_47[[#This Row],[水电话费]]</f>
        <v>0</v>
      </c>
    </row>
    <row r="12" spans="1:14" x14ac:dyDescent="0.3">
      <c r="A12" s="1">
        <v>45423</v>
      </c>
      <c r="B12" s="3"/>
      <c r="C12" s="3"/>
      <c r="D12" s="3"/>
      <c r="E12" s="3"/>
      <c r="F12" s="3"/>
      <c r="G12" s="3"/>
      <c r="H12" s="3">
        <v>44.193548387096776</v>
      </c>
      <c r="I12" s="3"/>
      <c r="J12" s="3"/>
      <c r="K12" s="3"/>
      <c r="L12" s="3"/>
      <c r="M12" s="3">
        <f>SUM(表2_47[[#This Row],[吃饭]:[学习阅读]])</f>
        <v>44.193548387096776</v>
      </c>
      <c r="N12" s="3">
        <f>表2_47[[#This Row],[合计]]-表2_47[[#This Row],[房租]]-表2_47[[#This Row],[水电话费]]</f>
        <v>0</v>
      </c>
    </row>
    <row r="13" spans="1:14" x14ac:dyDescent="0.3">
      <c r="A13" s="1">
        <v>45424</v>
      </c>
      <c r="B13" s="3"/>
      <c r="C13" s="3"/>
      <c r="D13" s="3"/>
      <c r="E13" s="3"/>
      <c r="F13" s="3"/>
      <c r="G13" s="3"/>
      <c r="H13" s="3">
        <v>44.193548387096776</v>
      </c>
      <c r="I13" s="3"/>
      <c r="J13" s="3"/>
      <c r="K13" s="3"/>
      <c r="L13" s="3"/>
      <c r="M13" s="3">
        <f>SUM(表2_47[[#This Row],[吃饭]:[学习阅读]])</f>
        <v>44.193548387096776</v>
      </c>
      <c r="N13" s="3">
        <f>表2_47[[#This Row],[合计]]-表2_47[[#This Row],[房租]]-表2_47[[#This Row],[水电话费]]</f>
        <v>0</v>
      </c>
    </row>
    <row r="14" spans="1:14" x14ac:dyDescent="0.3">
      <c r="A14" s="1">
        <v>45425</v>
      </c>
      <c r="B14" s="3"/>
      <c r="C14" s="3"/>
      <c r="D14" s="3"/>
      <c r="E14" s="3"/>
      <c r="F14" s="3"/>
      <c r="G14" s="3"/>
      <c r="H14" s="3">
        <v>44.193548387096776</v>
      </c>
      <c r="I14" s="3"/>
      <c r="J14" s="3"/>
      <c r="K14" s="3"/>
      <c r="L14" s="3"/>
      <c r="M14" s="3">
        <f>SUM(表2_47[[#This Row],[吃饭]:[学习阅读]])</f>
        <v>44.193548387096776</v>
      </c>
      <c r="N14" s="3">
        <f>表2_47[[#This Row],[合计]]-表2_47[[#This Row],[房租]]-表2_47[[#This Row],[水电话费]]</f>
        <v>0</v>
      </c>
    </row>
    <row r="15" spans="1:14" x14ac:dyDescent="0.3">
      <c r="A15" s="1">
        <v>45426</v>
      </c>
      <c r="B15" s="3"/>
      <c r="C15" s="3"/>
      <c r="D15" s="3"/>
      <c r="E15" s="3"/>
      <c r="F15" s="3"/>
      <c r="G15" s="3"/>
      <c r="H15" s="3">
        <v>44.193548387096776</v>
      </c>
      <c r="I15" s="3"/>
      <c r="J15" s="3"/>
      <c r="K15" s="3"/>
      <c r="L15" s="3"/>
      <c r="M15" s="3">
        <f>SUM(表2_47[[#This Row],[吃饭]:[学习阅读]])</f>
        <v>44.193548387096776</v>
      </c>
      <c r="N15" s="3">
        <f>表2_47[[#This Row],[合计]]-表2_47[[#This Row],[房租]]-表2_47[[#This Row],[水电话费]]</f>
        <v>0</v>
      </c>
    </row>
    <row r="16" spans="1:14" x14ac:dyDescent="0.3">
      <c r="A16" s="1">
        <v>45427</v>
      </c>
      <c r="B16" s="3"/>
      <c r="C16" s="3"/>
      <c r="D16" s="3"/>
      <c r="E16" s="3"/>
      <c r="F16" s="3"/>
      <c r="G16" s="3"/>
      <c r="H16" s="3">
        <v>44.193548387096776</v>
      </c>
      <c r="I16" s="3"/>
      <c r="J16" s="3"/>
      <c r="K16" s="3"/>
      <c r="L16" s="3"/>
      <c r="M16" s="3">
        <f>SUM(表2_47[[#This Row],[吃饭]:[学习阅读]])</f>
        <v>44.193548387096776</v>
      </c>
      <c r="N16" s="3">
        <f>表2_47[[#This Row],[合计]]-表2_47[[#This Row],[房租]]-表2_47[[#This Row],[水电话费]]</f>
        <v>0</v>
      </c>
    </row>
    <row r="17" spans="1:14" x14ac:dyDescent="0.3">
      <c r="A17" s="1">
        <v>45428</v>
      </c>
      <c r="B17" s="3"/>
      <c r="C17" s="3"/>
      <c r="D17" s="3"/>
      <c r="E17" s="3"/>
      <c r="F17" s="3"/>
      <c r="G17" s="3"/>
      <c r="H17" s="3">
        <v>44.193548387096776</v>
      </c>
      <c r="I17" s="3"/>
      <c r="J17" s="3"/>
      <c r="K17" s="3"/>
      <c r="L17" s="3"/>
      <c r="M17" s="3">
        <f>SUM(表2_47[[#This Row],[吃饭]:[学习阅读]])</f>
        <v>44.193548387096776</v>
      </c>
      <c r="N17" s="3">
        <f>表2_47[[#This Row],[合计]]-表2_47[[#This Row],[房租]]-表2_47[[#This Row],[水电话费]]</f>
        <v>0</v>
      </c>
    </row>
    <row r="18" spans="1:14" x14ac:dyDescent="0.3">
      <c r="A18" s="1">
        <v>45429</v>
      </c>
      <c r="B18" s="3"/>
      <c r="C18" s="3"/>
      <c r="D18" s="3"/>
      <c r="E18" s="3"/>
      <c r="F18" s="3"/>
      <c r="G18" s="3"/>
      <c r="H18" s="3">
        <v>44.193548387096776</v>
      </c>
      <c r="I18" s="3"/>
      <c r="J18" s="3"/>
      <c r="K18" s="3"/>
      <c r="L18" s="3"/>
      <c r="M18" s="3">
        <f>SUM(表2_47[[#This Row],[吃饭]:[学习阅读]])</f>
        <v>44.193548387096776</v>
      </c>
      <c r="N18" s="3">
        <f>表2_47[[#This Row],[合计]]-表2_47[[#This Row],[房租]]-表2_47[[#This Row],[水电话费]]</f>
        <v>0</v>
      </c>
    </row>
    <row r="19" spans="1:14" x14ac:dyDescent="0.3">
      <c r="A19" s="1">
        <v>45430</v>
      </c>
      <c r="B19" s="3"/>
      <c r="C19" s="3"/>
      <c r="D19" s="3"/>
      <c r="E19" s="3"/>
      <c r="F19" s="3"/>
      <c r="G19" s="3"/>
      <c r="H19" s="3">
        <v>44.193548387096776</v>
      </c>
      <c r="I19" s="3"/>
      <c r="J19" s="3"/>
      <c r="K19" s="3"/>
      <c r="L19" s="3"/>
      <c r="M19" s="3">
        <f>SUM(表2_47[[#This Row],[吃饭]:[学习阅读]])</f>
        <v>44.193548387096776</v>
      </c>
      <c r="N19" s="3">
        <f>表2_47[[#This Row],[合计]]-表2_47[[#This Row],[房租]]-表2_47[[#This Row],[水电话费]]</f>
        <v>0</v>
      </c>
    </row>
    <row r="20" spans="1:14" x14ac:dyDescent="0.3">
      <c r="A20" s="1">
        <v>45431</v>
      </c>
      <c r="B20" s="3"/>
      <c r="C20" s="3"/>
      <c r="D20" s="3"/>
      <c r="E20" s="3"/>
      <c r="F20" s="3"/>
      <c r="G20" s="3"/>
      <c r="H20" s="3">
        <v>44.193548387096776</v>
      </c>
      <c r="I20" s="3"/>
      <c r="J20" s="3"/>
      <c r="K20" s="3"/>
      <c r="L20" s="3"/>
      <c r="M20" s="3">
        <f>SUM(表2_47[[#This Row],[吃饭]:[学习阅读]])</f>
        <v>44.193548387096776</v>
      </c>
      <c r="N20" s="3">
        <f>表2_47[[#This Row],[合计]]-表2_47[[#This Row],[房租]]-表2_47[[#This Row],[水电话费]]</f>
        <v>0</v>
      </c>
    </row>
    <row r="21" spans="1:14" x14ac:dyDescent="0.3">
      <c r="A21" s="1">
        <v>45432</v>
      </c>
      <c r="B21" s="3"/>
      <c r="C21" s="3"/>
      <c r="D21" s="3"/>
      <c r="E21" s="3"/>
      <c r="F21" s="3"/>
      <c r="G21" s="3"/>
      <c r="H21" s="3">
        <v>44.193548387096776</v>
      </c>
      <c r="I21" s="3"/>
      <c r="J21" s="3"/>
      <c r="K21" s="3"/>
      <c r="L21" s="3"/>
      <c r="M21" s="3">
        <f>SUM(表2_47[[#This Row],[吃饭]:[学习阅读]])</f>
        <v>44.193548387096776</v>
      </c>
      <c r="N21" s="3">
        <f>表2_47[[#This Row],[合计]]-表2_47[[#This Row],[房租]]-表2_47[[#This Row],[水电话费]]</f>
        <v>0</v>
      </c>
    </row>
    <row r="22" spans="1:14" x14ac:dyDescent="0.3">
      <c r="A22" s="1">
        <v>45433</v>
      </c>
      <c r="B22" s="3"/>
      <c r="C22" s="3"/>
      <c r="D22" s="3"/>
      <c r="E22" s="3"/>
      <c r="F22" s="3"/>
      <c r="G22" s="3"/>
      <c r="H22" s="3">
        <v>44.193548387096776</v>
      </c>
      <c r="I22" s="3"/>
      <c r="J22" s="3"/>
      <c r="K22" s="3"/>
      <c r="L22" s="3"/>
      <c r="M22" s="3">
        <f>SUM(表2_47[[#This Row],[吃饭]:[学习阅读]])</f>
        <v>44.193548387096776</v>
      </c>
      <c r="N22" s="3">
        <f>表2_47[[#This Row],[合计]]-表2_47[[#This Row],[房租]]-表2_47[[#This Row],[水电话费]]</f>
        <v>0</v>
      </c>
    </row>
    <row r="23" spans="1:14" x14ac:dyDescent="0.3">
      <c r="A23" s="1">
        <v>45434</v>
      </c>
      <c r="B23" s="3"/>
      <c r="C23" s="3"/>
      <c r="D23" s="3"/>
      <c r="E23" s="3"/>
      <c r="F23" s="3"/>
      <c r="G23" s="3"/>
      <c r="H23" s="3">
        <v>44.193548387096776</v>
      </c>
      <c r="I23" s="3"/>
      <c r="J23" s="3"/>
      <c r="K23" s="3"/>
      <c r="L23" s="3"/>
      <c r="M23" s="3">
        <f>SUM(表2_47[[#This Row],[吃饭]:[学习阅读]])</f>
        <v>44.193548387096776</v>
      </c>
      <c r="N23" s="3">
        <f>表2_47[[#This Row],[合计]]-表2_47[[#This Row],[房租]]-表2_47[[#This Row],[水电话费]]</f>
        <v>0</v>
      </c>
    </row>
    <row r="24" spans="1:14" x14ac:dyDescent="0.3">
      <c r="A24" s="1">
        <v>45435</v>
      </c>
      <c r="B24" s="3"/>
      <c r="C24" s="3"/>
      <c r="D24" s="3"/>
      <c r="E24" s="3"/>
      <c r="F24" s="3"/>
      <c r="G24" s="3"/>
      <c r="H24" s="3">
        <v>44.193548387096776</v>
      </c>
      <c r="I24" s="3"/>
      <c r="J24" s="3"/>
      <c r="K24" s="3"/>
      <c r="L24" s="3"/>
      <c r="M24" s="3">
        <f>SUM(表2_47[[#This Row],[吃饭]:[学习阅读]])</f>
        <v>44.193548387096776</v>
      </c>
      <c r="N24" s="3">
        <f>表2_47[[#This Row],[合计]]-表2_47[[#This Row],[房租]]-表2_47[[#This Row],[水电话费]]</f>
        <v>0</v>
      </c>
    </row>
    <row r="25" spans="1:14" x14ac:dyDescent="0.3">
      <c r="A25" s="1">
        <v>45436</v>
      </c>
      <c r="B25" s="3"/>
      <c r="C25" s="3"/>
      <c r="D25" s="3"/>
      <c r="E25" s="3"/>
      <c r="F25" s="3"/>
      <c r="G25" s="3"/>
      <c r="H25" s="3">
        <v>44.193548387096776</v>
      </c>
      <c r="I25" s="3"/>
      <c r="J25" s="3"/>
      <c r="K25" s="3"/>
      <c r="L25" s="3"/>
      <c r="M25" s="3">
        <f>SUM(表2_47[[#This Row],[吃饭]:[学习阅读]])</f>
        <v>44.193548387096776</v>
      </c>
      <c r="N25" s="3">
        <f>表2_47[[#This Row],[合计]]-表2_47[[#This Row],[房租]]-表2_47[[#This Row],[水电话费]]</f>
        <v>0</v>
      </c>
    </row>
    <row r="26" spans="1:14" x14ac:dyDescent="0.3">
      <c r="A26" s="1">
        <v>45437</v>
      </c>
      <c r="B26" s="3"/>
      <c r="C26" s="3"/>
      <c r="D26" s="3"/>
      <c r="E26" s="3"/>
      <c r="F26" s="3"/>
      <c r="G26" s="3"/>
      <c r="H26" s="3">
        <v>44.193548387096776</v>
      </c>
      <c r="I26" s="3"/>
      <c r="J26" s="3"/>
      <c r="K26" s="3"/>
      <c r="L26" s="3"/>
      <c r="M26" s="3">
        <f>SUM(表2_47[[#This Row],[吃饭]:[学习阅读]])</f>
        <v>44.193548387096776</v>
      </c>
      <c r="N26" s="3">
        <f>表2_47[[#This Row],[合计]]-表2_47[[#This Row],[房租]]-表2_47[[#This Row],[水电话费]]</f>
        <v>0</v>
      </c>
    </row>
    <row r="27" spans="1:14" x14ac:dyDescent="0.3">
      <c r="A27" s="1">
        <v>45438</v>
      </c>
      <c r="B27" s="3"/>
      <c r="C27" s="3"/>
      <c r="D27" s="3"/>
      <c r="E27" s="3"/>
      <c r="F27" s="3"/>
      <c r="G27" s="3"/>
      <c r="H27" s="3">
        <v>44.193548387096776</v>
      </c>
      <c r="I27" s="3"/>
      <c r="J27" s="3"/>
      <c r="K27" s="3"/>
      <c r="L27" s="3"/>
      <c r="M27" s="3">
        <f>SUM(表2_47[[#This Row],[吃饭]:[学习阅读]])</f>
        <v>44.193548387096776</v>
      </c>
      <c r="N27" s="3">
        <f>表2_47[[#This Row],[合计]]-表2_47[[#This Row],[房租]]-表2_47[[#This Row],[水电话费]]</f>
        <v>0</v>
      </c>
    </row>
    <row r="28" spans="1:14" x14ac:dyDescent="0.3">
      <c r="A28" s="1">
        <v>45439</v>
      </c>
      <c r="B28" s="3"/>
      <c r="C28" s="3"/>
      <c r="D28" s="3"/>
      <c r="E28" s="3"/>
      <c r="F28" s="3"/>
      <c r="G28" s="3"/>
      <c r="H28" s="3">
        <v>44.193548387096776</v>
      </c>
      <c r="I28" s="3"/>
      <c r="J28" s="3"/>
      <c r="K28" s="3"/>
      <c r="L28" s="3"/>
      <c r="M28" s="3">
        <f>SUM(表2_47[[#This Row],[吃饭]:[学习阅读]])</f>
        <v>44.193548387096776</v>
      </c>
      <c r="N28" s="3">
        <f>表2_47[[#This Row],[合计]]-表2_47[[#This Row],[房租]]-表2_47[[#This Row],[水电话费]]</f>
        <v>0</v>
      </c>
    </row>
    <row r="29" spans="1:14" x14ac:dyDescent="0.3">
      <c r="A29" s="1">
        <v>45440</v>
      </c>
      <c r="B29" s="3"/>
      <c r="C29" s="3"/>
      <c r="D29" s="3"/>
      <c r="E29" s="3"/>
      <c r="F29" s="3"/>
      <c r="G29" s="3"/>
      <c r="H29" s="3">
        <v>44.193548387096776</v>
      </c>
      <c r="I29" s="3"/>
      <c r="J29" s="3"/>
      <c r="K29" s="3"/>
      <c r="L29" s="3"/>
      <c r="M29" s="3">
        <f>SUM(表2_47[[#This Row],[吃饭]:[学习阅读]])</f>
        <v>44.193548387096776</v>
      </c>
      <c r="N29" s="3">
        <f>表2_47[[#This Row],[合计]]-表2_47[[#This Row],[房租]]-表2_47[[#This Row],[水电话费]]</f>
        <v>0</v>
      </c>
    </row>
    <row r="30" spans="1:14" x14ac:dyDescent="0.3">
      <c r="A30" s="1">
        <v>45441</v>
      </c>
      <c r="B30" s="3"/>
      <c r="C30" s="3"/>
      <c r="D30" s="3"/>
      <c r="E30" s="3"/>
      <c r="F30" s="3"/>
      <c r="G30" s="3"/>
      <c r="H30" s="3">
        <v>44.193548387096776</v>
      </c>
      <c r="I30" s="3"/>
      <c r="J30" s="3"/>
      <c r="K30" s="3"/>
      <c r="L30" s="3"/>
      <c r="M30" s="3">
        <f>SUM(表2_47[[#This Row],[吃饭]:[学习阅读]])</f>
        <v>44.193548387096776</v>
      </c>
      <c r="N30" s="3">
        <f>表2_47[[#This Row],[合计]]-表2_47[[#This Row],[房租]]-表2_47[[#This Row],[水电话费]]</f>
        <v>0</v>
      </c>
    </row>
    <row r="31" spans="1:14" x14ac:dyDescent="0.3">
      <c r="A31" s="1">
        <v>45442</v>
      </c>
      <c r="B31" s="3"/>
      <c r="C31" s="3"/>
      <c r="D31" s="3"/>
      <c r="E31" s="3"/>
      <c r="F31" s="3"/>
      <c r="G31" s="3"/>
      <c r="H31" s="3">
        <v>44.193548387096776</v>
      </c>
      <c r="I31" s="3"/>
      <c r="J31" s="3"/>
      <c r="K31" s="3"/>
      <c r="L31" s="3"/>
      <c r="M31" s="3">
        <f>SUM(表2_47[[#This Row],[吃饭]:[学习阅读]])</f>
        <v>44.193548387096776</v>
      </c>
      <c r="N31" s="3">
        <f>表2_47[[#This Row],[合计]]-表2_47[[#This Row],[房租]]-表2_47[[#This Row],[水电话费]]</f>
        <v>0</v>
      </c>
    </row>
    <row r="32" spans="1:14" x14ac:dyDescent="0.3">
      <c r="A32" s="1">
        <v>45443</v>
      </c>
      <c r="B32" s="3"/>
      <c r="C32" s="3"/>
      <c r="D32" s="3"/>
      <c r="E32" s="3"/>
      <c r="F32" s="3"/>
      <c r="G32" s="3"/>
      <c r="H32" s="3">
        <v>44.193548387096776</v>
      </c>
      <c r="I32" s="3"/>
      <c r="J32" s="3"/>
      <c r="K32" s="3"/>
      <c r="L32" s="3"/>
      <c r="M32" s="3">
        <f>SUM(表2_47[[#This Row],[吃饭]:[学习阅读]])</f>
        <v>44.193548387096776</v>
      </c>
      <c r="N32" s="3">
        <f>表2_47[[#This Row],[合计]]-表2_47[[#This Row],[房租]]-表2_47[[#This Row],[水电话费]]</f>
        <v>0</v>
      </c>
    </row>
    <row r="33" spans="1:14" ht="37.25" customHeight="1" x14ac:dyDescent="0.3">
      <c r="A33" s="4" t="s">
        <v>11</v>
      </c>
      <c r="B33" s="3">
        <f>SUM(B2:B32)</f>
        <v>75.009999999999991</v>
      </c>
      <c r="C33" s="3">
        <f t="shared" ref="C33:I33" si="0">SUM(C2:C32)</f>
        <v>5</v>
      </c>
      <c r="D33" s="3">
        <f>SUM(D2:D32)</f>
        <v>0</v>
      </c>
      <c r="E33" s="3">
        <f t="shared" si="0"/>
        <v>0</v>
      </c>
      <c r="F33" s="3">
        <f>SUM(F2:F32)</f>
        <v>0</v>
      </c>
      <c r="G33" s="3">
        <f t="shared" si="0"/>
        <v>0</v>
      </c>
      <c r="H33" s="3">
        <f t="shared" si="0"/>
        <v>1370.0000000000009</v>
      </c>
      <c r="I33" s="3">
        <f t="shared" si="0"/>
        <v>100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1550.0100000000011</v>
      </c>
      <c r="N33" s="3">
        <f>表2_47[[#This Row],[合计]]-表2_47[[#This Row],[房租]]-表2_47[[#This Row],[水电话费]]</f>
        <v>80.010000000000218</v>
      </c>
    </row>
    <row r="34" spans="1:14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1550.0100000000009</v>
      </c>
      <c r="M34" s="3"/>
    </row>
  </sheetData>
  <phoneticPr fontId="1" type="noConversion"/>
  <conditionalFormatting sqref="N2:N32">
    <cfRule type="cellIs" dxfId="29" priority="1" operator="greaterThan">
      <formula>50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A621-BEBB-4D1D-8745-086E36D656C9}">
  <dimension ref="A5"/>
  <sheetViews>
    <sheetView workbookViewId="0">
      <selection activeCell="I30" sqref="I30"/>
    </sheetView>
  </sheetViews>
  <sheetFormatPr defaultRowHeight="14" x14ac:dyDescent="0.3"/>
  <sheetData>
    <row r="5" ht="15" customHeight="1" x14ac:dyDescent="0.3"/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p a f V 3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E 6 W n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l p 9 X K I p H u A 4 A A A A R A A A A E w A c A E Z v c m 1 1 b G F z L 1 N l Y 3 R p b 2 4 x L m 0 g o h g A K K A U A A A A A A A A A A A A A A A A A A A A A A A A A A A A K 0 5 N L s n M z 1 M I h t C G 1 g B Q S w E C L Q A U A A I A C A B O l p 9 X f 6 5 d V a U A A A D 1 A A A A E g A A A A A A A A A A A A A A A A A A A A A A Q 2 9 u Z m l n L 1 B h Y 2 t h Z 2 U u e G 1 s U E s B A i 0 A F A A C A A g A T p a f V w / K 6 a u k A A A A 6 Q A A A B M A A A A A A A A A A A A A A A A A 8 Q A A A F t D b 2 5 0 Z W 5 0 X 1 R 5 c G V z X S 5 4 b W x Q S w E C L Q A U A A I A C A B O l p 9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N 7 T 8 i R A q U y x v 0 S 6 p q E H I A A A A A A C A A A A A A A Q Z g A A A A E A A C A A A A B R G 1 L T V H m v s M g 1 / Z x B L R Q 3 s v L k r I l F p / v 0 x i + P q 3 T 4 q A A A A A A O g A A A A A I A A C A A A A A Z V e D P m k b l e j N Q L h o 0 / l 6 C + f 4 + I U u f e A a 4 y g T u 5 M 6 d n V A A A A B / j + b s l b z b 2 g S u h t E Q Z d b Q a u O 5 f D Z N 8 Q k q w F w J e R 1 e n d B z p J 1 u G r r O v R z 7 + J p s Z v d N O O 8 p f P f O / 1 s 6 q q y 8 c 8 c d D P y I V M o q l e K J h 7 b J r e K B X E A A A A A p j R S F y L 0 f w w y 2 b W 5 p V Y n m z P Y o N A H 4 9 S U S 0 e 4 o x T / 1 k F 3 i v K x o d U 1 T h A 1 s 1 u X a h B h Z R p P N e H a I M T / n V 6 o t C V J M < / D a t a M a s h u p > 
</file>

<file path=customXml/itemProps1.xml><?xml version="1.0" encoding="utf-8"?>
<ds:datastoreItem xmlns:ds="http://schemas.openxmlformats.org/officeDocument/2006/customXml" ds:itemID="{15A2CA5E-7C48-4D49-B4E1-AA6C871AF9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2024.01</vt:lpstr>
      <vt:lpstr>2024.02</vt:lpstr>
      <vt:lpstr>2024.03</vt:lpstr>
      <vt:lpstr>2024.04</vt:lpstr>
      <vt:lpstr>2024.05</vt:lpstr>
      <vt:lpstr>年度总结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</cp:lastModifiedBy>
  <dcterms:created xsi:type="dcterms:W3CDTF">2015-06-05T18:17:20Z</dcterms:created>
  <dcterms:modified xsi:type="dcterms:W3CDTF">2024-05-05T15:53:48Z</dcterms:modified>
</cp:coreProperties>
</file>