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zhu41/myself/personGit/zhubiye/personal space(program)/"/>
    </mc:Choice>
  </mc:AlternateContent>
  <xr:revisionPtr revIDLastSave="0" documentId="13_ncr:1_{5B8904E5-2104-E84E-AFCC-0413DE99C0BA}" xr6:coauthVersionLast="47" xr6:coauthVersionMax="47" xr10:uidLastSave="{00000000-0000-0000-0000-000000000000}"/>
  <bookViews>
    <workbookView xWindow="0" yWindow="760" windowWidth="29400" windowHeight="16800" activeTab="1" xr2:uid="{00000000-000D-0000-FFFF-FFFF00000000}"/>
  </bookViews>
  <sheets>
    <sheet name="2025.01" sheetId="1" r:id="rId1"/>
    <sheet name="2025.02" sheetId="3" r:id="rId2"/>
    <sheet name="年度总结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C12" i="3"/>
  <c r="C30" i="3" s="1"/>
  <c r="B7" i="3"/>
  <c r="D27" i="1"/>
  <c r="B22" i="1"/>
  <c r="B21" i="1"/>
  <c r="I2" i="1"/>
  <c r="E28" i="1"/>
  <c r="E24" i="1"/>
  <c r="B9" i="3"/>
  <c r="B8" i="3"/>
  <c r="B5" i="3"/>
  <c r="B4" i="3"/>
  <c r="L30" i="3"/>
  <c r="K30" i="3"/>
  <c r="J30" i="3"/>
  <c r="H30" i="3"/>
  <c r="F30" i="3"/>
  <c r="I29" i="3"/>
  <c r="M29" i="3" s="1"/>
  <c r="N29" i="3" s="1"/>
  <c r="I28" i="3"/>
  <c r="M28" i="3" s="1"/>
  <c r="N28" i="3" s="1"/>
  <c r="M27" i="3"/>
  <c r="N27" i="3" s="1"/>
  <c r="I27" i="3"/>
  <c r="I26" i="3"/>
  <c r="M26" i="3" s="1"/>
  <c r="N26" i="3" s="1"/>
  <c r="I25" i="3"/>
  <c r="E30" i="3"/>
  <c r="I24" i="3"/>
  <c r="M24" i="3"/>
  <c r="N24" i="3" s="1"/>
  <c r="I23" i="3"/>
  <c r="M23" i="3"/>
  <c r="N23" i="3" s="1"/>
  <c r="I22" i="3"/>
  <c r="M22" i="3"/>
  <c r="N22" i="3" s="1"/>
  <c r="M21" i="3"/>
  <c r="N21" i="3" s="1"/>
  <c r="I21" i="3"/>
  <c r="I20" i="3"/>
  <c r="I19" i="3"/>
  <c r="M19" i="3"/>
  <c r="N19" i="3" s="1"/>
  <c r="I18" i="3"/>
  <c r="M18" i="3" s="1"/>
  <c r="N18" i="3" s="1"/>
  <c r="I17" i="3"/>
  <c r="I16" i="3"/>
  <c r="M16" i="3"/>
  <c r="N16" i="3" s="1"/>
  <c r="I15" i="3"/>
  <c r="I14" i="3"/>
  <c r="M14" i="3" s="1"/>
  <c r="N14" i="3" s="1"/>
  <c r="I13" i="3"/>
  <c r="I12" i="3"/>
  <c r="M12" i="3" s="1"/>
  <c r="N12" i="3" s="1"/>
  <c r="I11" i="3"/>
  <c r="M11" i="3"/>
  <c r="N11" i="3" s="1"/>
  <c r="I10" i="3"/>
  <c r="M10" i="3"/>
  <c r="N10" i="3" s="1"/>
  <c r="I9" i="3"/>
  <c r="M9" i="3" s="1"/>
  <c r="N9" i="3" s="1"/>
  <c r="M8" i="3"/>
  <c r="N8" i="3" s="1"/>
  <c r="I8" i="3"/>
  <c r="I7" i="3"/>
  <c r="M7" i="3"/>
  <c r="N7" i="3" s="1"/>
  <c r="I6" i="3"/>
  <c r="M6" i="3" s="1"/>
  <c r="N6" i="3" s="1"/>
  <c r="I5" i="3"/>
  <c r="I4" i="3"/>
  <c r="M4" i="3" s="1"/>
  <c r="N4" i="3" s="1"/>
  <c r="I3" i="3"/>
  <c r="M3" i="3"/>
  <c r="N3" i="3" s="1"/>
  <c r="I2" i="3"/>
  <c r="I30" i="3" s="1"/>
  <c r="E25" i="1"/>
  <c r="B25" i="1"/>
  <c r="B24" i="1"/>
  <c r="B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B11" i="1"/>
  <c r="B15" i="1"/>
  <c r="B10" i="1"/>
  <c r="D5" i="1"/>
  <c r="G3" i="1"/>
  <c r="G2" i="1"/>
  <c r="D20" i="1"/>
  <c r="B20" i="1"/>
  <c r="B19" i="1"/>
  <c r="B17" i="1"/>
  <c r="B16" i="1"/>
  <c r="B13" i="1"/>
  <c r="B8" i="1"/>
  <c r="B7" i="1"/>
  <c r="E6" i="1"/>
  <c r="G30" i="3" l="1"/>
  <c r="M13" i="3"/>
  <c r="N13" i="3" s="1"/>
  <c r="M17" i="3"/>
  <c r="N17" i="3" s="1"/>
  <c r="M20" i="3"/>
  <c r="N20" i="3" s="1"/>
  <c r="M5" i="3"/>
  <c r="N5" i="3" s="1"/>
  <c r="M25" i="3"/>
  <c r="N25" i="3" s="1"/>
  <c r="M15" i="3"/>
  <c r="N15" i="3" s="1"/>
  <c r="B30" i="3"/>
  <c r="M2" i="3"/>
  <c r="D30" i="3"/>
  <c r="B33" i="1"/>
  <c r="M3" i="1"/>
  <c r="N3" i="1" s="1"/>
  <c r="M4" i="1"/>
  <c r="N4" i="1" s="1"/>
  <c r="M5" i="1"/>
  <c r="M6" i="1"/>
  <c r="N6" i="1" s="1"/>
  <c r="M7" i="1"/>
  <c r="M8" i="1"/>
  <c r="M9" i="1"/>
  <c r="M10" i="1"/>
  <c r="N10" i="1" s="1"/>
  <c r="M11" i="1"/>
  <c r="M12" i="1"/>
  <c r="N12" i="1" s="1"/>
  <c r="M13" i="1"/>
  <c r="N13" i="1" s="1"/>
  <c r="M14" i="1"/>
  <c r="N14" i="1" s="1"/>
  <c r="M15" i="1"/>
  <c r="N15" i="1" s="1"/>
  <c r="M16" i="1"/>
  <c r="M17" i="1"/>
  <c r="M18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2" i="1"/>
  <c r="H33" i="1"/>
  <c r="D33" i="1"/>
  <c r="K33" i="1"/>
  <c r="L33" i="1"/>
  <c r="J33" i="1"/>
  <c r="E33" i="1"/>
  <c r="C33" i="1"/>
  <c r="F33" i="1"/>
  <c r="G33" i="1"/>
  <c r="I33" i="1"/>
  <c r="N2" i="3" l="1"/>
  <c r="M30" i="3"/>
  <c r="N30" i="3" s="1"/>
  <c r="L31" i="3"/>
  <c r="M33" i="1"/>
  <c r="N5" i="1"/>
  <c r="N7" i="1"/>
  <c r="N17" i="1"/>
  <c r="N26" i="1"/>
  <c r="N16" i="1"/>
  <c r="N8" i="1"/>
  <c r="N18" i="1"/>
  <c r="N9" i="1"/>
  <c r="L34" i="1"/>
  <c r="N2" i="1"/>
  <c r="N11" i="1"/>
  <c r="N33" i="1" l="1"/>
</calcChain>
</file>

<file path=xl/sharedStrings.xml><?xml version="1.0" encoding="utf-8"?>
<sst xmlns="http://schemas.openxmlformats.org/spreadsheetml/2006/main" count="30" uniqueCount="15">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</sst>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62"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61" dataDxfId="60">
  <autoFilter ref="A1:N33" xr:uid="{62DBF428-EA6E-4F16-A2E5-492FB36A65B6}"/>
  <tableColumns count="14">
    <tableColumn id="1" xr3:uid="{59D84569-A8BB-46A5-9CBC-5EF68588EE35}" name="日期" dataDxfId="59" totalsRowDxfId="58"/>
    <tableColumn id="2" xr3:uid="{2C662677-3D8C-4D8B-AE1F-E2248B7ABFF7}" name="吃饭" dataDxfId="57" totalsRowDxfId="56"/>
    <tableColumn id="3" xr3:uid="{AE70D7D4-9857-40D5-8BEB-34BF0C4CCA7A}" name="馋" dataDxfId="55" totalsRowDxfId="54"/>
    <tableColumn id="4" xr3:uid="{F3975E93-63B6-478C-B0F2-56460FBF1A23}" name="小余" dataDxfId="53" totalsRowDxfId="52"/>
    <tableColumn id="5" xr3:uid="{94F8752A-FBB0-4CE8-9D51-6324D8BBC87E}" name="生活" dataDxfId="51" totalsRowDxfId="50"/>
    <tableColumn id="15" xr3:uid="{30FDD512-0876-4E61-969E-6DA35E286B2C}" name="交通" dataDxfId="49" totalsRowDxfId="48"/>
    <tableColumn id="6" xr3:uid="{5C513997-5C16-4839-95D1-22245123DE2F}" name="爱好" dataDxfId="47" totalsRowDxfId="46"/>
    <tableColumn id="7" xr3:uid="{9E859D1E-EC02-49A9-BD03-97B27BCE859E}" name="房租" dataDxfId="45" totalsRowDxfId="44"/>
    <tableColumn id="8" xr3:uid="{EB58BFC7-02DA-46D2-AAFC-A0BA1323BE9D}" name="水电话费" dataDxfId="43" totalsRowDxfId="42"/>
    <tableColumn id="9" xr3:uid="{A2A17D77-95A1-459A-90A9-931CF7EEAF21}" name="懒" dataDxfId="41" totalsRowDxfId="40"/>
    <tableColumn id="11" xr3:uid="{FFABE2C4-74EE-4656-838D-CB10D6D9D4E8}" name="玩" dataDxfId="39" totalsRowDxfId="38"/>
    <tableColumn id="10" xr3:uid="{570141E9-E92B-4C59-AD38-CCA1569BD90C}" name="学习阅读" totalsRowFunction="custom" dataDxfId="37" totalsRowDxfId="36">
      <totalsRowFormula>SUM(B33:L33)</totalsRowFormula>
    </tableColumn>
    <tableColumn id="13" xr3:uid="{39BD7172-0D5C-49D9-87F6-B35B3F5628DB}" name="合计" dataDxfId="35" totalsRowDxfId="34"/>
    <tableColumn id="12" xr3:uid="{D46BD491-9DFD-4738-8C08-9D38C5B47D89}" name="合计（）" dataDxfId="33" totalsRowDxfId="32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8B2E6-7CB5-F240-B126-75085482718F}" name="表2_2" displayName="表2_2" ref="A1:N31" totalsRowCount="1" headerRowDxfId="31" dataDxfId="30">
  <autoFilter ref="A1:N30" xr:uid="{62DBF428-EA6E-4F16-A2E5-492FB36A65B6}"/>
  <tableColumns count="14">
    <tableColumn id="1" xr3:uid="{CA45814A-ABE4-9F46-A12B-D673BC2134EA}" name="日期" dataDxfId="27" totalsRowDxfId="13"/>
    <tableColumn id="2" xr3:uid="{7CB6393A-DA32-4848-9823-967BFE40ADF1}" name="吃饭" dataDxfId="26" totalsRowDxfId="12"/>
    <tableColumn id="3" xr3:uid="{6EFD38E2-AE1F-7044-80C5-47BAC36157D4}" name="馋" dataDxfId="25" totalsRowDxfId="11"/>
    <tableColumn id="4" xr3:uid="{354630CA-B6EA-2247-9C5B-B758C8BD6B80}" name="小余" dataDxfId="24" totalsRowDxfId="10"/>
    <tableColumn id="5" xr3:uid="{3AFA0555-C705-5845-BA0C-612FC491A37D}" name="生活" dataDxfId="23" totalsRowDxfId="9"/>
    <tableColumn id="15" xr3:uid="{C06978C3-6951-6840-9731-FE4D0245BFE6}" name="交通" dataDxfId="22" totalsRowDxfId="8"/>
    <tableColumn id="6" xr3:uid="{AF0F415E-A430-E041-BCEF-302005F564D4}" name="爱好" dataDxfId="21" totalsRowDxfId="7"/>
    <tableColumn id="7" xr3:uid="{03539CF5-EEFC-4647-A010-6E19C6D42625}" name="房租" dataDxfId="20" totalsRowDxfId="6"/>
    <tableColumn id="8" xr3:uid="{58E9B780-D82F-F24F-9F19-DF64A8B2B41C}" name="水电话费" dataDxfId="19" totalsRowDxfId="5"/>
    <tableColumn id="9" xr3:uid="{5618CA81-33C3-1549-A4D7-8ECDAB46FF9F}" name="懒" dataDxfId="18" totalsRowDxfId="4"/>
    <tableColumn id="11" xr3:uid="{B9667A1B-CB5E-DC44-8BF4-C27A970B10D7}" name="玩" dataDxfId="17" totalsRowDxfId="3"/>
    <tableColumn id="10" xr3:uid="{32FB00D4-B763-4947-BB0E-1978DC0D233B}" name="学习阅读" totalsRowFunction="custom" dataDxfId="16" totalsRowDxfId="2">
      <totalsRowFormula>SUM(B30:L30)</totalsRowFormula>
    </tableColumn>
    <tableColumn id="13" xr3:uid="{BCE6FDA3-34AB-E542-A6AE-7A4D95848127}" name="合计" dataDxfId="15" totalsRowDxfId="1"/>
    <tableColumn id="12" xr3:uid="{D1DD17CB-6571-864E-A01A-E02804D27F9C}" name="合计（）" dataDxfId="14" totalsRowDxfId="0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1" zoomScale="125" zoomScaleNormal="100" workbookViewId="0">
      <selection activeCell="E33" sqref="E33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45658</v>
      </c>
      <c r="B2" s="3"/>
      <c r="C2" s="3"/>
      <c r="D2" s="3"/>
      <c r="E2" s="3"/>
      <c r="F2" s="3"/>
      <c r="G2" s="3">
        <f>13+1+29.8+15+7.95+5.5+2.5+18</f>
        <v>92.75</v>
      </c>
      <c r="H2" s="3"/>
      <c r="I2" s="3">
        <f>2700/61+100+230</f>
        <v>374.26229508196718</v>
      </c>
      <c r="J2" s="3"/>
      <c r="K2" s="3"/>
      <c r="L2" s="3"/>
      <c r="M2" s="3">
        <f>SUM(表2[[#This Row],[吃饭]:[学习阅读]])</f>
        <v>467.01229508196718</v>
      </c>
      <c r="N2" s="3">
        <f>表2[[#This Row],[合计]]-表2[[#This Row],[房租]]-表2[[#This Row],[水电话费]]</f>
        <v>92.75</v>
      </c>
    </row>
    <row r="3" spans="1:14">
      <c r="A3" s="1">
        <v>45659</v>
      </c>
      <c r="B3" s="3"/>
      <c r="C3" s="3"/>
      <c r="D3" s="3"/>
      <c r="E3" s="3"/>
      <c r="F3" s="3"/>
      <c r="G3" s="3">
        <f>14+19.8+88.9+10+1+28+19+1+95+57+5+9+53+22</f>
        <v>422.7</v>
      </c>
      <c r="H3" s="3"/>
      <c r="I3" s="3">
        <f t="shared" ref="I3:I32" si="0">2700/61</f>
        <v>44.26229508196721</v>
      </c>
      <c r="J3" s="3"/>
      <c r="K3" s="3"/>
      <c r="L3" s="3"/>
      <c r="M3" s="3">
        <f>SUM(表2[[#This Row],[吃饭]:[学习阅读]])</f>
        <v>466.96229508196723</v>
      </c>
      <c r="N3" s="3">
        <f>表2[[#This Row],[合计]]-表2[[#This Row],[房租]]-表2[[#This Row],[水电话费]]</f>
        <v>422.70000000000005</v>
      </c>
    </row>
    <row r="4" spans="1:14">
      <c r="A4" s="1">
        <v>45660</v>
      </c>
      <c r="B4" s="3"/>
      <c r="C4" s="3"/>
      <c r="D4" s="3">
        <v>33</v>
      </c>
      <c r="E4" s="3">
        <v>151</v>
      </c>
      <c r="F4" s="3"/>
      <c r="G4" s="3"/>
      <c r="H4" s="3"/>
      <c r="I4" s="3">
        <f t="shared" si="0"/>
        <v>44.26229508196721</v>
      </c>
      <c r="J4" s="3"/>
      <c r="K4" s="3"/>
      <c r="L4" s="3"/>
      <c r="M4" s="3">
        <f>SUM(表2[[#This Row],[吃饭]:[学习阅读]])</f>
        <v>228.26229508196721</v>
      </c>
      <c r="N4" s="3">
        <f>表2[[#This Row],[合计]]-表2[[#This Row],[房租]]-表2[[#This Row],[水电话费]]</f>
        <v>184</v>
      </c>
    </row>
    <row r="5" spans="1:14">
      <c r="A5" s="1">
        <v>45661</v>
      </c>
      <c r="B5" s="3"/>
      <c r="C5" s="3"/>
      <c r="D5" s="3">
        <f>8.2+18.28+34</f>
        <v>60.480000000000004</v>
      </c>
      <c r="E5" s="3"/>
      <c r="F5" s="3"/>
      <c r="G5" s="3"/>
      <c r="H5" s="3"/>
      <c r="I5" s="3">
        <f t="shared" si="0"/>
        <v>44.26229508196721</v>
      </c>
      <c r="J5" s="3"/>
      <c r="K5" s="3"/>
      <c r="L5" s="3"/>
      <c r="M5" s="3">
        <f>SUM(表2[[#This Row],[吃饭]:[学习阅读]])</f>
        <v>104.74229508196721</v>
      </c>
      <c r="N5" s="3">
        <f>表2[[#This Row],[合计]]-表2[[#This Row],[房租]]-表2[[#This Row],[水电话费]]</f>
        <v>60.480000000000004</v>
      </c>
    </row>
    <row r="6" spans="1:14">
      <c r="A6" s="1">
        <v>45662</v>
      </c>
      <c r="B6" s="3"/>
      <c r="C6" s="3"/>
      <c r="D6" s="3">
        <v>37.9</v>
      </c>
      <c r="E6" s="3">
        <f>19+25+15+26</f>
        <v>85</v>
      </c>
      <c r="F6" s="3"/>
      <c r="G6" s="3">
        <v>7.49</v>
      </c>
      <c r="H6" s="3"/>
      <c r="I6" s="3">
        <f t="shared" si="0"/>
        <v>44.26229508196721</v>
      </c>
      <c r="J6" s="3"/>
      <c r="K6" s="3"/>
      <c r="L6" s="3"/>
      <c r="M6" s="3">
        <f>SUM(表2[[#This Row],[吃饭]:[学习阅读]])</f>
        <v>174.65229508196722</v>
      </c>
      <c r="N6" s="3">
        <f>表2[[#This Row],[合计]]-表2[[#This Row],[房租]]-表2[[#This Row],[水电话费]]</f>
        <v>130.39000000000001</v>
      </c>
    </row>
    <row r="7" spans="1:14">
      <c r="A7" s="1">
        <v>45663</v>
      </c>
      <c r="B7" s="3">
        <f>3.84+2.87+19+2.37+14</f>
        <v>42.08</v>
      </c>
      <c r="C7" s="3"/>
      <c r="D7" s="3"/>
      <c r="E7" s="3"/>
      <c r="F7" s="3">
        <v>13.21</v>
      </c>
      <c r="G7" s="3"/>
      <c r="H7" s="3"/>
      <c r="I7" s="3">
        <f t="shared" si="0"/>
        <v>44.26229508196721</v>
      </c>
      <c r="J7" s="3"/>
      <c r="K7" s="3"/>
      <c r="L7" s="3"/>
      <c r="M7" s="3">
        <f>SUM(表2[[#This Row],[吃饭]:[学习阅读]])</f>
        <v>99.552295081967202</v>
      </c>
      <c r="N7" s="3">
        <f>表2[[#This Row],[合计]]-表2[[#This Row],[房租]]-表2[[#This Row],[水电话费]]</f>
        <v>55.289999999999992</v>
      </c>
    </row>
    <row r="8" spans="1:14">
      <c r="A8" s="1">
        <v>45664</v>
      </c>
      <c r="B8" s="3">
        <f>4.37+13.87+13.87</f>
        <v>32.11</v>
      </c>
      <c r="C8" s="3">
        <v>4.37</v>
      </c>
      <c r="D8" s="3"/>
      <c r="E8" s="3"/>
      <c r="F8" s="3"/>
      <c r="G8" s="3"/>
      <c r="H8" s="3"/>
      <c r="I8" s="3">
        <f t="shared" si="0"/>
        <v>44.26229508196721</v>
      </c>
      <c r="J8" s="3"/>
      <c r="K8" s="3"/>
      <c r="L8" s="3"/>
      <c r="M8" s="3">
        <f>SUM(表2[[#This Row],[吃饭]:[学习阅读]])</f>
        <v>80.7422950819672</v>
      </c>
      <c r="N8" s="3">
        <f>表2[[#This Row],[合计]]-表2[[#This Row],[房租]]-表2[[#This Row],[水电话费]]</f>
        <v>36.47999999999999</v>
      </c>
    </row>
    <row r="9" spans="1:14">
      <c r="A9" s="1">
        <v>45665</v>
      </c>
      <c r="B9" s="3">
        <v>2.5</v>
      </c>
      <c r="C9" s="3">
        <v>1</v>
      </c>
      <c r="D9" s="3">
        <v>16</v>
      </c>
      <c r="E9" s="3"/>
      <c r="F9" s="3"/>
      <c r="G9" s="3"/>
      <c r="H9" s="3"/>
      <c r="I9" s="3">
        <f t="shared" si="0"/>
        <v>44.26229508196721</v>
      </c>
      <c r="J9" s="3"/>
      <c r="K9" s="3"/>
      <c r="L9" s="3"/>
      <c r="M9" s="3">
        <f>SUM(表2[[#This Row],[吃饭]:[学习阅读]])</f>
        <v>63.76229508196721</v>
      </c>
      <c r="N9" s="3">
        <f>表2[[#This Row],[合计]]-表2[[#This Row],[房租]]-表2[[#This Row],[水电话费]]</f>
        <v>19.5</v>
      </c>
    </row>
    <row r="10" spans="1:14">
      <c r="A10" s="1">
        <v>45666</v>
      </c>
      <c r="B10" s="3">
        <f>4.37+3+2.2</f>
        <v>9.57</v>
      </c>
      <c r="C10" s="3">
        <v>3</v>
      </c>
      <c r="D10" s="3"/>
      <c r="E10" s="3"/>
      <c r="F10" s="3"/>
      <c r="G10" s="3"/>
      <c r="H10" s="3"/>
      <c r="I10" s="3">
        <f t="shared" si="0"/>
        <v>44.26229508196721</v>
      </c>
      <c r="J10" s="3"/>
      <c r="K10" s="3"/>
      <c r="L10" s="3"/>
      <c r="M10" s="3">
        <f>SUM(表2[[#This Row],[吃饭]:[学习阅读]])</f>
        <v>56.83229508196721</v>
      </c>
      <c r="N10" s="3">
        <f>表2[[#This Row],[合计]]-表2[[#This Row],[房租]]-表2[[#This Row],[水电话费]]</f>
        <v>12.57</v>
      </c>
    </row>
    <row r="11" spans="1:14">
      <c r="A11" s="1">
        <v>45667</v>
      </c>
      <c r="B11" s="3">
        <f>13.87+10.5+14.04</f>
        <v>38.409999999999997</v>
      </c>
      <c r="C11" s="3">
        <v>3.5</v>
      </c>
      <c r="D11" s="3"/>
      <c r="E11" s="3">
        <v>277</v>
      </c>
      <c r="F11" s="3"/>
      <c r="G11" s="3"/>
      <c r="H11" s="3"/>
      <c r="I11" s="3">
        <f t="shared" si="0"/>
        <v>44.26229508196721</v>
      </c>
      <c r="J11" s="3"/>
      <c r="K11" s="3"/>
      <c r="L11" s="3"/>
      <c r="M11" s="3">
        <f>SUM(表2[[#This Row],[吃饭]:[学习阅读]])</f>
        <v>363.17229508196715</v>
      </c>
      <c r="N11" s="3">
        <f>表2[[#This Row],[合计]]-表2[[#This Row],[房租]]-表2[[#This Row],[水电话费]]</f>
        <v>318.90999999999997</v>
      </c>
    </row>
    <row r="12" spans="1:14">
      <c r="A12" s="1">
        <v>45668</v>
      </c>
      <c r="B12" s="3">
        <v>103.6</v>
      </c>
      <c r="C12" s="3"/>
      <c r="D12" s="3"/>
      <c r="E12" s="3">
        <v>112</v>
      </c>
      <c r="F12" s="3"/>
      <c r="G12" s="3"/>
      <c r="H12" s="3"/>
      <c r="I12" s="3">
        <f t="shared" si="0"/>
        <v>44.26229508196721</v>
      </c>
      <c r="J12" s="3"/>
      <c r="K12" s="3"/>
      <c r="L12" s="3"/>
      <c r="M12" s="3">
        <f>SUM(表2[[#This Row],[吃饭]:[学习阅读]])</f>
        <v>259.8622950819672</v>
      </c>
      <c r="N12" s="3">
        <f>表2[[#This Row],[合计]]-表2[[#This Row],[房租]]-表2[[#This Row],[水电话费]]</f>
        <v>215.6</v>
      </c>
    </row>
    <row r="13" spans="1:14">
      <c r="A13" s="1">
        <v>45669</v>
      </c>
      <c r="B13" s="3">
        <f>6+7.5+14.87+7.9</f>
        <v>36.269999999999996</v>
      </c>
      <c r="C13" s="3"/>
      <c r="D13" s="3"/>
      <c r="E13" s="3">
        <v>29</v>
      </c>
      <c r="F13" s="3">
        <v>13</v>
      </c>
      <c r="G13" s="3"/>
      <c r="H13" s="3"/>
      <c r="I13" s="3">
        <f t="shared" si="0"/>
        <v>44.26229508196721</v>
      </c>
      <c r="J13" s="3"/>
      <c r="K13" s="3"/>
      <c r="L13" s="3"/>
      <c r="M13" s="3">
        <f>SUM(表2[[#This Row],[吃饭]:[学习阅读]])</f>
        <v>122.53229508196721</v>
      </c>
      <c r="N13" s="3">
        <f>表2[[#This Row],[合计]]-表2[[#This Row],[房租]]-表2[[#This Row],[水电话费]]</f>
        <v>78.27</v>
      </c>
    </row>
    <row r="14" spans="1:14">
      <c r="A14" s="1">
        <v>45670</v>
      </c>
      <c r="B14" s="3">
        <v>32</v>
      </c>
      <c r="C14" s="3"/>
      <c r="D14" s="3"/>
      <c r="E14" s="3"/>
      <c r="F14" s="3"/>
      <c r="G14" s="3">
        <v>166</v>
      </c>
      <c r="H14" s="3"/>
      <c r="I14" s="3">
        <f t="shared" si="0"/>
        <v>44.26229508196721</v>
      </c>
      <c r="J14" s="3"/>
      <c r="K14" s="3"/>
      <c r="L14" s="3"/>
      <c r="M14" s="3">
        <f>SUM(表2[[#This Row],[吃饭]:[学习阅读]])</f>
        <v>242.26229508196721</v>
      </c>
      <c r="N14" s="3">
        <f>表2[[#This Row],[合计]]-表2[[#This Row],[房租]]-表2[[#This Row],[水电话费]]</f>
        <v>198</v>
      </c>
    </row>
    <row r="15" spans="1:14">
      <c r="A15" s="1">
        <v>45671</v>
      </c>
      <c r="B15" s="3">
        <f>3.9+3+2.7+2</f>
        <v>11.600000000000001</v>
      </c>
      <c r="C15" s="3">
        <v>3</v>
      </c>
      <c r="D15" s="3"/>
      <c r="E15" s="3"/>
      <c r="F15" s="3"/>
      <c r="G15" s="3"/>
      <c r="H15" s="3"/>
      <c r="I15" s="3">
        <f t="shared" si="0"/>
        <v>44.26229508196721</v>
      </c>
      <c r="J15" s="3"/>
      <c r="K15" s="3"/>
      <c r="L15" s="3"/>
      <c r="M15" s="3">
        <f>SUM(表2[[#This Row],[吃饭]:[学习阅读]])</f>
        <v>58.862295081967211</v>
      </c>
      <c r="N15" s="3">
        <f>表2[[#This Row],[合计]]-表2[[#This Row],[房租]]-表2[[#This Row],[水电话费]]</f>
        <v>14.600000000000001</v>
      </c>
    </row>
    <row r="16" spans="1:14">
      <c r="A16" s="1">
        <v>45672</v>
      </c>
      <c r="B16" s="3">
        <f>13.87+9.9</f>
        <v>23.77</v>
      </c>
      <c r="C16" s="3">
        <v>4.37</v>
      </c>
      <c r="D16" s="3"/>
      <c r="E16" s="3"/>
      <c r="F16" s="3"/>
      <c r="G16" s="3"/>
      <c r="H16" s="3"/>
      <c r="I16" s="3">
        <f t="shared" si="0"/>
        <v>44.26229508196721</v>
      </c>
      <c r="J16" s="3"/>
      <c r="K16" s="3"/>
      <c r="L16" s="3"/>
      <c r="M16" s="3">
        <f>SUM(表2[[#This Row],[吃饭]:[学习阅读]])</f>
        <v>72.40229508196721</v>
      </c>
      <c r="N16" s="3">
        <f>表2[[#This Row],[合计]]-表2[[#This Row],[房租]]-表2[[#This Row],[水电话费]]</f>
        <v>28.14</v>
      </c>
    </row>
    <row r="17" spans="1:14">
      <c r="A17" s="1">
        <v>45673</v>
      </c>
      <c r="B17" s="3">
        <f>5.87+22.9+15.89+3</f>
        <v>47.66</v>
      </c>
      <c r="C17" s="3"/>
      <c r="D17" s="3"/>
      <c r="E17" s="3"/>
      <c r="F17" s="3"/>
      <c r="G17" s="3"/>
      <c r="H17" s="3"/>
      <c r="I17" s="3">
        <f t="shared" si="0"/>
        <v>44.26229508196721</v>
      </c>
      <c r="J17" s="3"/>
      <c r="K17" s="3"/>
      <c r="L17" s="3"/>
      <c r="M17" s="3">
        <f>SUM(表2[[#This Row],[吃饭]:[学习阅读]])</f>
        <v>91.922295081967206</v>
      </c>
      <c r="N17" s="3">
        <f>表2[[#This Row],[合计]]-表2[[#This Row],[房租]]-表2[[#This Row],[水电话费]]</f>
        <v>47.66</v>
      </c>
    </row>
    <row r="18" spans="1:14">
      <c r="A18" s="1">
        <v>45674</v>
      </c>
      <c r="B18" s="3">
        <v>28.1</v>
      </c>
      <c r="C18" s="3"/>
      <c r="D18" s="3"/>
      <c r="E18" s="3"/>
      <c r="F18" s="3"/>
      <c r="G18" s="3">
        <v>83</v>
      </c>
      <c r="H18" s="3"/>
      <c r="I18" s="3">
        <f t="shared" si="0"/>
        <v>44.26229508196721</v>
      </c>
      <c r="J18" s="3"/>
      <c r="K18" s="3"/>
      <c r="L18" s="3"/>
      <c r="M18" s="3">
        <f>SUM(表2[[#This Row],[吃饭]:[学习阅读]])</f>
        <v>155.3622950819672</v>
      </c>
      <c r="N18" s="3">
        <f>表2[[#This Row],[合计]]-表2[[#This Row],[房租]]-表2[[#This Row],[水电话费]]</f>
        <v>111.1</v>
      </c>
    </row>
    <row r="19" spans="1:14">
      <c r="A19" s="1">
        <v>45675</v>
      </c>
      <c r="B19" s="3">
        <f>16.3+13.3+13</f>
        <v>42.6</v>
      </c>
      <c r="C19" s="3">
        <v>6</v>
      </c>
      <c r="D19" s="3">
        <v>298.98</v>
      </c>
      <c r="E19" s="3">
        <v>37</v>
      </c>
      <c r="F19" s="3"/>
      <c r="G19" s="3"/>
      <c r="H19" s="3"/>
      <c r="I19" s="3">
        <f t="shared" si="0"/>
        <v>44.26229508196721</v>
      </c>
      <c r="J19" s="3"/>
      <c r="K19" s="3"/>
      <c r="L19" s="3"/>
      <c r="M19" s="3">
        <f>SUM(表2[[#This Row],[吃饭]:[学习阅读]])</f>
        <v>428.84229508196722</v>
      </c>
      <c r="N19" s="3">
        <f>表2[[#This Row],[合计]]-表2[[#This Row],[房租]]-表2[[#This Row],[水电话费]]</f>
        <v>384.58000000000004</v>
      </c>
    </row>
    <row r="20" spans="1:14">
      <c r="A20" s="1">
        <v>45676</v>
      </c>
      <c r="B20" s="3">
        <f>24.33+7.3+7.4</f>
        <v>39.03</v>
      </c>
      <c r="C20" s="3"/>
      <c r="D20" s="3">
        <f>69+13+19.67</f>
        <v>101.67</v>
      </c>
      <c r="E20" s="3"/>
      <c r="F20" s="3"/>
      <c r="G20" s="3"/>
      <c r="H20" s="3"/>
      <c r="I20" s="3">
        <f t="shared" si="0"/>
        <v>44.26229508196721</v>
      </c>
      <c r="J20" s="3"/>
      <c r="K20" s="3"/>
      <c r="L20" s="3"/>
      <c r="M20" s="3">
        <f>SUM(表2[[#This Row],[吃饭]:[学习阅读]])</f>
        <v>184.9622950819672</v>
      </c>
      <c r="N20" s="3">
        <f>表2[[#This Row],[合计]]-表2[[#This Row],[房租]]-表2[[#This Row],[水电话费]]</f>
        <v>140.69999999999999</v>
      </c>
    </row>
    <row r="21" spans="1:14">
      <c r="A21" s="1">
        <v>45677</v>
      </c>
      <c r="B21" s="3">
        <f>3.9+17.5</f>
        <v>21.4</v>
      </c>
      <c r="C21" s="3">
        <v>2.37</v>
      </c>
      <c r="D21" s="3"/>
      <c r="E21" s="3"/>
      <c r="F21" s="3"/>
      <c r="G21" s="3"/>
      <c r="H21" s="3"/>
      <c r="I21" s="3">
        <f t="shared" si="0"/>
        <v>44.26229508196721</v>
      </c>
      <c r="J21" s="3"/>
      <c r="K21" s="3"/>
      <c r="L21" s="3"/>
      <c r="M21" s="3">
        <f>SUM(表2[[#This Row],[吃饭]:[学习阅读]])</f>
        <v>68.032295081967206</v>
      </c>
      <c r="N21" s="3">
        <f>表2[[#This Row],[合计]]-表2[[#This Row],[房租]]-表2[[#This Row],[水电话费]]</f>
        <v>23.769999999999996</v>
      </c>
    </row>
    <row r="22" spans="1:14">
      <c r="A22" s="1">
        <v>45678</v>
      </c>
      <c r="B22" s="3">
        <f>4.33+13.95+15.31+17</f>
        <v>50.59</v>
      </c>
      <c r="C22" s="3"/>
      <c r="D22" s="3">
        <v>200</v>
      </c>
      <c r="E22" s="3">
        <v>168</v>
      </c>
      <c r="F22" s="3"/>
      <c r="G22" s="3"/>
      <c r="H22" s="3"/>
      <c r="I22" s="3">
        <f t="shared" si="0"/>
        <v>44.26229508196721</v>
      </c>
      <c r="J22" s="3"/>
      <c r="K22" s="3"/>
      <c r="L22" s="3"/>
      <c r="M22" s="3">
        <f>SUM(表2[[#This Row],[吃饭]:[学习阅读]])</f>
        <v>462.85229508196721</v>
      </c>
      <c r="N22" s="3">
        <f>表2[[#This Row],[合计]]-表2[[#This Row],[房租]]-表2[[#This Row],[水电话费]]</f>
        <v>418.59000000000003</v>
      </c>
    </row>
    <row r="23" spans="1:14">
      <c r="A23" s="1">
        <v>45679</v>
      </c>
      <c r="B23" s="3">
        <f>20.2+3.9</f>
        <v>24.099999999999998</v>
      </c>
      <c r="C23" s="3"/>
      <c r="D23" s="3"/>
      <c r="E23" s="3"/>
      <c r="F23" s="3"/>
      <c r="G23" s="3"/>
      <c r="H23" s="3"/>
      <c r="I23" s="3">
        <f t="shared" si="0"/>
        <v>44.26229508196721</v>
      </c>
      <c r="J23" s="3"/>
      <c r="K23" s="3"/>
      <c r="L23" s="3"/>
      <c r="M23" s="3">
        <f>SUM(表2[[#This Row],[吃饭]:[学习阅读]])</f>
        <v>68.362295081967204</v>
      </c>
      <c r="N23" s="3">
        <f>表2[[#This Row],[合计]]-表2[[#This Row],[房租]]-表2[[#This Row],[水电话费]]</f>
        <v>24.099999999999994</v>
      </c>
    </row>
    <row r="24" spans="1:14">
      <c r="A24" s="1">
        <v>45680</v>
      </c>
      <c r="B24" s="3">
        <f>6.9+22.9+4.45+18+8.3</f>
        <v>60.55</v>
      </c>
      <c r="C24" s="3"/>
      <c r="D24" s="3"/>
      <c r="E24" s="3">
        <f>37.51+78.43</f>
        <v>115.94</v>
      </c>
      <c r="F24" s="3"/>
      <c r="G24" s="3"/>
      <c r="H24" s="3"/>
      <c r="I24" s="3">
        <f t="shared" si="0"/>
        <v>44.26229508196721</v>
      </c>
      <c r="J24" s="3"/>
      <c r="K24" s="3"/>
      <c r="L24" s="3"/>
      <c r="M24" s="3">
        <f>SUM(表2[[#This Row],[吃饭]:[学习阅读]])</f>
        <v>220.75229508196722</v>
      </c>
      <c r="N24" s="3">
        <f>表2[[#This Row],[合计]]-表2[[#This Row],[房租]]-表2[[#This Row],[水电话费]]</f>
        <v>176.49</v>
      </c>
    </row>
    <row r="25" spans="1:14">
      <c r="A25" s="1">
        <v>45681</v>
      </c>
      <c r="B25" s="3">
        <f>11+13</f>
        <v>24</v>
      </c>
      <c r="C25" s="3"/>
      <c r="D25" s="3"/>
      <c r="E25" s="3">
        <f>162.27+43+23</f>
        <v>228.27</v>
      </c>
      <c r="F25" s="3">
        <v>17.36</v>
      </c>
      <c r="G25" s="3"/>
      <c r="H25" s="3"/>
      <c r="I25" s="3">
        <f t="shared" si="0"/>
        <v>44.26229508196721</v>
      </c>
      <c r="J25" s="3"/>
      <c r="K25" s="3"/>
      <c r="L25" s="3"/>
      <c r="M25" s="3">
        <f>SUM(表2[[#This Row],[吃饭]:[学习阅读]])</f>
        <v>313.89229508196718</v>
      </c>
      <c r="N25" s="3">
        <f>表2[[#This Row],[合计]]-表2[[#This Row],[房租]]-表2[[#This Row],[水电话费]]</f>
        <v>269.63</v>
      </c>
    </row>
    <row r="26" spans="1:14">
      <c r="A26" s="1">
        <v>45682</v>
      </c>
      <c r="B26" s="3">
        <v>73</v>
      </c>
      <c r="C26" s="3"/>
      <c r="D26" s="3">
        <v>73</v>
      </c>
      <c r="E26" s="3">
        <v>24</v>
      </c>
      <c r="F26" s="3"/>
      <c r="G26" s="3"/>
      <c r="H26" s="3"/>
      <c r="I26" s="3">
        <f t="shared" si="0"/>
        <v>44.26229508196721</v>
      </c>
      <c r="J26" s="3"/>
      <c r="K26" s="3"/>
      <c r="L26" s="3"/>
      <c r="M26" s="3">
        <f>SUM(表2[[#This Row],[吃饭]:[学习阅读]])</f>
        <v>214.26229508196721</v>
      </c>
      <c r="N26" s="3">
        <f>表2[[#This Row],[合计]]-表2[[#This Row],[房租]]-表2[[#This Row],[水电话费]]</f>
        <v>170</v>
      </c>
    </row>
    <row r="27" spans="1:14">
      <c r="A27" s="1">
        <v>45683</v>
      </c>
      <c r="B27" s="3"/>
      <c r="C27" s="3"/>
      <c r="D27" s="3">
        <f>45.99+15+23+39</f>
        <v>122.99000000000001</v>
      </c>
      <c r="E27" s="3"/>
      <c r="F27" s="3"/>
      <c r="G27" s="3"/>
      <c r="H27" s="3"/>
      <c r="I27" s="3">
        <f t="shared" si="0"/>
        <v>44.26229508196721</v>
      </c>
      <c r="J27" s="3"/>
      <c r="K27" s="3"/>
      <c r="L27" s="3"/>
      <c r="M27" s="3">
        <f>SUM(表2[[#This Row],[吃饭]:[学习阅读]])</f>
        <v>167.25229508196722</v>
      </c>
      <c r="N27" s="3">
        <f>表2[[#This Row],[合计]]-表2[[#This Row],[房租]]-表2[[#This Row],[水电话费]]</f>
        <v>122.99000000000001</v>
      </c>
    </row>
    <row r="28" spans="1:14">
      <c r="A28" s="1">
        <v>45684</v>
      </c>
      <c r="B28" s="3"/>
      <c r="C28" s="3"/>
      <c r="D28" s="3"/>
      <c r="E28" s="3">
        <f>45+38</f>
        <v>83</v>
      </c>
      <c r="F28" s="3"/>
      <c r="G28" s="3"/>
      <c r="H28" s="3"/>
      <c r="I28" s="3">
        <f t="shared" si="0"/>
        <v>44.26229508196721</v>
      </c>
      <c r="J28" s="3"/>
      <c r="K28" s="3"/>
      <c r="L28" s="3"/>
      <c r="M28" s="3">
        <f>SUM(表2[[#This Row],[吃饭]:[学习阅读]])</f>
        <v>127.26229508196721</v>
      </c>
      <c r="N28" s="3">
        <f>表2[[#This Row],[合计]]-表2[[#This Row],[房租]]-表2[[#This Row],[水电话费]]</f>
        <v>83</v>
      </c>
    </row>
    <row r="29" spans="1:14">
      <c r="A29" s="1">
        <v>45685</v>
      </c>
      <c r="B29" s="3"/>
      <c r="C29" s="3"/>
      <c r="D29" s="3"/>
      <c r="E29" s="3"/>
      <c r="F29" s="3"/>
      <c r="G29" s="3"/>
      <c r="H29" s="3"/>
      <c r="I29" s="3">
        <f t="shared" si="0"/>
        <v>44.26229508196721</v>
      </c>
      <c r="J29" s="3"/>
      <c r="K29" s="3"/>
      <c r="L29" s="3"/>
      <c r="M29" s="3">
        <f>SUM(表2[[#This Row],[吃饭]:[学习阅读]])</f>
        <v>44.26229508196721</v>
      </c>
      <c r="N29" s="3">
        <f>表2[[#This Row],[合计]]-表2[[#This Row],[房租]]-表2[[#This Row],[水电话费]]</f>
        <v>0</v>
      </c>
    </row>
    <row r="30" spans="1:14">
      <c r="A30" s="1">
        <v>45686</v>
      </c>
      <c r="B30" s="3">
        <v>39</v>
      </c>
      <c r="C30" s="3"/>
      <c r="D30" s="3">
        <v>39.9</v>
      </c>
      <c r="E30" s="3">
        <v>100</v>
      </c>
      <c r="F30" s="3"/>
      <c r="G30" s="3"/>
      <c r="H30" s="3"/>
      <c r="I30" s="3">
        <f t="shared" si="0"/>
        <v>44.26229508196721</v>
      </c>
      <c r="J30" s="3"/>
      <c r="K30" s="3"/>
      <c r="L30" s="3"/>
      <c r="M30" s="3">
        <f>SUM(表2[[#This Row],[吃饭]:[学习阅读]])</f>
        <v>223.16229508196722</v>
      </c>
      <c r="N30" s="3">
        <f>表2[[#This Row],[合计]]-表2[[#This Row],[房租]]-表2[[#This Row],[水电话费]]</f>
        <v>178.9</v>
      </c>
    </row>
    <row r="31" spans="1:14">
      <c r="A31" s="1">
        <v>45687</v>
      </c>
      <c r="B31" s="3"/>
      <c r="C31" s="3"/>
      <c r="D31" s="3">
        <v>39</v>
      </c>
      <c r="E31" s="3"/>
      <c r="F31" s="3"/>
      <c r="G31" s="3"/>
      <c r="H31" s="3"/>
      <c r="I31" s="3">
        <f t="shared" si="0"/>
        <v>44.26229508196721</v>
      </c>
      <c r="J31" s="3"/>
      <c r="K31" s="3"/>
      <c r="L31" s="3"/>
      <c r="M31" s="3">
        <f>SUM(表2[[#This Row],[吃饭]:[学习阅读]])</f>
        <v>83.26229508196721</v>
      </c>
      <c r="N31" s="3">
        <f>表2[[#This Row],[合计]]-表2[[#This Row],[房租]]-表2[[#This Row],[水电话费]]</f>
        <v>39</v>
      </c>
    </row>
    <row r="32" spans="1:14">
      <c r="A32" s="1">
        <v>45688</v>
      </c>
      <c r="B32" s="3">
        <v>38.99</v>
      </c>
      <c r="C32" s="3"/>
      <c r="D32" s="3">
        <v>98</v>
      </c>
      <c r="E32" s="3">
        <v>82</v>
      </c>
      <c r="F32" s="3"/>
      <c r="G32" s="3"/>
      <c r="H32" s="3"/>
      <c r="I32" s="3">
        <f t="shared" si="0"/>
        <v>44.26229508196721</v>
      </c>
      <c r="J32" s="3"/>
      <c r="K32" s="3"/>
      <c r="L32" s="3"/>
      <c r="M32" s="3">
        <f>SUM(表2[[#This Row],[吃饭]:[学习阅读]])</f>
        <v>263.25229508196719</v>
      </c>
      <c r="N32" s="3">
        <f>表2[[#This Row],[合计]]-表2[[#This Row],[房租]]-表2[[#This Row],[水电话费]]</f>
        <v>218.98999999999998</v>
      </c>
    </row>
    <row r="33" spans="1:14" ht="37.25" customHeight="1">
      <c r="A33" s="4" t="s">
        <v>11</v>
      </c>
      <c r="B33" s="3">
        <f>SUM(B2:B32)</f>
        <v>820.93</v>
      </c>
      <c r="C33" s="3">
        <f t="shared" ref="C33:I33" si="1">SUM(C2:C32)</f>
        <v>27.610000000000003</v>
      </c>
      <c r="D33" s="3">
        <f>SUM(D2:D32)</f>
        <v>1120.92</v>
      </c>
      <c r="E33" s="3">
        <f t="shared" si="1"/>
        <v>1492.21</v>
      </c>
      <c r="F33" s="3">
        <f>SUM(F2:F32)</f>
        <v>43.57</v>
      </c>
      <c r="G33" s="3">
        <f t="shared" si="1"/>
        <v>771.94</v>
      </c>
      <c r="H33" s="3">
        <f t="shared" si="1"/>
        <v>0</v>
      </c>
      <c r="I33" s="3">
        <f t="shared" si="1"/>
        <v>1702.1311475409843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5979.3111475409833</v>
      </c>
      <c r="N33" s="3">
        <f>表2[[#This Row],[合计]]-表2[[#This Row],[房租]]-表2[[#This Row],[水电话费]]</f>
        <v>4277.1799999999985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5979.3111475409842</v>
      </c>
      <c r="M34" s="3"/>
    </row>
  </sheetData>
  <phoneticPr fontId="1" type="noConversion"/>
  <conditionalFormatting sqref="N2:N32">
    <cfRule type="cellIs" dxfId="2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5ABC-1D47-3048-A473-CBD616FC4C0A}">
  <dimension ref="A1:N31"/>
  <sheetViews>
    <sheetView tabSelected="1" zoomScale="125" zoomScaleNormal="100" workbookViewId="0">
      <selection activeCell="F18" sqref="F18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45689</v>
      </c>
      <c r="B2" s="3"/>
      <c r="C2" s="3"/>
      <c r="D2" s="3">
        <v>45</v>
      </c>
      <c r="E2" s="3">
        <v>45</v>
      </c>
      <c r="F2" s="3"/>
      <c r="G2" s="3"/>
      <c r="H2" s="3"/>
      <c r="I2" s="3">
        <f>2700/61+100</f>
        <v>144.26229508196721</v>
      </c>
      <c r="J2" s="3"/>
      <c r="K2" s="3"/>
      <c r="L2" s="3"/>
      <c r="M2" s="3">
        <f>SUM(表2_2[[#This Row],[吃饭]:[学习阅读]])</f>
        <v>234.26229508196721</v>
      </c>
      <c r="N2" s="3">
        <f>表2_2[[#This Row],[合计]]-表2_2[[#This Row],[房租]]-表2_2[[#This Row],[水电话费]]</f>
        <v>90</v>
      </c>
    </row>
    <row r="3" spans="1:14">
      <c r="A3" s="1">
        <v>45690</v>
      </c>
      <c r="B3" s="3"/>
      <c r="C3" s="3"/>
      <c r="D3" s="3"/>
      <c r="E3" s="3">
        <v>23.86</v>
      </c>
      <c r="F3" s="3"/>
      <c r="G3" s="3"/>
      <c r="H3" s="3"/>
      <c r="I3" s="3">
        <f t="shared" ref="I3:I29" si="0">2700/61</f>
        <v>44.26229508196721</v>
      </c>
      <c r="J3" s="3"/>
      <c r="K3" s="3"/>
      <c r="L3" s="3"/>
      <c r="M3" s="3">
        <f>SUM(表2_2[[#This Row],[吃饭]:[学习阅读]])</f>
        <v>68.122295081967209</v>
      </c>
      <c r="N3" s="3">
        <f>表2_2[[#This Row],[合计]]-表2_2[[#This Row],[房租]]-表2_2[[#This Row],[水电话费]]</f>
        <v>23.86</v>
      </c>
    </row>
    <row r="4" spans="1:14">
      <c r="A4" s="1">
        <v>45691</v>
      </c>
      <c r="B4" s="3">
        <f>27.61+20.86</f>
        <v>48.47</v>
      </c>
      <c r="C4" s="3"/>
      <c r="D4" s="3">
        <v>38</v>
      </c>
      <c r="E4" s="3"/>
      <c r="F4" s="3">
        <v>15.74</v>
      </c>
      <c r="G4" s="3"/>
      <c r="H4" s="3"/>
      <c r="I4" s="3">
        <f t="shared" si="0"/>
        <v>44.26229508196721</v>
      </c>
      <c r="J4" s="3"/>
      <c r="K4" s="3"/>
      <c r="L4" s="3"/>
      <c r="M4" s="3">
        <f>SUM(表2_2[[#This Row],[吃饭]:[学习阅读]])</f>
        <v>146.47229508196722</v>
      </c>
      <c r="N4" s="3">
        <f>表2_2[[#This Row],[合计]]-表2_2[[#This Row],[房租]]-表2_2[[#This Row],[水电话费]]</f>
        <v>102.21000000000001</v>
      </c>
    </row>
    <row r="5" spans="1:14">
      <c r="A5" s="1">
        <v>45692</v>
      </c>
      <c r="B5" s="3">
        <f>58+3.71</f>
        <v>61.71</v>
      </c>
      <c r="C5" s="3"/>
      <c r="D5" s="3"/>
      <c r="E5" s="3"/>
      <c r="F5" s="3"/>
      <c r="G5" s="3">
        <v>102</v>
      </c>
      <c r="H5" s="3"/>
      <c r="I5" s="3">
        <f t="shared" si="0"/>
        <v>44.26229508196721</v>
      </c>
      <c r="J5" s="3"/>
      <c r="K5" s="3"/>
      <c r="L5" s="3"/>
      <c r="M5" s="3">
        <f>SUM(表2_2[[#This Row],[吃饭]:[学习阅读]])</f>
        <v>207.97229508196722</v>
      </c>
      <c r="N5" s="3">
        <f>表2_2[[#This Row],[合计]]-表2_2[[#This Row],[房租]]-表2_2[[#This Row],[水电话费]]</f>
        <v>163.71</v>
      </c>
    </row>
    <row r="6" spans="1:14">
      <c r="A6" s="1">
        <v>45693</v>
      </c>
      <c r="B6" s="3">
        <v>3.9</v>
      </c>
      <c r="C6" s="3">
        <v>2.4500000000000002</v>
      </c>
      <c r="D6" s="3">
        <v>32</v>
      </c>
      <c r="E6" s="3">
        <v>15</v>
      </c>
      <c r="F6" s="3"/>
      <c r="G6" s="3"/>
      <c r="H6" s="3"/>
      <c r="I6" s="3">
        <f t="shared" si="0"/>
        <v>44.26229508196721</v>
      </c>
      <c r="J6" s="3"/>
      <c r="K6" s="3"/>
      <c r="L6" s="3"/>
      <c r="M6" s="3">
        <f>SUM(表2_2[[#This Row],[吃饭]:[学习阅读]])</f>
        <v>97.612295081967204</v>
      </c>
      <c r="N6" s="3">
        <f>表2_2[[#This Row],[合计]]-表2_2[[#This Row],[房租]]-表2_2[[#This Row],[水电话费]]</f>
        <v>53.349999999999994</v>
      </c>
    </row>
    <row r="7" spans="1:14">
      <c r="A7" s="1">
        <v>45694</v>
      </c>
      <c r="B7" s="3">
        <f>29.9+98+9</f>
        <v>136.9</v>
      </c>
      <c r="C7" s="3"/>
      <c r="D7" s="3"/>
      <c r="E7" s="3"/>
      <c r="F7" s="3"/>
      <c r="G7" s="3"/>
      <c r="H7" s="3"/>
      <c r="I7" s="3">
        <f t="shared" si="0"/>
        <v>44.26229508196721</v>
      </c>
      <c r="J7" s="3"/>
      <c r="K7" s="3"/>
      <c r="L7" s="3"/>
      <c r="M7" s="3">
        <f>SUM(表2_2[[#This Row],[吃饭]:[学习阅读]])</f>
        <v>181.16229508196722</v>
      </c>
      <c r="N7" s="3">
        <f>表2_2[[#This Row],[合计]]-表2_2[[#This Row],[房租]]-表2_2[[#This Row],[水电话费]]</f>
        <v>136.9</v>
      </c>
    </row>
    <row r="8" spans="1:14">
      <c r="A8" s="1">
        <v>45695</v>
      </c>
      <c r="B8" s="3">
        <f>15.14+4.64</f>
        <v>19.78</v>
      </c>
      <c r="C8" s="3"/>
      <c r="D8" s="3">
        <v>5.67</v>
      </c>
      <c r="E8" s="3"/>
      <c r="F8" s="3"/>
      <c r="G8" s="3"/>
      <c r="H8" s="3"/>
      <c r="I8" s="3">
        <f t="shared" si="0"/>
        <v>44.26229508196721</v>
      </c>
      <c r="J8" s="3"/>
      <c r="K8" s="3"/>
      <c r="L8" s="3"/>
      <c r="M8" s="3">
        <f>SUM(表2_2[[#This Row],[吃饭]:[学习阅读]])</f>
        <v>69.712295081967213</v>
      </c>
      <c r="N8" s="3">
        <f>表2_2[[#This Row],[合计]]-表2_2[[#This Row],[房租]]-表2_2[[#This Row],[水电话费]]</f>
        <v>25.450000000000003</v>
      </c>
    </row>
    <row r="9" spans="1:14">
      <c r="A9" s="1">
        <v>45696</v>
      </c>
      <c r="B9" s="3">
        <f>22+9+3.9</f>
        <v>34.9</v>
      </c>
      <c r="C9" s="3"/>
      <c r="D9" s="3">
        <v>12.9</v>
      </c>
      <c r="E9" s="3"/>
      <c r="F9" s="3"/>
      <c r="G9" s="3">
        <v>40</v>
      </c>
      <c r="H9" s="3"/>
      <c r="I9" s="3">
        <f t="shared" si="0"/>
        <v>44.26229508196721</v>
      </c>
      <c r="J9" s="3"/>
      <c r="K9" s="3"/>
      <c r="L9" s="3"/>
      <c r="M9" s="3">
        <f>SUM(表2_2[[#This Row],[吃饭]:[学习阅读]])</f>
        <v>132.06229508196719</v>
      </c>
      <c r="N9" s="3">
        <f>表2_2[[#This Row],[合计]]-表2_2[[#This Row],[房租]]-表2_2[[#This Row],[水电话费]]</f>
        <v>87.799999999999983</v>
      </c>
    </row>
    <row r="10" spans="1:14">
      <c r="A10" s="1">
        <v>45697</v>
      </c>
      <c r="B10" s="3">
        <v>6</v>
      </c>
      <c r="C10" s="3"/>
      <c r="D10" s="3">
        <v>368</v>
      </c>
      <c r="E10" s="3"/>
      <c r="F10" s="3"/>
      <c r="G10" s="3"/>
      <c r="H10" s="3"/>
      <c r="I10" s="3">
        <f t="shared" si="0"/>
        <v>44.26229508196721</v>
      </c>
      <c r="J10" s="3"/>
      <c r="K10" s="3"/>
      <c r="L10" s="3"/>
      <c r="M10" s="3">
        <f>SUM(表2_2[[#This Row],[吃饭]:[学习阅读]])</f>
        <v>418.26229508196718</v>
      </c>
      <c r="N10" s="3">
        <f>表2_2[[#This Row],[合计]]-表2_2[[#This Row],[房租]]-表2_2[[#This Row],[水电话费]]</f>
        <v>374</v>
      </c>
    </row>
    <row r="11" spans="1:14">
      <c r="A11" s="1">
        <v>45698</v>
      </c>
      <c r="B11" s="3"/>
      <c r="C11" s="3"/>
      <c r="D11" s="3">
        <v>455</v>
      </c>
      <c r="E11" s="3">
        <v>15</v>
      </c>
      <c r="F11" s="3">
        <v>8.6999999999999993</v>
      </c>
      <c r="G11" s="3"/>
      <c r="H11" s="3"/>
      <c r="I11" s="3">
        <f t="shared" si="0"/>
        <v>44.26229508196721</v>
      </c>
      <c r="J11" s="3"/>
      <c r="K11" s="3"/>
      <c r="L11" s="3"/>
      <c r="M11" s="3">
        <f>SUM(表2_2[[#This Row],[吃饭]:[学习阅读]])</f>
        <v>522.96229508196723</v>
      </c>
      <c r="N11" s="3">
        <f>表2_2[[#This Row],[合计]]-表2_2[[#This Row],[房租]]-表2_2[[#This Row],[水电话费]]</f>
        <v>478.70000000000005</v>
      </c>
    </row>
    <row r="12" spans="1:14">
      <c r="A12" s="1">
        <v>45699</v>
      </c>
      <c r="B12" s="3">
        <v>134</v>
      </c>
      <c r="C12" s="3">
        <f>2.45+5.82</f>
        <v>8.27</v>
      </c>
      <c r="D12" s="3"/>
      <c r="E12" s="3">
        <v>6</v>
      </c>
      <c r="F12" s="3">
        <v>16</v>
      </c>
      <c r="G12" s="3"/>
      <c r="H12" s="3"/>
      <c r="I12" s="3">
        <f t="shared" si="0"/>
        <v>44.26229508196721</v>
      </c>
      <c r="J12" s="3"/>
      <c r="K12" s="3"/>
      <c r="L12" s="3"/>
      <c r="M12" s="3">
        <f>SUM(表2_2[[#This Row],[吃饭]:[学习阅读]])</f>
        <v>208.53229508196722</v>
      </c>
      <c r="N12" s="3">
        <f>表2_2[[#This Row],[合计]]-表2_2[[#This Row],[房租]]-表2_2[[#This Row],[水电话费]]</f>
        <v>164.27</v>
      </c>
    </row>
    <row r="13" spans="1:14">
      <c r="A13" s="1">
        <v>45700</v>
      </c>
      <c r="B13" s="3"/>
      <c r="C13" s="3"/>
      <c r="D13" s="3"/>
      <c r="E13" s="3"/>
      <c r="F13" s="3"/>
      <c r="G13" s="3"/>
      <c r="H13" s="3"/>
      <c r="I13" s="3">
        <f t="shared" si="0"/>
        <v>44.26229508196721</v>
      </c>
      <c r="J13" s="3"/>
      <c r="K13" s="3"/>
      <c r="L13" s="3"/>
      <c r="M13" s="3">
        <f>SUM(表2_2[[#This Row],[吃饭]:[学习阅读]])</f>
        <v>44.26229508196721</v>
      </c>
      <c r="N13" s="3">
        <f>表2_2[[#This Row],[合计]]-表2_2[[#This Row],[房租]]-表2_2[[#This Row],[水电话费]]</f>
        <v>0</v>
      </c>
    </row>
    <row r="14" spans="1:14">
      <c r="A14" s="1">
        <v>45701</v>
      </c>
      <c r="B14" s="3"/>
      <c r="C14" s="3"/>
      <c r="D14" s="3">
        <v>15.8</v>
      </c>
      <c r="E14" s="3"/>
      <c r="F14" s="3"/>
      <c r="G14" s="3"/>
      <c r="H14" s="3"/>
      <c r="I14" s="3">
        <f t="shared" si="0"/>
        <v>44.26229508196721</v>
      </c>
      <c r="J14" s="3"/>
      <c r="K14" s="3"/>
      <c r="L14" s="3"/>
      <c r="M14" s="3">
        <f>SUM(表2_2[[#This Row],[吃饭]:[学习阅读]])</f>
        <v>60.062295081967207</v>
      </c>
      <c r="N14" s="3">
        <f>表2_2[[#This Row],[合计]]-表2_2[[#This Row],[房租]]-表2_2[[#This Row],[水电话费]]</f>
        <v>15.799999999999997</v>
      </c>
    </row>
    <row r="15" spans="1:14">
      <c r="A15" s="1">
        <v>45702</v>
      </c>
      <c r="B15" s="3">
        <f>19+19</f>
        <v>38</v>
      </c>
      <c r="C15" s="3">
        <v>2.5</v>
      </c>
      <c r="D15" s="3"/>
      <c r="E15" s="3"/>
      <c r="F15" s="3"/>
      <c r="G15" s="3"/>
      <c r="H15" s="3"/>
      <c r="I15" s="3">
        <f t="shared" si="0"/>
        <v>44.26229508196721</v>
      </c>
      <c r="J15" s="3"/>
      <c r="K15" s="3"/>
      <c r="L15" s="3"/>
      <c r="M15" s="3">
        <f>SUM(表2_2[[#This Row],[吃饭]:[学习阅读]])</f>
        <v>84.76229508196721</v>
      </c>
      <c r="N15" s="3">
        <f>表2_2[[#This Row],[合计]]-表2_2[[#This Row],[房租]]-表2_2[[#This Row],[水电话费]]</f>
        <v>40.5</v>
      </c>
    </row>
    <row r="16" spans="1:14">
      <c r="A16" s="1">
        <v>45703</v>
      </c>
      <c r="B16" s="3">
        <v>19</v>
      </c>
      <c r="C16" s="3"/>
      <c r="D16" s="3"/>
      <c r="E16" s="3"/>
      <c r="F16" s="3"/>
      <c r="G16" s="3"/>
      <c r="H16" s="3"/>
      <c r="I16" s="3">
        <f t="shared" si="0"/>
        <v>44.26229508196721</v>
      </c>
      <c r="J16" s="3"/>
      <c r="K16" s="3"/>
      <c r="L16" s="3"/>
      <c r="M16" s="3">
        <f>SUM(表2_2[[#This Row],[吃饭]:[学习阅读]])</f>
        <v>63.26229508196721</v>
      </c>
      <c r="N16" s="3">
        <f>表2_2[[#This Row],[合计]]-表2_2[[#This Row],[房租]]-表2_2[[#This Row],[水电话费]]</f>
        <v>19</v>
      </c>
    </row>
    <row r="17" spans="1:14">
      <c r="A17" s="1">
        <v>45704</v>
      </c>
      <c r="B17" s="3"/>
      <c r="C17" s="3"/>
      <c r="D17" s="3">
        <v>4.2</v>
      </c>
      <c r="E17" s="3"/>
      <c r="F17" s="3"/>
      <c r="G17" s="3"/>
      <c r="H17" s="3"/>
      <c r="I17" s="3">
        <f t="shared" si="0"/>
        <v>44.26229508196721</v>
      </c>
      <c r="J17" s="3"/>
      <c r="K17" s="3"/>
      <c r="L17" s="3"/>
      <c r="M17" s="3">
        <f>SUM(表2_2[[#This Row],[吃饭]:[学习阅读]])</f>
        <v>48.462295081967213</v>
      </c>
      <c r="N17" s="3">
        <f>表2_2[[#This Row],[合计]]-表2_2[[#This Row],[房租]]-表2_2[[#This Row],[水电话费]]</f>
        <v>4.2000000000000028</v>
      </c>
    </row>
    <row r="18" spans="1:14">
      <c r="A18" s="1">
        <v>45705</v>
      </c>
      <c r="B18" s="3"/>
      <c r="C18" s="3"/>
      <c r="D18" s="3"/>
      <c r="E18" s="3"/>
      <c r="F18" s="3"/>
      <c r="G18" s="3"/>
      <c r="H18" s="3"/>
      <c r="I18" s="3">
        <f t="shared" si="0"/>
        <v>44.26229508196721</v>
      </c>
      <c r="J18" s="3"/>
      <c r="K18" s="3"/>
      <c r="L18" s="3"/>
      <c r="M18" s="3">
        <f>SUM(表2_2[[#This Row],[吃饭]:[学习阅读]])</f>
        <v>44.26229508196721</v>
      </c>
      <c r="N18" s="3">
        <f>表2_2[[#This Row],[合计]]-表2_2[[#This Row],[房租]]-表2_2[[#This Row],[水电话费]]</f>
        <v>0</v>
      </c>
    </row>
    <row r="19" spans="1:14">
      <c r="A19" s="1">
        <v>45706</v>
      </c>
      <c r="B19" s="3"/>
      <c r="C19" s="3"/>
      <c r="D19" s="3"/>
      <c r="E19" s="3"/>
      <c r="F19" s="3"/>
      <c r="G19" s="3"/>
      <c r="H19" s="3"/>
      <c r="I19" s="3">
        <f t="shared" si="0"/>
        <v>44.26229508196721</v>
      </c>
      <c r="J19" s="3"/>
      <c r="K19" s="3"/>
      <c r="L19" s="3"/>
      <c r="M19" s="3">
        <f>SUM(表2_2[[#This Row],[吃饭]:[学习阅读]])</f>
        <v>44.26229508196721</v>
      </c>
      <c r="N19" s="3">
        <f>表2_2[[#This Row],[合计]]-表2_2[[#This Row],[房租]]-表2_2[[#This Row],[水电话费]]</f>
        <v>0</v>
      </c>
    </row>
    <row r="20" spans="1:14">
      <c r="A20" s="1">
        <v>45707</v>
      </c>
      <c r="B20" s="3"/>
      <c r="C20" s="3"/>
      <c r="D20" s="3"/>
      <c r="E20" s="3"/>
      <c r="F20" s="3"/>
      <c r="G20" s="3"/>
      <c r="H20" s="3"/>
      <c r="I20" s="3">
        <f t="shared" si="0"/>
        <v>44.26229508196721</v>
      </c>
      <c r="J20" s="3"/>
      <c r="K20" s="3"/>
      <c r="L20" s="3"/>
      <c r="M20" s="3">
        <f>SUM(表2_2[[#This Row],[吃饭]:[学习阅读]])</f>
        <v>44.26229508196721</v>
      </c>
      <c r="N20" s="3">
        <f>表2_2[[#This Row],[合计]]-表2_2[[#This Row],[房租]]-表2_2[[#This Row],[水电话费]]</f>
        <v>0</v>
      </c>
    </row>
    <row r="21" spans="1:14">
      <c r="A21" s="1">
        <v>45708</v>
      </c>
      <c r="B21" s="3"/>
      <c r="C21" s="3"/>
      <c r="D21" s="3"/>
      <c r="E21" s="3"/>
      <c r="F21" s="3"/>
      <c r="G21" s="3"/>
      <c r="H21" s="3"/>
      <c r="I21" s="3">
        <f t="shared" si="0"/>
        <v>44.26229508196721</v>
      </c>
      <c r="J21" s="3"/>
      <c r="K21" s="3"/>
      <c r="L21" s="3"/>
      <c r="M21" s="3">
        <f>SUM(表2_2[[#This Row],[吃饭]:[学习阅读]])</f>
        <v>44.26229508196721</v>
      </c>
      <c r="N21" s="3">
        <f>表2_2[[#This Row],[合计]]-表2_2[[#This Row],[房租]]-表2_2[[#This Row],[水电话费]]</f>
        <v>0</v>
      </c>
    </row>
    <row r="22" spans="1:14">
      <c r="A22" s="1">
        <v>45709</v>
      </c>
      <c r="B22" s="3"/>
      <c r="C22" s="3"/>
      <c r="D22" s="3"/>
      <c r="E22" s="3"/>
      <c r="F22" s="3"/>
      <c r="G22" s="3"/>
      <c r="H22" s="3"/>
      <c r="I22" s="3">
        <f t="shared" si="0"/>
        <v>44.26229508196721</v>
      </c>
      <c r="J22" s="3"/>
      <c r="K22" s="3"/>
      <c r="L22" s="3"/>
      <c r="M22" s="3">
        <f>SUM(表2_2[[#This Row],[吃饭]:[学习阅读]])</f>
        <v>44.26229508196721</v>
      </c>
      <c r="N22" s="3">
        <f>表2_2[[#This Row],[合计]]-表2_2[[#This Row],[房租]]-表2_2[[#This Row],[水电话费]]</f>
        <v>0</v>
      </c>
    </row>
    <row r="23" spans="1:14">
      <c r="A23" s="1">
        <v>45710</v>
      </c>
      <c r="B23" s="3"/>
      <c r="C23" s="3"/>
      <c r="D23" s="3"/>
      <c r="E23" s="3"/>
      <c r="F23" s="3"/>
      <c r="G23" s="3"/>
      <c r="H23" s="3"/>
      <c r="I23" s="3">
        <f t="shared" si="0"/>
        <v>44.26229508196721</v>
      </c>
      <c r="J23" s="3"/>
      <c r="K23" s="3"/>
      <c r="L23" s="3"/>
      <c r="M23" s="3">
        <f>SUM(表2_2[[#This Row],[吃饭]:[学习阅读]])</f>
        <v>44.26229508196721</v>
      </c>
      <c r="N23" s="3">
        <f>表2_2[[#This Row],[合计]]-表2_2[[#This Row],[房租]]-表2_2[[#This Row],[水电话费]]</f>
        <v>0</v>
      </c>
    </row>
    <row r="24" spans="1:14">
      <c r="A24" s="1">
        <v>45711</v>
      </c>
      <c r="B24" s="3"/>
      <c r="C24" s="3"/>
      <c r="D24" s="3"/>
      <c r="E24" s="3"/>
      <c r="F24" s="3"/>
      <c r="G24" s="3"/>
      <c r="H24" s="3"/>
      <c r="I24" s="3">
        <f t="shared" si="0"/>
        <v>44.26229508196721</v>
      </c>
      <c r="J24" s="3"/>
      <c r="K24" s="3"/>
      <c r="L24" s="3"/>
      <c r="M24" s="3">
        <f>SUM(表2_2[[#This Row],[吃饭]:[学习阅读]])</f>
        <v>44.26229508196721</v>
      </c>
      <c r="N24" s="3">
        <f>表2_2[[#This Row],[合计]]-表2_2[[#This Row],[房租]]-表2_2[[#This Row],[水电话费]]</f>
        <v>0</v>
      </c>
    </row>
    <row r="25" spans="1:14">
      <c r="A25" s="1">
        <v>45712</v>
      </c>
      <c r="B25" s="3"/>
      <c r="C25" s="3"/>
      <c r="D25" s="3"/>
      <c r="E25" s="3"/>
      <c r="F25" s="3"/>
      <c r="G25" s="3"/>
      <c r="H25" s="3"/>
      <c r="I25" s="3">
        <f t="shared" si="0"/>
        <v>44.26229508196721</v>
      </c>
      <c r="J25" s="3"/>
      <c r="K25" s="3"/>
      <c r="L25" s="3"/>
      <c r="M25" s="3">
        <f>SUM(表2_2[[#This Row],[吃饭]:[学习阅读]])</f>
        <v>44.26229508196721</v>
      </c>
      <c r="N25" s="3">
        <f>表2_2[[#This Row],[合计]]-表2_2[[#This Row],[房租]]-表2_2[[#This Row],[水电话费]]</f>
        <v>0</v>
      </c>
    </row>
    <row r="26" spans="1:14">
      <c r="A26" s="1">
        <v>45713</v>
      </c>
      <c r="B26" s="3"/>
      <c r="C26" s="3"/>
      <c r="D26" s="3"/>
      <c r="E26" s="3"/>
      <c r="F26" s="3"/>
      <c r="G26" s="3"/>
      <c r="H26" s="3"/>
      <c r="I26" s="3">
        <f t="shared" si="0"/>
        <v>44.26229508196721</v>
      </c>
      <c r="J26" s="3"/>
      <c r="K26" s="3"/>
      <c r="L26" s="3"/>
      <c r="M26" s="3">
        <f>SUM(表2_2[[#This Row],[吃饭]:[学习阅读]])</f>
        <v>44.26229508196721</v>
      </c>
      <c r="N26" s="3">
        <f>表2_2[[#This Row],[合计]]-表2_2[[#This Row],[房租]]-表2_2[[#This Row],[水电话费]]</f>
        <v>0</v>
      </c>
    </row>
    <row r="27" spans="1:14">
      <c r="A27" s="1">
        <v>45714</v>
      </c>
      <c r="B27" s="3"/>
      <c r="C27" s="3"/>
      <c r="D27" s="3"/>
      <c r="E27" s="3"/>
      <c r="F27" s="3"/>
      <c r="G27" s="3"/>
      <c r="H27" s="3"/>
      <c r="I27" s="3">
        <f t="shared" si="0"/>
        <v>44.26229508196721</v>
      </c>
      <c r="J27" s="3"/>
      <c r="K27" s="3"/>
      <c r="L27" s="3"/>
      <c r="M27" s="3">
        <f>SUM(表2_2[[#This Row],[吃饭]:[学习阅读]])</f>
        <v>44.26229508196721</v>
      </c>
      <c r="N27" s="3">
        <f>表2_2[[#This Row],[合计]]-表2_2[[#This Row],[房租]]-表2_2[[#This Row],[水电话费]]</f>
        <v>0</v>
      </c>
    </row>
    <row r="28" spans="1:14">
      <c r="A28" s="1">
        <v>45715</v>
      </c>
      <c r="B28" s="3"/>
      <c r="C28" s="3"/>
      <c r="D28" s="3"/>
      <c r="E28" s="3"/>
      <c r="F28" s="3"/>
      <c r="G28" s="3"/>
      <c r="H28" s="3"/>
      <c r="I28" s="3">
        <f t="shared" si="0"/>
        <v>44.26229508196721</v>
      </c>
      <c r="J28" s="3"/>
      <c r="K28" s="3"/>
      <c r="L28" s="3"/>
      <c r="M28" s="3">
        <f>SUM(表2_2[[#This Row],[吃饭]:[学习阅读]])</f>
        <v>44.26229508196721</v>
      </c>
      <c r="N28" s="3">
        <f>表2_2[[#This Row],[合计]]-表2_2[[#This Row],[房租]]-表2_2[[#This Row],[水电话费]]</f>
        <v>0</v>
      </c>
    </row>
    <row r="29" spans="1:14">
      <c r="A29" s="1">
        <v>45716</v>
      </c>
      <c r="B29" s="3"/>
      <c r="C29" s="3"/>
      <c r="D29" s="3"/>
      <c r="E29" s="3"/>
      <c r="F29" s="3"/>
      <c r="G29" s="3"/>
      <c r="H29" s="3"/>
      <c r="I29" s="3">
        <f t="shared" si="0"/>
        <v>44.26229508196721</v>
      </c>
      <c r="J29" s="3"/>
      <c r="K29" s="3"/>
      <c r="L29" s="3"/>
      <c r="M29" s="3">
        <f>SUM(表2_2[[#This Row],[吃饭]:[学习阅读]])</f>
        <v>44.26229508196721</v>
      </c>
      <c r="N29" s="3">
        <f>表2_2[[#This Row],[合计]]-表2_2[[#This Row],[房租]]-表2_2[[#This Row],[水电话费]]</f>
        <v>0</v>
      </c>
    </row>
    <row r="30" spans="1:14" ht="37.25" customHeight="1">
      <c r="A30" s="4" t="s">
        <v>11</v>
      </c>
      <c r="B30" s="3">
        <f t="shared" ref="B30:M30" si="1">SUM(B2:B29)</f>
        <v>502.65999999999997</v>
      </c>
      <c r="C30" s="3">
        <f t="shared" si="1"/>
        <v>13.219999999999999</v>
      </c>
      <c r="D30" s="3">
        <f t="shared" si="1"/>
        <v>976.56999999999994</v>
      </c>
      <c r="E30" s="3">
        <f t="shared" si="1"/>
        <v>104.86</v>
      </c>
      <c r="F30" s="3">
        <f t="shared" si="1"/>
        <v>40.44</v>
      </c>
      <c r="G30" s="3">
        <f t="shared" si="1"/>
        <v>142</v>
      </c>
      <c r="H30" s="3">
        <f t="shared" si="1"/>
        <v>0</v>
      </c>
      <c r="I30" s="3">
        <f t="shared" si="1"/>
        <v>1339.344262295082</v>
      </c>
      <c r="J30" s="3">
        <f t="shared" si="1"/>
        <v>0</v>
      </c>
      <c r="K30" s="3">
        <f t="shared" si="1"/>
        <v>0</v>
      </c>
      <c r="L30" s="3">
        <f t="shared" si="1"/>
        <v>0</v>
      </c>
      <c r="M30" s="5">
        <f t="shared" si="1"/>
        <v>3119.0942622950829</v>
      </c>
      <c r="N30" s="3">
        <f>表2_2[[#This Row],[合计]]-表2_2[[#This Row],[房租]]-表2_2[[#This Row],[水电话费]]</f>
        <v>1779.7500000000009</v>
      </c>
    </row>
    <row r="31" spans="1:14"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f>SUM(B30:L30)</f>
        <v>3119.0942622950815</v>
      </c>
      <c r="M31" s="3"/>
    </row>
  </sheetData>
  <phoneticPr fontId="1" type="noConversion"/>
  <conditionalFormatting sqref="N2:N29">
    <cfRule type="cellIs" dxfId="2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E12" sqref="E12"/>
    </sheetView>
  </sheetViews>
  <sheetFormatPr baseColWidth="10" defaultColWidth="8.83203125" defaultRowHeight="15"/>
  <sheetData>
    <row r="5" ht="15" customHeight="1"/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2025.01</vt:lpstr>
      <vt:lpstr>2025.02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Zhu, He</cp:lastModifiedBy>
  <dcterms:created xsi:type="dcterms:W3CDTF">2015-06-05T18:17:20Z</dcterms:created>
  <dcterms:modified xsi:type="dcterms:W3CDTF">2025-02-16T07:27:45Z</dcterms:modified>
</cp:coreProperties>
</file>