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kpu\Documents\LPPA\"/>
    </mc:Choice>
  </mc:AlternateContent>
  <xr:revisionPtr revIDLastSave="0" documentId="13_ncr:1_{D3BF0ADF-C8E2-4918-8E66-0710AE346217}" xr6:coauthVersionLast="47" xr6:coauthVersionMax="47" xr10:uidLastSave="{00000000-0000-0000-0000-000000000000}"/>
  <bookViews>
    <workbookView xWindow="-110" yWindow="-110" windowWidth="19420" windowHeight="10300" xr2:uid="{1FDCA66A-4989-4756-BD23-A0F974CB1F4C}"/>
  </bookViews>
  <sheets>
    <sheet name="Rev 0" sheetId="1" r:id="rId1"/>
  </sheets>
  <definedNames>
    <definedName name="_xlnm.Print_Area" localSheetId="0">'Rev 0'!$A$1:$L$341</definedName>
    <definedName name="_xlnm.Print_Titles" localSheetId="0">'Rev 0'!$5:$6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3" i="1" l="1"/>
  <c r="I223" i="1"/>
  <c r="I222" i="1" s="1"/>
  <c r="D189" i="1"/>
  <c r="E189" i="1"/>
  <c r="F189" i="1"/>
  <c r="G189" i="1"/>
  <c r="H189" i="1"/>
  <c r="I189" i="1"/>
  <c r="J189" i="1"/>
  <c r="K189" i="1"/>
  <c r="K188" i="1" s="1"/>
  <c r="D188" i="1"/>
  <c r="E188" i="1"/>
  <c r="F188" i="1"/>
  <c r="G188" i="1"/>
  <c r="H188" i="1"/>
  <c r="I188" i="1"/>
  <c r="J188" i="1"/>
  <c r="D112" i="1"/>
  <c r="E112" i="1"/>
  <c r="F112" i="1"/>
  <c r="G112" i="1"/>
  <c r="H112" i="1"/>
  <c r="I112" i="1"/>
  <c r="J112" i="1"/>
  <c r="K112" i="1"/>
  <c r="D139" i="1"/>
  <c r="E139" i="1"/>
  <c r="F139" i="1"/>
  <c r="G139" i="1"/>
  <c r="H139" i="1"/>
  <c r="I139" i="1"/>
  <c r="J139" i="1"/>
  <c r="K139" i="1"/>
  <c r="K114" i="1" s="1"/>
  <c r="D114" i="1"/>
  <c r="E114" i="1"/>
  <c r="F114" i="1"/>
  <c r="G114" i="1"/>
  <c r="H114" i="1"/>
  <c r="I114" i="1"/>
  <c r="J114" i="1"/>
  <c r="D60" i="1"/>
  <c r="E60" i="1"/>
  <c r="F60" i="1"/>
  <c r="G60" i="1"/>
  <c r="H60" i="1"/>
  <c r="I60" i="1"/>
  <c r="J60" i="1"/>
  <c r="K60" i="1"/>
  <c r="D149" i="1"/>
  <c r="E149" i="1"/>
  <c r="F149" i="1"/>
  <c r="F148" i="1" s="1"/>
  <c r="G149" i="1"/>
  <c r="H149" i="1"/>
  <c r="I149" i="1"/>
  <c r="J149" i="1"/>
  <c r="K149" i="1"/>
  <c r="D124" i="1"/>
  <c r="E124" i="1"/>
  <c r="F124" i="1"/>
  <c r="G124" i="1"/>
  <c r="H124" i="1"/>
  <c r="I124" i="1"/>
  <c r="J124" i="1"/>
  <c r="K124" i="1"/>
  <c r="D115" i="1"/>
  <c r="E115" i="1"/>
  <c r="F115" i="1"/>
  <c r="G115" i="1"/>
  <c r="H115" i="1"/>
  <c r="I115" i="1"/>
  <c r="J115" i="1"/>
  <c r="K115" i="1"/>
  <c r="D98" i="1"/>
  <c r="E98" i="1"/>
  <c r="F98" i="1"/>
  <c r="G98" i="1"/>
  <c r="H98" i="1"/>
  <c r="I98" i="1"/>
  <c r="J98" i="1"/>
  <c r="K98" i="1"/>
  <c r="D93" i="1"/>
  <c r="E93" i="1"/>
  <c r="F93" i="1"/>
  <c r="G93" i="1"/>
  <c r="H93" i="1"/>
  <c r="I93" i="1"/>
  <c r="J93" i="1"/>
  <c r="K93" i="1"/>
  <c r="D92" i="1"/>
  <c r="E92" i="1"/>
  <c r="F92" i="1"/>
  <c r="G92" i="1"/>
  <c r="H92" i="1"/>
  <c r="I92" i="1"/>
  <c r="J92" i="1"/>
  <c r="D86" i="1"/>
  <c r="E86" i="1"/>
  <c r="F86" i="1"/>
  <c r="G86" i="1"/>
  <c r="H86" i="1"/>
  <c r="I86" i="1"/>
  <c r="J86" i="1"/>
  <c r="K86" i="1"/>
  <c r="D77" i="1"/>
  <c r="E77" i="1"/>
  <c r="F77" i="1"/>
  <c r="G77" i="1"/>
  <c r="H77" i="1"/>
  <c r="I77" i="1"/>
  <c r="J77" i="1"/>
  <c r="M77" i="1" s="1"/>
  <c r="K77" i="1"/>
  <c r="K76" i="1" s="1"/>
  <c r="D76" i="1"/>
  <c r="E76" i="1"/>
  <c r="F76" i="1"/>
  <c r="G76" i="1"/>
  <c r="H76" i="1"/>
  <c r="I76" i="1"/>
  <c r="J76" i="1"/>
  <c r="M76" i="1" s="1"/>
  <c r="D68" i="1"/>
  <c r="E68" i="1"/>
  <c r="F68" i="1"/>
  <c r="G68" i="1"/>
  <c r="H68" i="1"/>
  <c r="I68" i="1"/>
  <c r="J68" i="1"/>
  <c r="M68" i="1" s="1"/>
  <c r="K68" i="1"/>
  <c r="D61" i="1"/>
  <c r="E61" i="1"/>
  <c r="F61" i="1"/>
  <c r="G61" i="1"/>
  <c r="H61" i="1"/>
  <c r="I61" i="1"/>
  <c r="J61" i="1"/>
  <c r="K61" i="1"/>
  <c r="D44" i="1"/>
  <c r="E44" i="1"/>
  <c r="F44" i="1"/>
  <c r="G44" i="1"/>
  <c r="H44" i="1"/>
  <c r="I44" i="1"/>
  <c r="J44" i="1"/>
  <c r="K44" i="1"/>
  <c r="D34" i="1"/>
  <c r="E34" i="1"/>
  <c r="F34" i="1"/>
  <c r="G34" i="1"/>
  <c r="H34" i="1"/>
  <c r="I34" i="1"/>
  <c r="J34" i="1"/>
  <c r="K34" i="1"/>
  <c r="K33" i="1" s="1"/>
  <c r="D33" i="1"/>
  <c r="E33" i="1"/>
  <c r="F33" i="1"/>
  <c r="G33" i="1"/>
  <c r="H33" i="1"/>
  <c r="I33" i="1"/>
  <c r="J33" i="1"/>
  <c r="M33" i="1" s="1"/>
  <c r="D25" i="1"/>
  <c r="E25" i="1"/>
  <c r="F25" i="1"/>
  <c r="G25" i="1"/>
  <c r="H25" i="1"/>
  <c r="I25" i="1"/>
  <c r="J25" i="1"/>
  <c r="K25" i="1"/>
  <c r="D18" i="1"/>
  <c r="E18" i="1"/>
  <c r="F18" i="1"/>
  <c r="G18" i="1"/>
  <c r="H18" i="1"/>
  <c r="I18" i="1"/>
  <c r="J18" i="1"/>
  <c r="K18" i="1"/>
  <c r="K11" i="1" s="1"/>
  <c r="D11" i="1"/>
  <c r="E11" i="1"/>
  <c r="F11" i="1"/>
  <c r="G11" i="1"/>
  <c r="H11" i="1"/>
  <c r="I11" i="1"/>
  <c r="J11" i="1"/>
  <c r="M11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8" i="1"/>
  <c r="M189" i="1"/>
  <c r="M190" i="1"/>
  <c r="M191" i="1"/>
  <c r="M192" i="1"/>
  <c r="M193" i="1"/>
  <c r="M194" i="1"/>
  <c r="M195" i="1"/>
  <c r="M196" i="1"/>
  <c r="M197" i="1"/>
  <c r="M198" i="1"/>
  <c r="M206" i="1"/>
  <c r="M207" i="1"/>
  <c r="M210" i="1"/>
  <c r="M211" i="1"/>
  <c r="M214" i="1"/>
  <c r="M215" i="1"/>
  <c r="M216" i="1"/>
  <c r="M217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D327" i="1"/>
  <c r="E327" i="1"/>
  <c r="F327" i="1"/>
  <c r="G327" i="1"/>
  <c r="H327" i="1"/>
  <c r="I327" i="1"/>
  <c r="J327" i="1"/>
  <c r="K327" i="1"/>
  <c r="C323" i="1"/>
  <c r="C324" i="1"/>
  <c r="C325" i="1"/>
  <c r="C326" i="1"/>
  <c r="C327" i="1"/>
  <c r="C328" i="1"/>
  <c r="C330" i="1"/>
  <c r="C332" i="1"/>
  <c r="J329" i="1"/>
  <c r="L329" i="1" s="1"/>
  <c r="J328" i="1"/>
  <c r="L328" i="1" s="1"/>
  <c r="I328" i="1"/>
  <c r="H328" i="1"/>
  <c r="G328" i="1"/>
  <c r="F328" i="1"/>
  <c r="E328" i="1"/>
  <c r="D328" i="1"/>
  <c r="J331" i="1"/>
  <c r="L331" i="1" s="1"/>
  <c r="I330" i="1"/>
  <c r="H330" i="1"/>
  <c r="G330" i="1"/>
  <c r="F330" i="1"/>
  <c r="E330" i="1"/>
  <c r="D330" i="1"/>
  <c r="J153" i="1"/>
  <c r="L153" i="1" s="1"/>
  <c r="I152" i="1"/>
  <c r="H152" i="1"/>
  <c r="G152" i="1"/>
  <c r="F152" i="1"/>
  <c r="E152" i="1"/>
  <c r="D152" i="1"/>
  <c r="C152" i="1"/>
  <c r="J151" i="1"/>
  <c r="J150" i="1" s="1"/>
  <c r="I150" i="1"/>
  <c r="I148" i="1" s="1"/>
  <c r="H150" i="1"/>
  <c r="H148" i="1" s="1"/>
  <c r="G150" i="1"/>
  <c r="G148" i="1" s="1"/>
  <c r="F150" i="1"/>
  <c r="E150" i="1"/>
  <c r="D150" i="1"/>
  <c r="D148" i="1" s="1"/>
  <c r="C150" i="1"/>
  <c r="C149" i="1" s="1"/>
  <c r="C148" i="1" s="1"/>
  <c r="J146" i="1"/>
  <c r="J145" i="1" s="1"/>
  <c r="J144" i="1" s="1"/>
  <c r="I145" i="1"/>
  <c r="I144" i="1" s="1"/>
  <c r="H145" i="1"/>
  <c r="H144" i="1" s="1"/>
  <c r="G145" i="1"/>
  <c r="G144" i="1" s="1"/>
  <c r="F145" i="1"/>
  <c r="F144" i="1" s="1"/>
  <c r="E145" i="1"/>
  <c r="E144" i="1" s="1"/>
  <c r="D145" i="1"/>
  <c r="D144" i="1" s="1"/>
  <c r="C145" i="1"/>
  <c r="C144" i="1" s="1"/>
  <c r="J143" i="1"/>
  <c r="L143" i="1" s="1"/>
  <c r="I142" i="1"/>
  <c r="H142" i="1"/>
  <c r="G142" i="1"/>
  <c r="F142" i="1"/>
  <c r="E142" i="1"/>
  <c r="D142" i="1"/>
  <c r="C142" i="1"/>
  <c r="J141" i="1"/>
  <c r="L141" i="1" s="1"/>
  <c r="I140" i="1"/>
  <c r="H140" i="1"/>
  <c r="G140" i="1"/>
  <c r="F140" i="1"/>
  <c r="E140" i="1"/>
  <c r="D140" i="1"/>
  <c r="C140" i="1"/>
  <c r="C139" i="1" s="1"/>
  <c r="J136" i="1"/>
  <c r="L136" i="1" s="1"/>
  <c r="I135" i="1"/>
  <c r="H135" i="1"/>
  <c r="G135" i="1"/>
  <c r="F135" i="1"/>
  <c r="E135" i="1"/>
  <c r="D135" i="1"/>
  <c r="C135" i="1"/>
  <c r="J132" i="1"/>
  <c r="K132" i="1" s="1"/>
  <c r="K131" i="1" s="1"/>
  <c r="I131" i="1"/>
  <c r="H131" i="1"/>
  <c r="G131" i="1"/>
  <c r="F131" i="1"/>
  <c r="E131" i="1"/>
  <c r="D131" i="1"/>
  <c r="C131" i="1"/>
  <c r="J128" i="1"/>
  <c r="L128" i="1" s="1"/>
  <c r="I127" i="1"/>
  <c r="H127" i="1"/>
  <c r="G127" i="1"/>
  <c r="F127" i="1"/>
  <c r="E127" i="1"/>
  <c r="D127" i="1"/>
  <c r="C127" i="1"/>
  <c r="J138" i="1"/>
  <c r="L138" i="1" s="1"/>
  <c r="I137" i="1"/>
  <c r="H137" i="1"/>
  <c r="G137" i="1"/>
  <c r="F137" i="1"/>
  <c r="E137" i="1"/>
  <c r="D137" i="1"/>
  <c r="C137" i="1"/>
  <c r="J134" i="1"/>
  <c r="J133" i="1" s="1"/>
  <c r="I133" i="1"/>
  <c r="H133" i="1"/>
  <c r="G133" i="1"/>
  <c r="F133" i="1"/>
  <c r="E133" i="1"/>
  <c r="D133" i="1"/>
  <c r="C133" i="1"/>
  <c r="J130" i="1"/>
  <c r="J129" i="1" s="1"/>
  <c r="I129" i="1"/>
  <c r="H129" i="1"/>
  <c r="G129" i="1"/>
  <c r="F129" i="1"/>
  <c r="E129" i="1"/>
  <c r="D129" i="1"/>
  <c r="C129" i="1"/>
  <c r="J126" i="1"/>
  <c r="J125" i="1" s="1"/>
  <c r="I125" i="1"/>
  <c r="H125" i="1"/>
  <c r="G125" i="1"/>
  <c r="F125" i="1"/>
  <c r="E125" i="1"/>
  <c r="D125" i="1"/>
  <c r="C125" i="1"/>
  <c r="C124" i="1" s="1"/>
  <c r="C116" i="1"/>
  <c r="C118" i="1"/>
  <c r="C120" i="1"/>
  <c r="C122" i="1"/>
  <c r="J123" i="1"/>
  <c r="L123" i="1" s="1"/>
  <c r="I122" i="1"/>
  <c r="H122" i="1"/>
  <c r="G122" i="1"/>
  <c r="F122" i="1"/>
  <c r="E122" i="1"/>
  <c r="D122" i="1"/>
  <c r="J121" i="1"/>
  <c r="L121" i="1" s="1"/>
  <c r="I120" i="1"/>
  <c r="H120" i="1"/>
  <c r="G120" i="1"/>
  <c r="F120" i="1"/>
  <c r="E120" i="1"/>
  <c r="D120" i="1"/>
  <c r="J119" i="1"/>
  <c r="L119" i="1" s="1"/>
  <c r="I118" i="1"/>
  <c r="H118" i="1"/>
  <c r="G118" i="1"/>
  <c r="F118" i="1"/>
  <c r="E118" i="1"/>
  <c r="D118" i="1"/>
  <c r="J104" i="1"/>
  <c r="L104" i="1" s="1"/>
  <c r="I103" i="1"/>
  <c r="H103" i="1"/>
  <c r="G103" i="1"/>
  <c r="F103" i="1"/>
  <c r="E103" i="1"/>
  <c r="D103" i="1"/>
  <c r="C103" i="1"/>
  <c r="J102" i="1"/>
  <c r="L102" i="1" s="1"/>
  <c r="I101" i="1"/>
  <c r="H101" i="1"/>
  <c r="G101" i="1"/>
  <c r="F101" i="1"/>
  <c r="E101" i="1"/>
  <c r="D101" i="1"/>
  <c r="C101" i="1"/>
  <c r="J100" i="1"/>
  <c r="J99" i="1" s="1"/>
  <c r="I99" i="1"/>
  <c r="H99" i="1"/>
  <c r="G99" i="1"/>
  <c r="F99" i="1"/>
  <c r="E99" i="1"/>
  <c r="D99" i="1"/>
  <c r="C99" i="1"/>
  <c r="C98" i="1" s="1"/>
  <c r="J97" i="1"/>
  <c r="J96" i="1" s="1"/>
  <c r="I96" i="1"/>
  <c r="H96" i="1"/>
  <c r="G96" i="1"/>
  <c r="F96" i="1"/>
  <c r="E96" i="1"/>
  <c r="D96" i="1"/>
  <c r="C96" i="1"/>
  <c r="J95" i="1"/>
  <c r="L95" i="1" s="1"/>
  <c r="I94" i="1"/>
  <c r="H94" i="1"/>
  <c r="G94" i="1"/>
  <c r="F94" i="1"/>
  <c r="E94" i="1"/>
  <c r="D94" i="1"/>
  <c r="C94" i="1"/>
  <c r="J90" i="1"/>
  <c r="L90" i="1" s="1"/>
  <c r="I89" i="1"/>
  <c r="H89" i="1"/>
  <c r="G89" i="1"/>
  <c r="F89" i="1"/>
  <c r="E89" i="1"/>
  <c r="D89" i="1"/>
  <c r="C89" i="1"/>
  <c r="J88" i="1"/>
  <c r="J87" i="1" s="1"/>
  <c r="I87" i="1"/>
  <c r="H87" i="1"/>
  <c r="G87" i="1"/>
  <c r="F87" i="1"/>
  <c r="E87" i="1"/>
  <c r="D87" i="1"/>
  <c r="C87" i="1"/>
  <c r="J85" i="1"/>
  <c r="L85" i="1" s="1"/>
  <c r="I84" i="1"/>
  <c r="H84" i="1"/>
  <c r="G84" i="1"/>
  <c r="F84" i="1"/>
  <c r="E84" i="1"/>
  <c r="D84" i="1"/>
  <c r="C84" i="1"/>
  <c r="J83" i="1"/>
  <c r="L83" i="1" s="1"/>
  <c r="I82" i="1"/>
  <c r="H82" i="1"/>
  <c r="G82" i="1"/>
  <c r="F82" i="1"/>
  <c r="E82" i="1"/>
  <c r="D82" i="1"/>
  <c r="C82" i="1"/>
  <c r="J79" i="1"/>
  <c r="K79" i="1" s="1"/>
  <c r="K78" i="1" s="1"/>
  <c r="I78" i="1"/>
  <c r="H78" i="1"/>
  <c r="G78" i="1"/>
  <c r="F78" i="1"/>
  <c r="E78" i="1"/>
  <c r="D78" i="1"/>
  <c r="C78" i="1"/>
  <c r="J81" i="1"/>
  <c r="J80" i="1" s="1"/>
  <c r="I80" i="1"/>
  <c r="H80" i="1"/>
  <c r="G80" i="1"/>
  <c r="F80" i="1"/>
  <c r="E80" i="1"/>
  <c r="D80" i="1"/>
  <c r="C80" i="1"/>
  <c r="J74" i="1"/>
  <c r="L74" i="1" s="1"/>
  <c r="I73" i="1"/>
  <c r="H73" i="1"/>
  <c r="G73" i="1"/>
  <c r="F73" i="1"/>
  <c r="E73" i="1"/>
  <c r="D73" i="1"/>
  <c r="C73" i="1"/>
  <c r="J72" i="1"/>
  <c r="K72" i="1" s="1"/>
  <c r="K71" i="1" s="1"/>
  <c r="I71" i="1"/>
  <c r="H71" i="1"/>
  <c r="G71" i="1"/>
  <c r="F71" i="1"/>
  <c r="E71" i="1"/>
  <c r="D71" i="1"/>
  <c r="C71" i="1"/>
  <c r="J70" i="1"/>
  <c r="L70" i="1" s="1"/>
  <c r="I69" i="1"/>
  <c r="H69" i="1"/>
  <c r="G69" i="1"/>
  <c r="F69" i="1"/>
  <c r="E69" i="1"/>
  <c r="D69" i="1"/>
  <c r="C69" i="1"/>
  <c r="J65" i="1"/>
  <c r="L65" i="1" s="1"/>
  <c r="I64" i="1"/>
  <c r="H64" i="1"/>
  <c r="G64" i="1"/>
  <c r="F64" i="1"/>
  <c r="E64" i="1"/>
  <c r="D64" i="1"/>
  <c r="C64" i="1"/>
  <c r="J63" i="1"/>
  <c r="K63" i="1" s="1"/>
  <c r="K62" i="1" s="1"/>
  <c r="I62" i="1"/>
  <c r="H62" i="1"/>
  <c r="G62" i="1"/>
  <c r="F62" i="1"/>
  <c r="E62" i="1"/>
  <c r="D62" i="1"/>
  <c r="C62" i="1"/>
  <c r="B59" i="1"/>
  <c r="B60" i="1"/>
  <c r="J67" i="1"/>
  <c r="L67" i="1" s="1"/>
  <c r="I66" i="1"/>
  <c r="H66" i="1"/>
  <c r="G66" i="1"/>
  <c r="F66" i="1"/>
  <c r="E66" i="1"/>
  <c r="D66" i="1"/>
  <c r="C66" i="1"/>
  <c r="J58" i="1"/>
  <c r="L58" i="1" s="1"/>
  <c r="I57" i="1"/>
  <c r="I56" i="1" s="1"/>
  <c r="I55" i="1" s="1"/>
  <c r="I54" i="1" s="1"/>
  <c r="H57" i="1"/>
  <c r="H56" i="1" s="1"/>
  <c r="H55" i="1" s="1"/>
  <c r="H54" i="1" s="1"/>
  <c r="G57" i="1"/>
  <c r="G56" i="1" s="1"/>
  <c r="G55" i="1" s="1"/>
  <c r="G54" i="1" s="1"/>
  <c r="F57" i="1"/>
  <c r="F56" i="1" s="1"/>
  <c r="F55" i="1" s="1"/>
  <c r="F54" i="1" s="1"/>
  <c r="E57" i="1"/>
  <c r="E56" i="1" s="1"/>
  <c r="E55" i="1" s="1"/>
  <c r="E54" i="1" s="1"/>
  <c r="D57" i="1"/>
  <c r="D56" i="1" s="1"/>
  <c r="D55" i="1" s="1"/>
  <c r="D54" i="1" s="1"/>
  <c r="C57" i="1"/>
  <c r="C56" i="1" s="1"/>
  <c r="C55" i="1" s="1"/>
  <c r="C54" i="1" s="1"/>
  <c r="J53" i="1"/>
  <c r="L53" i="1" s="1"/>
  <c r="I52" i="1"/>
  <c r="I51" i="1" s="1"/>
  <c r="I50" i="1" s="1"/>
  <c r="I49" i="1" s="1"/>
  <c r="H52" i="1"/>
  <c r="H51" i="1" s="1"/>
  <c r="H50" i="1" s="1"/>
  <c r="H49" i="1" s="1"/>
  <c r="G52" i="1"/>
  <c r="G51" i="1" s="1"/>
  <c r="G50" i="1" s="1"/>
  <c r="G49" i="1" s="1"/>
  <c r="F52" i="1"/>
  <c r="F51" i="1" s="1"/>
  <c r="F50" i="1" s="1"/>
  <c r="F49" i="1" s="1"/>
  <c r="E52" i="1"/>
  <c r="E51" i="1" s="1"/>
  <c r="E50" i="1" s="1"/>
  <c r="E49" i="1" s="1"/>
  <c r="D52" i="1"/>
  <c r="D51" i="1" s="1"/>
  <c r="D50" i="1" s="1"/>
  <c r="D49" i="1" s="1"/>
  <c r="C52" i="1"/>
  <c r="C51" i="1" s="1"/>
  <c r="C50" i="1" s="1"/>
  <c r="C49" i="1" s="1"/>
  <c r="J40" i="1"/>
  <c r="L40" i="1" s="1"/>
  <c r="I39" i="1"/>
  <c r="H39" i="1"/>
  <c r="G39" i="1"/>
  <c r="F39" i="1"/>
  <c r="E39" i="1"/>
  <c r="D39" i="1"/>
  <c r="C39" i="1"/>
  <c r="J38" i="1"/>
  <c r="L38" i="1" s="1"/>
  <c r="I37" i="1"/>
  <c r="H37" i="1"/>
  <c r="G37" i="1"/>
  <c r="F37" i="1"/>
  <c r="E37" i="1"/>
  <c r="D37" i="1"/>
  <c r="C37" i="1"/>
  <c r="J48" i="1"/>
  <c r="J47" i="1" s="1"/>
  <c r="I47" i="1"/>
  <c r="H47" i="1"/>
  <c r="G47" i="1"/>
  <c r="F47" i="1"/>
  <c r="E47" i="1"/>
  <c r="D47" i="1"/>
  <c r="C47" i="1"/>
  <c r="J46" i="1"/>
  <c r="L46" i="1" s="1"/>
  <c r="I45" i="1"/>
  <c r="H45" i="1"/>
  <c r="G45" i="1"/>
  <c r="F45" i="1"/>
  <c r="E45" i="1"/>
  <c r="D45" i="1"/>
  <c r="C45" i="1"/>
  <c r="J43" i="1"/>
  <c r="L43" i="1" s="1"/>
  <c r="I42" i="1"/>
  <c r="I41" i="1" s="1"/>
  <c r="H42" i="1"/>
  <c r="H41" i="1" s="1"/>
  <c r="G42" i="1"/>
  <c r="G41" i="1" s="1"/>
  <c r="F42" i="1"/>
  <c r="F41" i="1" s="1"/>
  <c r="E42" i="1"/>
  <c r="E41" i="1" s="1"/>
  <c r="D42" i="1"/>
  <c r="D41" i="1" s="1"/>
  <c r="C42" i="1"/>
  <c r="C41" i="1" s="1"/>
  <c r="J36" i="1"/>
  <c r="L36" i="1" s="1"/>
  <c r="I35" i="1"/>
  <c r="H35" i="1"/>
  <c r="G35" i="1"/>
  <c r="F35" i="1"/>
  <c r="E35" i="1"/>
  <c r="D35" i="1"/>
  <c r="C35" i="1"/>
  <c r="J31" i="1"/>
  <c r="L31" i="1" s="1"/>
  <c r="I30" i="1"/>
  <c r="H30" i="1"/>
  <c r="G30" i="1"/>
  <c r="F30" i="1"/>
  <c r="E30" i="1"/>
  <c r="D30" i="1"/>
  <c r="C30" i="1"/>
  <c r="J29" i="1"/>
  <c r="J28" i="1" s="1"/>
  <c r="I28" i="1"/>
  <c r="H28" i="1"/>
  <c r="G28" i="1"/>
  <c r="F28" i="1"/>
  <c r="E28" i="1"/>
  <c r="D28" i="1"/>
  <c r="C28" i="1"/>
  <c r="J27" i="1"/>
  <c r="K27" i="1" s="1"/>
  <c r="K26" i="1" s="1"/>
  <c r="I26" i="1"/>
  <c r="H26" i="1"/>
  <c r="G26" i="1"/>
  <c r="F26" i="1"/>
  <c r="E26" i="1"/>
  <c r="D26" i="1"/>
  <c r="C26" i="1"/>
  <c r="C25" i="1" s="1"/>
  <c r="J24" i="1"/>
  <c r="K24" i="1" s="1"/>
  <c r="K23" i="1" s="1"/>
  <c r="I23" i="1"/>
  <c r="H23" i="1"/>
  <c r="G23" i="1"/>
  <c r="F23" i="1"/>
  <c r="E23" i="1"/>
  <c r="D23" i="1"/>
  <c r="C23" i="1"/>
  <c r="J22" i="1"/>
  <c r="L22" i="1" s="1"/>
  <c r="I21" i="1"/>
  <c r="H21" i="1"/>
  <c r="G21" i="1"/>
  <c r="F21" i="1"/>
  <c r="E21" i="1"/>
  <c r="D21" i="1"/>
  <c r="C21" i="1"/>
  <c r="C19" i="1"/>
  <c r="J20" i="1"/>
  <c r="J19" i="1" s="1"/>
  <c r="I19" i="1"/>
  <c r="H19" i="1"/>
  <c r="G19" i="1"/>
  <c r="F19" i="1"/>
  <c r="E19" i="1"/>
  <c r="D19" i="1"/>
  <c r="J17" i="1"/>
  <c r="L17" i="1" s="1"/>
  <c r="I16" i="1"/>
  <c r="I15" i="1" s="1"/>
  <c r="H16" i="1"/>
  <c r="H15" i="1" s="1"/>
  <c r="G16" i="1"/>
  <c r="G15" i="1" s="1"/>
  <c r="F16" i="1"/>
  <c r="F15" i="1" s="1"/>
  <c r="E16" i="1"/>
  <c r="E15" i="1" s="1"/>
  <c r="D16" i="1"/>
  <c r="D15" i="1" s="1"/>
  <c r="C16" i="1"/>
  <c r="C15" i="1" s="1"/>
  <c r="C13" i="1"/>
  <c r="C12" i="1" s="1"/>
  <c r="H332" i="1"/>
  <c r="H326" i="1" s="1"/>
  <c r="H325" i="1" s="1"/>
  <c r="H324" i="1" s="1"/>
  <c r="H323" i="1" s="1"/>
  <c r="H320" i="1"/>
  <c r="H318" i="1"/>
  <c r="H315" i="1"/>
  <c r="H313" i="1"/>
  <c r="H311" i="1"/>
  <c r="H309" i="1"/>
  <c r="H307" i="1"/>
  <c r="H298" i="1"/>
  <c r="H295" i="1"/>
  <c r="H292" i="1"/>
  <c r="H290" i="1"/>
  <c r="H287" i="1"/>
  <c r="H284" i="1"/>
  <c r="H282" i="1"/>
  <c r="H279" i="1"/>
  <c r="H276" i="1"/>
  <c r="H272" i="1"/>
  <c r="H270" i="1"/>
  <c r="H265" i="1"/>
  <c r="H262" i="1"/>
  <c r="H260" i="1"/>
  <c r="H257" i="1"/>
  <c r="H255" i="1"/>
  <c r="H252" i="1"/>
  <c r="H250" i="1"/>
  <c r="H248" i="1"/>
  <c r="H244" i="1"/>
  <c r="H241" i="1"/>
  <c r="H238" i="1"/>
  <c r="H236" i="1"/>
  <c r="H234" i="1"/>
  <c r="H231" i="1"/>
  <c r="H229" i="1"/>
  <c r="H227" i="1"/>
  <c r="H224" i="1"/>
  <c r="H223" i="1"/>
  <c r="H222" i="1" s="1"/>
  <c r="H220" i="1"/>
  <c r="H219" i="1"/>
  <c r="H218" i="1" s="1"/>
  <c r="H216" i="1"/>
  <c r="H214" i="1"/>
  <c r="H213" i="1"/>
  <c r="H212" i="1" s="1"/>
  <c r="H210" i="1"/>
  <c r="H208" i="1"/>
  <c r="H206" i="1"/>
  <c r="H204" i="1"/>
  <c r="H203" i="1"/>
  <c r="H202" i="1" s="1"/>
  <c r="H197" i="1"/>
  <c r="H196" i="1" s="1"/>
  <c r="H194" i="1"/>
  <c r="H192" i="1"/>
  <c r="H190" i="1"/>
  <c r="H187" i="1" s="1"/>
  <c r="H184" i="1"/>
  <c r="H183" i="1" s="1"/>
  <c r="H182" i="1" s="1"/>
  <c r="H180" i="1"/>
  <c r="H179" i="1"/>
  <c r="H178" i="1" s="1"/>
  <c r="H176" i="1"/>
  <c r="H174" i="1"/>
  <c r="H172" i="1"/>
  <c r="H170" i="1"/>
  <c r="H169" i="1"/>
  <c r="H168" i="1" s="1"/>
  <c r="H166" i="1"/>
  <c r="H164" i="1"/>
  <c r="H163" i="1"/>
  <c r="H162" i="1" s="1"/>
  <c r="H160" i="1"/>
  <c r="H116" i="1"/>
  <c r="H109" i="1"/>
  <c r="H108" i="1" s="1"/>
  <c r="H107" i="1" s="1"/>
  <c r="H106" i="1" s="1"/>
  <c r="H105" i="1" s="1"/>
  <c r="H13" i="1"/>
  <c r="H12" i="1" s="1"/>
  <c r="C202" i="1"/>
  <c r="C194" i="1"/>
  <c r="C192" i="1"/>
  <c r="C190" i="1"/>
  <c r="J195" i="1"/>
  <c r="L195" i="1" s="1"/>
  <c r="I194" i="1"/>
  <c r="G194" i="1"/>
  <c r="F194" i="1"/>
  <c r="E194" i="1"/>
  <c r="D194" i="1"/>
  <c r="J193" i="1"/>
  <c r="L193" i="1" s="1"/>
  <c r="I192" i="1"/>
  <c r="G192" i="1"/>
  <c r="F192" i="1"/>
  <c r="E192" i="1"/>
  <c r="D192" i="1"/>
  <c r="C197" i="1"/>
  <c r="C196" i="1" s="1"/>
  <c r="J198" i="1"/>
  <c r="K198" i="1" s="1"/>
  <c r="K197" i="1" s="1"/>
  <c r="K196" i="1" s="1"/>
  <c r="I197" i="1"/>
  <c r="I196" i="1" s="1"/>
  <c r="G197" i="1"/>
  <c r="G196" i="1" s="1"/>
  <c r="F197" i="1"/>
  <c r="F196" i="1" s="1"/>
  <c r="E197" i="1"/>
  <c r="E196" i="1" s="1"/>
  <c r="D197" i="1"/>
  <c r="D196" i="1" s="1"/>
  <c r="I168" i="1"/>
  <c r="I162" i="1"/>
  <c r="I218" i="1"/>
  <c r="I212" i="1"/>
  <c r="I202" i="1"/>
  <c r="G332" i="1"/>
  <c r="G326" i="1" s="1"/>
  <c r="G325" i="1" s="1"/>
  <c r="G324" i="1" s="1"/>
  <c r="G323" i="1" s="1"/>
  <c r="G320" i="1"/>
  <c r="G318" i="1"/>
  <c r="G315" i="1"/>
  <c r="G313" i="1"/>
  <c r="G311" i="1"/>
  <c r="G309" i="1"/>
  <c r="G307" i="1"/>
  <c r="G298" i="1"/>
  <c r="G295" i="1"/>
  <c r="G292" i="1"/>
  <c r="G290" i="1"/>
  <c r="G287" i="1"/>
  <c r="G284" i="1"/>
  <c r="G282" i="1"/>
  <c r="G279" i="1"/>
  <c r="G276" i="1"/>
  <c r="G272" i="1"/>
  <c r="G270" i="1"/>
  <c r="G265" i="1"/>
  <c r="G262" i="1"/>
  <c r="G260" i="1"/>
  <c r="G257" i="1"/>
  <c r="G255" i="1"/>
  <c r="G252" i="1"/>
  <c r="G250" i="1"/>
  <c r="G248" i="1"/>
  <c r="G244" i="1"/>
  <c r="G241" i="1"/>
  <c r="G238" i="1"/>
  <c r="G236" i="1"/>
  <c r="G234" i="1"/>
  <c r="G231" i="1"/>
  <c r="G229" i="1"/>
  <c r="G227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190" i="1"/>
  <c r="G187" i="1" s="1"/>
  <c r="G183" i="1"/>
  <c r="G182" i="1" s="1"/>
  <c r="G181" i="1"/>
  <c r="G180" i="1" s="1"/>
  <c r="G179" i="1"/>
  <c r="G178" i="1" s="1"/>
  <c r="G176" i="1"/>
  <c r="G175" i="1"/>
  <c r="G174" i="1" s="1"/>
  <c r="G173" i="1"/>
  <c r="G172" i="1" s="1"/>
  <c r="G170" i="1"/>
  <c r="G169" i="1"/>
  <c r="G168" i="1" s="1"/>
  <c r="G167" i="1"/>
  <c r="G166" i="1" s="1"/>
  <c r="G165" i="1"/>
  <c r="G164" i="1" s="1"/>
  <c r="G163" i="1"/>
  <c r="G162" i="1" s="1"/>
  <c r="G161" i="1"/>
  <c r="G160" i="1" s="1"/>
  <c r="G116" i="1"/>
  <c r="G109" i="1"/>
  <c r="G108" i="1" s="1"/>
  <c r="G107" i="1" s="1"/>
  <c r="G106" i="1" s="1"/>
  <c r="G105" i="1" s="1"/>
  <c r="G13" i="1"/>
  <c r="G12" i="1" s="1"/>
  <c r="J333" i="1"/>
  <c r="K333" i="1" s="1"/>
  <c r="K332" i="1" s="1"/>
  <c r="I332" i="1"/>
  <c r="I326" i="1" s="1"/>
  <c r="I325" i="1" s="1"/>
  <c r="I324" i="1" s="1"/>
  <c r="I323" i="1" s="1"/>
  <c r="F332" i="1"/>
  <c r="F326" i="1" s="1"/>
  <c r="F325" i="1" s="1"/>
  <c r="F324" i="1" s="1"/>
  <c r="F323" i="1" s="1"/>
  <c r="E332" i="1"/>
  <c r="E326" i="1" s="1"/>
  <c r="E325" i="1" s="1"/>
  <c r="E324" i="1" s="1"/>
  <c r="E323" i="1" s="1"/>
  <c r="D332" i="1"/>
  <c r="D326" i="1" s="1"/>
  <c r="D325" i="1" s="1"/>
  <c r="D324" i="1" s="1"/>
  <c r="D323" i="1" s="1"/>
  <c r="L322" i="1"/>
  <c r="K322" i="1"/>
  <c r="L321" i="1"/>
  <c r="K321" i="1"/>
  <c r="J320" i="1"/>
  <c r="I320" i="1"/>
  <c r="F320" i="1"/>
  <c r="E320" i="1"/>
  <c r="D320" i="1"/>
  <c r="C320" i="1"/>
  <c r="L319" i="1"/>
  <c r="K319" i="1"/>
  <c r="K318" i="1" s="1"/>
  <c r="J318" i="1"/>
  <c r="I318" i="1"/>
  <c r="F318" i="1"/>
  <c r="E318" i="1"/>
  <c r="D318" i="1"/>
  <c r="C318" i="1"/>
  <c r="L317" i="1"/>
  <c r="K317" i="1"/>
  <c r="L316" i="1"/>
  <c r="K316" i="1"/>
  <c r="J315" i="1"/>
  <c r="I315" i="1"/>
  <c r="F315" i="1"/>
  <c r="E315" i="1"/>
  <c r="D315" i="1"/>
  <c r="C315" i="1"/>
  <c r="L314" i="1"/>
  <c r="K314" i="1"/>
  <c r="K313" i="1" s="1"/>
  <c r="J313" i="1"/>
  <c r="I313" i="1"/>
  <c r="F313" i="1"/>
  <c r="E313" i="1"/>
  <c r="D313" i="1"/>
  <c r="C313" i="1"/>
  <c r="L312" i="1"/>
  <c r="K312" i="1"/>
  <c r="K311" i="1" s="1"/>
  <c r="J311" i="1"/>
  <c r="I311" i="1"/>
  <c r="F311" i="1"/>
  <c r="E311" i="1"/>
  <c r="D311" i="1"/>
  <c r="C311" i="1"/>
  <c r="L310" i="1"/>
  <c r="K310" i="1"/>
  <c r="K309" i="1" s="1"/>
  <c r="J309" i="1"/>
  <c r="I309" i="1"/>
  <c r="F309" i="1"/>
  <c r="E309" i="1"/>
  <c r="D309" i="1"/>
  <c r="C309" i="1"/>
  <c r="L308" i="1"/>
  <c r="K308" i="1"/>
  <c r="K307" i="1" s="1"/>
  <c r="J307" i="1"/>
  <c r="I307" i="1"/>
  <c r="F307" i="1"/>
  <c r="E307" i="1"/>
  <c r="D307" i="1"/>
  <c r="C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J298" i="1"/>
  <c r="I298" i="1"/>
  <c r="F298" i="1"/>
  <c r="E298" i="1"/>
  <c r="D298" i="1"/>
  <c r="C298" i="1"/>
  <c r="L297" i="1"/>
  <c r="K297" i="1"/>
  <c r="L296" i="1"/>
  <c r="K296" i="1"/>
  <c r="J295" i="1"/>
  <c r="I295" i="1"/>
  <c r="F295" i="1"/>
  <c r="E295" i="1"/>
  <c r="D295" i="1"/>
  <c r="C295" i="1"/>
  <c r="L293" i="1"/>
  <c r="K293" i="1"/>
  <c r="K292" i="1" s="1"/>
  <c r="J292" i="1"/>
  <c r="I292" i="1"/>
  <c r="F292" i="1"/>
  <c r="E292" i="1"/>
  <c r="D292" i="1"/>
  <c r="C292" i="1"/>
  <c r="L291" i="1"/>
  <c r="K291" i="1"/>
  <c r="K290" i="1" s="1"/>
  <c r="J290" i="1"/>
  <c r="I290" i="1"/>
  <c r="F290" i="1"/>
  <c r="E290" i="1"/>
  <c r="D290" i="1"/>
  <c r="C290" i="1"/>
  <c r="C289" i="1" s="1"/>
  <c r="L288" i="1"/>
  <c r="K288" i="1"/>
  <c r="K287" i="1" s="1"/>
  <c r="J287" i="1"/>
  <c r="I287" i="1"/>
  <c r="F287" i="1"/>
  <c r="E287" i="1"/>
  <c r="D287" i="1"/>
  <c r="C287" i="1"/>
  <c r="L286" i="1"/>
  <c r="K286" i="1"/>
  <c r="L285" i="1"/>
  <c r="K285" i="1"/>
  <c r="J284" i="1"/>
  <c r="I284" i="1"/>
  <c r="F284" i="1"/>
  <c r="E284" i="1"/>
  <c r="D284" i="1"/>
  <c r="C284" i="1"/>
  <c r="L283" i="1"/>
  <c r="K283" i="1"/>
  <c r="K282" i="1" s="1"/>
  <c r="J282" i="1"/>
  <c r="I282" i="1"/>
  <c r="F282" i="1"/>
  <c r="E282" i="1"/>
  <c r="D282" i="1"/>
  <c r="C282" i="1"/>
  <c r="L280" i="1"/>
  <c r="K280" i="1"/>
  <c r="K279" i="1" s="1"/>
  <c r="J279" i="1"/>
  <c r="I279" i="1"/>
  <c r="F279" i="1"/>
  <c r="E279" i="1"/>
  <c r="D279" i="1"/>
  <c r="C279" i="1"/>
  <c r="L278" i="1"/>
  <c r="K278" i="1"/>
  <c r="L277" i="1"/>
  <c r="K277" i="1"/>
  <c r="J276" i="1"/>
  <c r="I276" i="1"/>
  <c r="F276" i="1"/>
  <c r="E276" i="1"/>
  <c r="D276" i="1"/>
  <c r="C276" i="1"/>
  <c r="L274" i="1"/>
  <c r="K274" i="1"/>
  <c r="L273" i="1"/>
  <c r="K273" i="1"/>
  <c r="J272" i="1"/>
  <c r="I272" i="1"/>
  <c r="F272" i="1"/>
  <c r="E272" i="1"/>
  <c r="D272" i="1"/>
  <c r="C272" i="1"/>
  <c r="L271" i="1"/>
  <c r="K271" i="1"/>
  <c r="K270" i="1" s="1"/>
  <c r="J270" i="1"/>
  <c r="I270" i="1"/>
  <c r="F270" i="1"/>
  <c r="E270" i="1"/>
  <c r="D270" i="1"/>
  <c r="C270" i="1"/>
  <c r="L269" i="1"/>
  <c r="K269" i="1"/>
  <c r="L268" i="1"/>
  <c r="K268" i="1"/>
  <c r="L267" i="1"/>
  <c r="K267" i="1"/>
  <c r="L266" i="1"/>
  <c r="K266" i="1"/>
  <c r="J265" i="1"/>
  <c r="I265" i="1"/>
  <c r="F265" i="1"/>
  <c r="E265" i="1"/>
  <c r="D265" i="1"/>
  <c r="C265" i="1"/>
  <c r="L263" i="1"/>
  <c r="K263" i="1"/>
  <c r="K262" i="1" s="1"/>
  <c r="J262" i="1"/>
  <c r="I262" i="1"/>
  <c r="F262" i="1"/>
  <c r="E262" i="1"/>
  <c r="D262" i="1"/>
  <c r="C262" i="1"/>
  <c r="L261" i="1"/>
  <c r="K261" i="1"/>
  <c r="K260" i="1" s="1"/>
  <c r="J260" i="1"/>
  <c r="I260" i="1"/>
  <c r="F260" i="1"/>
  <c r="E260" i="1"/>
  <c r="D260" i="1"/>
  <c r="C260" i="1"/>
  <c r="L258" i="1"/>
  <c r="K258" i="1"/>
  <c r="K257" i="1" s="1"/>
  <c r="J257" i="1"/>
  <c r="I257" i="1"/>
  <c r="F257" i="1"/>
  <c r="E257" i="1"/>
  <c r="D257" i="1"/>
  <c r="C257" i="1"/>
  <c r="L256" i="1"/>
  <c r="K256" i="1"/>
  <c r="K255" i="1" s="1"/>
  <c r="J255" i="1"/>
  <c r="I255" i="1"/>
  <c r="F255" i="1"/>
  <c r="E255" i="1"/>
  <c r="D255" i="1"/>
  <c r="C255" i="1"/>
  <c r="L253" i="1"/>
  <c r="K253" i="1"/>
  <c r="K252" i="1" s="1"/>
  <c r="J252" i="1"/>
  <c r="I252" i="1"/>
  <c r="F252" i="1"/>
  <c r="E252" i="1"/>
  <c r="D252" i="1"/>
  <c r="C252" i="1"/>
  <c r="L251" i="1"/>
  <c r="K251" i="1"/>
  <c r="K250" i="1" s="1"/>
  <c r="J250" i="1"/>
  <c r="I250" i="1"/>
  <c r="F250" i="1"/>
  <c r="E250" i="1"/>
  <c r="D250" i="1"/>
  <c r="C250" i="1"/>
  <c r="L249" i="1"/>
  <c r="K249" i="1"/>
  <c r="K248" i="1" s="1"/>
  <c r="J248" i="1"/>
  <c r="I248" i="1"/>
  <c r="F248" i="1"/>
  <c r="E248" i="1"/>
  <c r="D248" i="1"/>
  <c r="D247" i="1" s="1"/>
  <c r="C248" i="1"/>
  <c r="L246" i="1"/>
  <c r="K246" i="1"/>
  <c r="L245" i="1"/>
  <c r="K245" i="1"/>
  <c r="J244" i="1"/>
  <c r="I244" i="1"/>
  <c r="F244" i="1"/>
  <c r="E244" i="1"/>
  <c r="D244" i="1"/>
  <c r="C244" i="1"/>
  <c r="L243" i="1"/>
  <c r="K243" i="1"/>
  <c r="L242" i="1"/>
  <c r="K242" i="1"/>
  <c r="J241" i="1"/>
  <c r="I241" i="1"/>
  <c r="F241" i="1"/>
  <c r="E241" i="1"/>
  <c r="D241" i="1"/>
  <c r="C241" i="1"/>
  <c r="L239" i="1"/>
  <c r="K239" i="1"/>
  <c r="K238" i="1" s="1"/>
  <c r="J238" i="1"/>
  <c r="I238" i="1"/>
  <c r="F238" i="1"/>
  <c r="E238" i="1"/>
  <c r="D238" i="1"/>
  <c r="C238" i="1"/>
  <c r="L237" i="1"/>
  <c r="K237" i="1"/>
  <c r="K236" i="1" s="1"/>
  <c r="J236" i="1"/>
  <c r="I236" i="1"/>
  <c r="F236" i="1"/>
  <c r="E236" i="1"/>
  <c r="D236" i="1"/>
  <c r="C236" i="1"/>
  <c r="L235" i="1"/>
  <c r="K235" i="1"/>
  <c r="K234" i="1" s="1"/>
  <c r="J234" i="1"/>
  <c r="I234" i="1"/>
  <c r="F234" i="1"/>
  <c r="E234" i="1"/>
  <c r="D234" i="1"/>
  <c r="C234" i="1"/>
  <c r="L232" i="1"/>
  <c r="K232" i="1"/>
  <c r="K231" i="1" s="1"/>
  <c r="J231" i="1"/>
  <c r="I231" i="1"/>
  <c r="F231" i="1"/>
  <c r="E231" i="1"/>
  <c r="D231" i="1"/>
  <c r="C231" i="1"/>
  <c r="L230" i="1"/>
  <c r="K230" i="1"/>
  <c r="K229" i="1" s="1"/>
  <c r="J229" i="1"/>
  <c r="I229" i="1"/>
  <c r="F229" i="1"/>
  <c r="E229" i="1"/>
  <c r="D229" i="1"/>
  <c r="C229" i="1"/>
  <c r="L228" i="1"/>
  <c r="K228" i="1"/>
  <c r="K227" i="1" s="1"/>
  <c r="J227" i="1"/>
  <c r="I227" i="1"/>
  <c r="F227" i="1"/>
  <c r="E227" i="1"/>
  <c r="D227" i="1"/>
  <c r="C227" i="1"/>
  <c r="J225" i="1"/>
  <c r="M225" i="1" s="1"/>
  <c r="I224" i="1"/>
  <c r="F224" i="1"/>
  <c r="E224" i="1"/>
  <c r="D224" i="1"/>
  <c r="C224" i="1"/>
  <c r="F223" i="1"/>
  <c r="F222" i="1" s="1"/>
  <c r="E223" i="1"/>
  <c r="D222" i="1"/>
  <c r="C222" i="1"/>
  <c r="J221" i="1"/>
  <c r="M221" i="1" s="1"/>
  <c r="I220" i="1"/>
  <c r="F220" i="1"/>
  <c r="E220" i="1"/>
  <c r="D220" i="1"/>
  <c r="C220" i="1"/>
  <c r="E219" i="1"/>
  <c r="F218" i="1"/>
  <c r="D218" i="1"/>
  <c r="C218" i="1"/>
  <c r="J217" i="1"/>
  <c r="I216" i="1"/>
  <c r="F216" i="1"/>
  <c r="E216" i="1"/>
  <c r="D216" i="1"/>
  <c r="C216" i="1"/>
  <c r="J215" i="1"/>
  <c r="L215" i="1" s="1"/>
  <c r="I214" i="1"/>
  <c r="F214" i="1"/>
  <c r="E214" i="1"/>
  <c r="D214" i="1"/>
  <c r="C214" i="1"/>
  <c r="F213" i="1"/>
  <c r="F212" i="1" s="1"/>
  <c r="E212" i="1"/>
  <c r="D212" i="1"/>
  <c r="C212" i="1"/>
  <c r="J211" i="1"/>
  <c r="J210" i="1" s="1"/>
  <c r="I210" i="1"/>
  <c r="F210" i="1"/>
  <c r="E210" i="1"/>
  <c r="D210" i="1"/>
  <c r="C210" i="1"/>
  <c r="J209" i="1"/>
  <c r="M209" i="1" s="1"/>
  <c r="I208" i="1"/>
  <c r="F208" i="1"/>
  <c r="E208" i="1"/>
  <c r="D208" i="1"/>
  <c r="J207" i="1"/>
  <c r="K207" i="1" s="1"/>
  <c r="K206" i="1" s="1"/>
  <c r="I206" i="1"/>
  <c r="F206" i="1"/>
  <c r="E206" i="1"/>
  <c r="D206" i="1"/>
  <c r="J205" i="1"/>
  <c r="K205" i="1" s="1"/>
  <c r="K204" i="1" s="1"/>
  <c r="I204" i="1"/>
  <c r="F204" i="1"/>
  <c r="E204" i="1"/>
  <c r="D204" i="1"/>
  <c r="F203" i="1"/>
  <c r="F202" i="1" s="1"/>
  <c r="E203" i="1"/>
  <c r="D202" i="1"/>
  <c r="J191" i="1"/>
  <c r="L191" i="1" s="1"/>
  <c r="I190" i="1"/>
  <c r="I187" i="1" s="1"/>
  <c r="F190" i="1"/>
  <c r="F187" i="1" s="1"/>
  <c r="E190" i="1"/>
  <c r="E187" i="1" s="1"/>
  <c r="D190" i="1"/>
  <c r="D187" i="1" s="1"/>
  <c r="D184" i="1"/>
  <c r="I183" i="1"/>
  <c r="I182" i="1" s="1"/>
  <c r="F183" i="1"/>
  <c r="F182" i="1" s="1"/>
  <c r="E183" i="1"/>
  <c r="E182" i="1" s="1"/>
  <c r="F180" i="1"/>
  <c r="E180" i="1"/>
  <c r="D180" i="1"/>
  <c r="D179" i="1"/>
  <c r="D178" i="1" s="1"/>
  <c r="I178" i="1"/>
  <c r="F178" i="1"/>
  <c r="E178" i="1"/>
  <c r="J177" i="1"/>
  <c r="L177" i="1" s="1"/>
  <c r="I176" i="1"/>
  <c r="F176" i="1"/>
  <c r="E176" i="1"/>
  <c r="D176" i="1"/>
  <c r="D175" i="1"/>
  <c r="I174" i="1"/>
  <c r="F174" i="1"/>
  <c r="E174" i="1"/>
  <c r="I172" i="1"/>
  <c r="D173" i="1"/>
  <c r="F172" i="1"/>
  <c r="E172" i="1"/>
  <c r="J171" i="1"/>
  <c r="I170" i="1"/>
  <c r="F170" i="1"/>
  <c r="E170" i="1"/>
  <c r="D170" i="1"/>
  <c r="D169" i="1"/>
  <c r="D168" i="1" s="1"/>
  <c r="F168" i="1"/>
  <c r="E168" i="1"/>
  <c r="I166" i="1"/>
  <c r="F167" i="1"/>
  <c r="F166" i="1" s="1"/>
  <c r="D167" i="1"/>
  <c r="D166" i="1" s="1"/>
  <c r="E166" i="1"/>
  <c r="I164" i="1"/>
  <c r="F165" i="1"/>
  <c r="F164" i="1" s="1"/>
  <c r="D165" i="1"/>
  <c r="E164" i="1"/>
  <c r="D163" i="1"/>
  <c r="D162" i="1" s="1"/>
  <c r="F162" i="1"/>
  <c r="E162" i="1"/>
  <c r="I160" i="1"/>
  <c r="F161" i="1"/>
  <c r="F160" i="1" s="1"/>
  <c r="D161" i="1"/>
  <c r="D160" i="1" s="1"/>
  <c r="E160" i="1"/>
  <c r="J117" i="1"/>
  <c r="J116" i="1" s="1"/>
  <c r="I116" i="1"/>
  <c r="F116" i="1"/>
  <c r="E116" i="1"/>
  <c r="D116" i="1"/>
  <c r="J110" i="1"/>
  <c r="K110" i="1" s="1"/>
  <c r="K109" i="1" s="1"/>
  <c r="K108" i="1" s="1"/>
  <c r="K107" i="1" s="1"/>
  <c r="K106" i="1" s="1"/>
  <c r="K105" i="1" s="1"/>
  <c r="I109" i="1"/>
  <c r="I108" i="1" s="1"/>
  <c r="I107" i="1" s="1"/>
  <c r="I106" i="1" s="1"/>
  <c r="I105" i="1" s="1"/>
  <c r="F109" i="1"/>
  <c r="F108" i="1" s="1"/>
  <c r="F107" i="1" s="1"/>
  <c r="F106" i="1" s="1"/>
  <c r="F105" i="1" s="1"/>
  <c r="E109" i="1"/>
  <c r="E108" i="1" s="1"/>
  <c r="E107" i="1" s="1"/>
  <c r="E106" i="1" s="1"/>
  <c r="E105" i="1" s="1"/>
  <c r="D109" i="1"/>
  <c r="D108" i="1" s="1"/>
  <c r="D107" i="1" s="1"/>
  <c r="D106" i="1" s="1"/>
  <c r="D105" i="1" s="1"/>
  <c r="J14" i="1"/>
  <c r="L14" i="1" s="1"/>
  <c r="I13" i="1"/>
  <c r="I12" i="1" s="1"/>
  <c r="F13" i="1"/>
  <c r="F12" i="1" s="1"/>
  <c r="E13" i="1"/>
  <c r="E12" i="1" s="1"/>
  <c r="D13" i="1"/>
  <c r="D12" i="1" s="1"/>
  <c r="M205" i="1" l="1"/>
  <c r="M114" i="1"/>
  <c r="E148" i="1"/>
  <c r="K92" i="1"/>
  <c r="K326" i="1"/>
  <c r="K325" i="1" s="1"/>
  <c r="K324" i="1" s="1"/>
  <c r="K323" i="1" s="1"/>
  <c r="K329" i="1"/>
  <c r="K328" i="1" s="1"/>
  <c r="J330" i="1"/>
  <c r="L330" i="1" s="1"/>
  <c r="K331" i="1"/>
  <c r="K330" i="1" s="1"/>
  <c r="L150" i="1"/>
  <c r="K151" i="1"/>
  <c r="K150" i="1" s="1"/>
  <c r="K148" i="1" s="1"/>
  <c r="K147" i="1" s="1"/>
  <c r="L151" i="1"/>
  <c r="J152" i="1"/>
  <c r="L152" i="1" s="1"/>
  <c r="K153" i="1"/>
  <c r="K152" i="1" s="1"/>
  <c r="L145" i="1"/>
  <c r="L144" i="1"/>
  <c r="H91" i="1"/>
  <c r="K146" i="1"/>
  <c r="K145" i="1" s="1"/>
  <c r="K144" i="1" s="1"/>
  <c r="L146" i="1"/>
  <c r="J140" i="1"/>
  <c r="K141" i="1"/>
  <c r="K140" i="1" s="1"/>
  <c r="E32" i="1"/>
  <c r="L129" i="1"/>
  <c r="J131" i="1"/>
  <c r="L131" i="1" s="1"/>
  <c r="J142" i="1"/>
  <c r="L142" i="1" s="1"/>
  <c r="C86" i="1"/>
  <c r="F289" i="1"/>
  <c r="K143" i="1"/>
  <c r="K142" i="1" s="1"/>
  <c r="K119" i="1"/>
  <c r="K118" i="1" s="1"/>
  <c r="L132" i="1"/>
  <c r="J135" i="1"/>
  <c r="L135" i="1" s="1"/>
  <c r="I75" i="1"/>
  <c r="K136" i="1"/>
  <c r="K135" i="1" s="1"/>
  <c r="F259" i="1"/>
  <c r="F10" i="1"/>
  <c r="C115" i="1"/>
  <c r="C114" i="1" s="1"/>
  <c r="C113" i="1" s="1"/>
  <c r="K130" i="1"/>
  <c r="K129" i="1" s="1"/>
  <c r="L130" i="1"/>
  <c r="L133" i="1"/>
  <c r="J127" i="1"/>
  <c r="L127" i="1" s="1"/>
  <c r="K126" i="1"/>
  <c r="K125" i="1" s="1"/>
  <c r="K128" i="1"/>
  <c r="K127" i="1" s="1"/>
  <c r="L126" i="1"/>
  <c r="L125" i="1"/>
  <c r="K134" i="1"/>
  <c r="K133" i="1" s="1"/>
  <c r="L134" i="1"/>
  <c r="J137" i="1"/>
  <c r="L137" i="1" s="1"/>
  <c r="D32" i="1"/>
  <c r="K138" i="1"/>
  <c r="K137" i="1" s="1"/>
  <c r="E113" i="1"/>
  <c r="K123" i="1"/>
  <c r="K122" i="1" s="1"/>
  <c r="J118" i="1"/>
  <c r="L118" i="1" s="1"/>
  <c r="D75" i="1"/>
  <c r="J122" i="1"/>
  <c r="L122" i="1" s="1"/>
  <c r="E75" i="1"/>
  <c r="I10" i="1"/>
  <c r="H32" i="1"/>
  <c r="F75" i="1"/>
  <c r="I32" i="1"/>
  <c r="G75" i="1"/>
  <c r="F91" i="1"/>
  <c r="J120" i="1"/>
  <c r="L120" i="1" s="1"/>
  <c r="K121" i="1"/>
  <c r="K120" i="1" s="1"/>
  <c r="G32" i="1"/>
  <c r="D91" i="1"/>
  <c r="F32" i="1"/>
  <c r="E91" i="1"/>
  <c r="G91" i="1"/>
  <c r="L79" i="1"/>
  <c r="J103" i="1"/>
  <c r="L103" i="1" s="1"/>
  <c r="J101" i="1"/>
  <c r="K104" i="1"/>
  <c r="K103" i="1" s="1"/>
  <c r="L99" i="1"/>
  <c r="I91" i="1"/>
  <c r="C93" i="1"/>
  <c r="C92" i="1" s="1"/>
  <c r="C91" i="1" s="1"/>
  <c r="K95" i="1"/>
  <c r="K94" i="1" s="1"/>
  <c r="L96" i="1"/>
  <c r="K97" i="1"/>
  <c r="K96" i="1" s="1"/>
  <c r="J94" i="1"/>
  <c r="K100" i="1"/>
  <c r="K99" i="1" s="1"/>
  <c r="L97" i="1"/>
  <c r="L100" i="1"/>
  <c r="K102" i="1"/>
  <c r="K101" i="1" s="1"/>
  <c r="C77" i="1"/>
  <c r="L87" i="1"/>
  <c r="K88" i="1"/>
  <c r="K87" i="1" s="1"/>
  <c r="L88" i="1"/>
  <c r="J89" i="1"/>
  <c r="L89" i="1" s="1"/>
  <c r="K90" i="1"/>
  <c r="K89" i="1" s="1"/>
  <c r="J84" i="1"/>
  <c r="L84" i="1" s="1"/>
  <c r="K85" i="1"/>
  <c r="K84" i="1" s="1"/>
  <c r="C44" i="1"/>
  <c r="L80" i="1"/>
  <c r="K81" i="1"/>
  <c r="K80" i="1" s="1"/>
  <c r="J73" i="1"/>
  <c r="L81" i="1"/>
  <c r="J78" i="1"/>
  <c r="L78" i="1" s="1"/>
  <c r="L63" i="1"/>
  <c r="K83" i="1"/>
  <c r="K82" i="1" s="1"/>
  <c r="K75" i="1" s="1"/>
  <c r="J82" i="1"/>
  <c r="J71" i="1"/>
  <c r="L71" i="1" s="1"/>
  <c r="L72" i="1"/>
  <c r="C68" i="1"/>
  <c r="J69" i="1"/>
  <c r="L69" i="1" s="1"/>
  <c r="K70" i="1"/>
  <c r="K69" i="1" s="1"/>
  <c r="C61" i="1"/>
  <c r="K74" i="1"/>
  <c r="K73" i="1" s="1"/>
  <c r="J64" i="1"/>
  <c r="L64" i="1" s="1"/>
  <c r="K65" i="1"/>
  <c r="K64" i="1" s="1"/>
  <c r="J62" i="1"/>
  <c r="L62" i="1" s="1"/>
  <c r="K53" i="1"/>
  <c r="K52" i="1" s="1"/>
  <c r="K51" i="1" s="1"/>
  <c r="K50" i="1" s="1"/>
  <c r="K49" i="1" s="1"/>
  <c r="J66" i="1"/>
  <c r="K67" i="1"/>
  <c r="K66" i="1" s="1"/>
  <c r="K59" i="1" s="1"/>
  <c r="K9" i="1" s="1"/>
  <c r="J57" i="1"/>
  <c r="K58" i="1"/>
  <c r="K57" i="1" s="1"/>
  <c r="K56" i="1" s="1"/>
  <c r="K55" i="1" s="1"/>
  <c r="K54" i="1" s="1"/>
  <c r="C34" i="1"/>
  <c r="J52" i="1"/>
  <c r="J184" i="1"/>
  <c r="J183" i="1" s="1"/>
  <c r="L183" i="1" s="1"/>
  <c r="E247" i="1"/>
  <c r="J45" i="1"/>
  <c r="J39" i="1"/>
  <c r="L39" i="1" s="1"/>
  <c r="K40" i="1"/>
  <c r="K39" i="1" s="1"/>
  <c r="L47" i="1"/>
  <c r="J37" i="1"/>
  <c r="L37" i="1" s="1"/>
  <c r="K20" i="1"/>
  <c r="K19" i="1" s="1"/>
  <c r="C18" i="1"/>
  <c r="C11" i="1" s="1"/>
  <c r="C10" i="1" s="1"/>
  <c r="J35" i="1"/>
  <c r="K38" i="1"/>
  <c r="K37" i="1" s="1"/>
  <c r="J26" i="1"/>
  <c r="J42" i="1"/>
  <c r="K48" i="1"/>
  <c r="K47" i="1" s="1"/>
  <c r="L48" i="1"/>
  <c r="J23" i="1"/>
  <c r="L23" i="1" s="1"/>
  <c r="L27" i="1"/>
  <c r="L28" i="1"/>
  <c r="J30" i="1"/>
  <c r="L30" i="1" s="1"/>
  <c r="K46" i="1"/>
  <c r="K45" i="1" s="1"/>
  <c r="L24" i="1"/>
  <c r="K43" i="1"/>
  <c r="K42" i="1" s="1"/>
  <c r="K41" i="1" s="1"/>
  <c r="K36" i="1"/>
  <c r="K35" i="1" s="1"/>
  <c r="K32" i="1" s="1"/>
  <c r="C247" i="1"/>
  <c r="K29" i="1"/>
  <c r="K28" i="1" s="1"/>
  <c r="L29" i="1"/>
  <c r="K31" i="1"/>
  <c r="K30" i="1" s="1"/>
  <c r="L19" i="1"/>
  <c r="K259" i="1"/>
  <c r="L20" i="1"/>
  <c r="H289" i="1"/>
  <c r="J173" i="1"/>
  <c r="K173" i="1" s="1"/>
  <c r="K172" i="1" s="1"/>
  <c r="L311" i="1"/>
  <c r="L315" i="1"/>
  <c r="C189" i="1"/>
  <c r="C188" i="1" s="1"/>
  <c r="C187" i="1" s="1"/>
  <c r="K17" i="1"/>
  <c r="K16" i="1" s="1"/>
  <c r="K15" i="1" s="1"/>
  <c r="F254" i="1"/>
  <c r="J21" i="1"/>
  <c r="L21" i="1" s="1"/>
  <c r="K22" i="1"/>
  <c r="K21" i="1" s="1"/>
  <c r="H275" i="1"/>
  <c r="H240" i="1"/>
  <c r="H233" i="1"/>
  <c r="H254" i="1"/>
  <c r="G240" i="1"/>
  <c r="H259" i="1"/>
  <c r="J175" i="1"/>
  <c r="K175" i="1" s="1"/>
  <c r="K174" i="1" s="1"/>
  <c r="H294" i="1"/>
  <c r="H247" i="1"/>
  <c r="H281" i="1"/>
  <c r="J16" i="1"/>
  <c r="E254" i="1"/>
  <c r="H264" i="1"/>
  <c r="J247" i="1"/>
  <c r="H226" i="1"/>
  <c r="H159" i="1"/>
  <c r="H158" i="1" s="1"/>
  <c r="H157" i="1" s="1"/>
  <c r="H201" i="1"/>
  <c r="C201" i="1"/>
  <c r="K193" i="1"/>
  <c r="K192" i="1" s="1"/>
  <c r="K315" i="1"/>
  <c r="G233" i="1"/>
  <c r="E240" i="1"/>
  <c r="J192" i="1"/>
  <c r="L192" i="1" s="1"/>
  <c r="L260" i="1"/>
  <c r="L265" i="1"/>
  <c r="L198" i="1"/>
  <c r="J13" i="1"/>
  <c r="L13" i="1" s="1"/>
  <c r="G281" i="1"/>
  <c r="J194" i="1"/>
  <c r="L194" i="1" s="1"/>
  <c r="C226" i="1"/>
  <c r="C240" i="1"/>
  <c r="K244" i="1"/>
  <c r="I254" i="1"/>
  <c r="L270" i="1"/>
  <c r="L298" i="1"/>
  <c r="G264" i="1"/>
  <c r="G289" i="1"/>
  <c r="K195" i="1"/>
  <c r="K194" i="1" s="1"/>
  <c r="L333" i="1"/>
  <c r="K117" i="1"/>
  <c r="K116" i="1" s="1"/>
  <c r="K113" i="1" s="1"/>
  <c r="K111" i="1" s="1"/>
  <c r="G254" i="1"/>
  <c r="K241" i="1"/>
  <c r="L117" i="1"/>
  <c r="L290" i="1"/>
  <c r="L295" i="1"/>
  <c r="L307" i="1"/>
  <c r="G259" i="1"/>
  <c r="L252" i="1"/>
  <c r="K14" i="1"/>
  <c r="K13" i="1" s="1"/>
  <c r="K12" i="1" s="1"/>
  <c r="K10" i="1" s="1"/>
  <c r="L255" i="1"/>
  <c r="L234" i="1"/>
  <c r="L238" i="1"/>
  <c r="F240" i="1"/>
  <c r="J275" i="1"/>
  <c r="F281" i="1"/>
  <c r="D289" i="1"/>
  <c r="L116" i="1"/>
  <c r="L210" i="1"/>
  <c r="F294" i="1"/>
  <c r="G226" i="1"/>
  <c r="L229" i="1"/>
  <c r="E233" i="1"/>
  <c r="K284" i="1"/>
  <c r="K281" i="1" s="1"/>
  <c r="G247" i="1"/>
  <c r="I259" i="1"/>
  <c r="D174" i="1"/>
  <c r="F201" i="1"/>
  <c r="D240" i="1"/>
  <c r="L318" i="1"/>
  <c r="J197" i="1"/>
  <c r="J214" i="1"/>
  <c r="L214" i="1" s="1"/>
  <c r="C254" i="1"/>
  <c r="I275" i="1"/>
  <c r="C281" i="1"/>
  <c r="K298" i="1"/>
  <c r="E294" i="1"/>
  <c r="K320" i="1"/>
  <c r="G275" i="1"/>
  <c r="G294" i="1"/>
  <c r="D226" i="1"/>
  <c r="C233" i="1"/>
  <c r="G201" i="1"/>
  <c r="K215" i="1"/>
  <c r="K214" i="1" s="1"/>
  <c r="E259" i="1"/>
  <c r="K276" i="1"/>
  <c r="K275" i="1" s="1"/>
  <c r="J165" i="1"/>
  <c r="J164" i="1" s="1"/>
  <c r="L164" i="1" s="1"/>
  <c r="E226" i="1"/>
  <c r="L241" i="1"/>
  <c r="F264" i="1"/>
  <c r="L282" i="1"/>
  <c r="E289" i="1"/>
  <c r="J213" i="1"/>
  <c r="L207" i="1"/>
  <c r="J206" i="1"/>
  <c r="L206" i="1" s="1"/>
  <c r="K289" i="1"/>
  <c r="G159" i="1"/>
  <c r="G158" i="1" s="1"/>
  <c r="G157" i="1" s="1"/>
  <c r="K233" i="1"/>
  <c r="F247" i="1"/>
  <c r="J176" i="1"/>
  <c r="L176" i="1" s="1"/>
  <c r="D183" i="1"/>
  <c r="D182" i="1" s="1"/>
  <c r="K191" i="1"/>
  <c r="K190" i="1" s="1"/>
  <c r="K187" i="1" s="1"/>
  <c r="K211" i="1"/>
  <c r="K210" i="1" s="1"/>
  <c r="I233" i="1"/>
  <c r="F233" i="1"/>
  <c r="I247" i="1"/>
  <c r="K254" i="1"/>
  <c r="K272" i="1"/>
  <c r="C275" i="1"/>
  <c r="I281" i="1"/>
  <c r="J179" i="1"/>
  <c r="J178" i="1" s="1"/>
  <c r="L178" i="1" s="1"/>
  <c r="I240" i="1"/>
  <c r="D259" i="1"/>
  <c r="D275" i="1"/>
  <c r="E281" i="1"/>
  <c r="I289" i="1"/>
  <c r="K295" i="1"/>
  <c r="I294" i="1"/>
  <c r="J169" i="1"/>
  <c r="L169" i="1" s="1"/>
  <c r="K177" i="1"/>
  <c r="K176" i="1" s="1"/>
  <c r="I226" i="1"/>
  <c r="F226" i="1"/>
  <c r="C259" i="1"/>
  <c r="K265" i="1"/>
  <c r="E264" i="1"/>
  <c r="C264" i="1"/>
  <c r="L276" i="1"/>
  <c r="E275" i="1"/>
  <c r="J332" i="1"/>
  <c r="D254" i="1"/>
  <c r="D264" i="1"/>
  <c r="F275" i="1"/>
  <c r="D164" i="1"/>
  <c r="I201" i="1"/>
  <c r="K226" i="1"/>
  <c r="L250" i="1"/>
  <c r="D233" i="1"/>
  <c r="I264" i="1"/>
  <c r="J226" i="1"/>
  <c r="I180" i="1"/>
  <c r="I159" i="1" s="1"/>
  <c r="I158" i="1" s="1"/>
  <c r="I157" i="1" s="1"/>
  <c r="J181" i="1"/>
  <c r="J167" i="1"/>
  <c r="D201" i="1"/>
  <c r="L211" i="1"/>
  <c r="L227" i="1"/>
  <c r="J233" i="1"/>
  <c r="L236" i="1"/>
  <c r="L248" i="1"/>
  <c r="L257" i="1"/>
  <c r="J281" i="1"/>
  <c r="L284" i="1"/>
  <c r="L209" i="1"/>
  <c r="K209" i="1"/>
  <c r="K208" i="1" s="1"/>
  <c r="J259" i="1"/>
  <c r="L262" i="1"/>
  <c r="J161" i="1"/>
  <c r="J240" i="1"/>
  <c r="L244" i="1"/>
  <c r="K247" i="1"/>
  <c r="J109" i="1"/>
  <c r="L110" i="1"/>
  <c r="F159" i="1"/>
  <c r="F158" i="1" s="1"/>
  <c r="F157" i="1" s="1"/>
  <c r="J289" i="1"/>
  <c r="L289" i="1" s="1"/>
  <c r="L292" i="1"/>
  <c r="L309" i="1"/>
  <c r="J294" i="1"/>
  <c r="J223" i="1"/>
  <c r="M223" i="1" s="1"/>
  <c r="E222" i="1"/>
  <c r="L231" i="1"/>
  <c r="L279" i="1"/>
  <c r="L287" i="1"/>
  <c r="C294" i="1"/>
  <c r="L320" i="1"/>
  <c r="J170" i="1"/>
  <c r="L170" i="1" s="1"/>
  <c r="K171" i="1"/>
  <c r="K170" i="1" s="1"/>
  <c r="J163" i="1"/>
  <c r="L171" i="1"/>
  <c r="J190" i="1"/>
  <c r="J203" i="1"/>
  <c r="M203" i="1" s="1"/>
  <c r="E202" i="1"/>
  <c r="J216" i="1"/>
  <c r="L216" i="1" s="1"/>
  <c r="K217" i="1"/>
  <c r="K216" i="1" s="1"/>
  <c r="E218" i="1"/>
  <c r="J219" i="1"/>
  <c r="M219" i="1" s="1"/>
  <c r="J220" i="1"/>
  <c r="L221" i="1"/>
  <c r="J224" i="1"/>
  <c r="L225" i="1"/>
  <c r="L272" i="1"/>
  <c r="D281" i="1"/>
  <c r="D294" i="1"/>
  <c r="E159" i="1"/>
  <c r="E158" i="1" s="1"/>
  <c r="E157" i="1" s="1"/>
  <c r="D172" i="1"/>
  <c r="J204" i="1"/>
  <c r="L205" i="1"/>
  <c r="J208" i="1"/>
  <c r="L217" i="1"/>
  <c r="K221" i="1"/>
  <c r="K220" i="1" s="1"/>
  <c r="K225" i="1"/>
  <c r="K224" i="1" s="1"/>
  <c r="L313" i="1"/>
  <c r="J254" i="1"/>
  <c r="J264" i="1"/>
  <c r="L208" i="1" l="1"/>
  <c r="M208" i="1"/>
  <c r="L204" i="1"/>
  <c r="M204" i="1"/>
  <c r="L224" i="1"/>
  <c r="M224" i="1"/>
  <c r="L220" i="1"/>
  <c r="M220" i="1"/>
  <c r="L213" i="1"/>
  <c r="M213" i="1"/>
  <c r="K8" i="1"/>
  <c r="K91" i="1"/>
  <c r="J148" i="1"/>
  <c r="M148" i="1" s="1"/>
  <c r="C76" i="1"/>
  <c r="C75" i="1" s="1"/>
  <c r="G10" i="1"/>
  <c r="D10" i="1"/>
  <c r="E59" i="1"/>
  <c r="E9" i="1" s="1"/>
  <c r="H113" i="1"/>
  <c r="I113" i="1"/>
  <c r="G113" i="1"/>
  <c r="F113" i="1"/>
  <c r="D113" i="1"/>
  <c r="H59" i="1"/>
  <c r="H9" i="1" s="1"/>
  <c r="H10" i="1"/>
  <c r="H75" i="1"/>
  <c r="L140" i="1"/>
  <c r="L139" i="1"/>
  <c r="E10" i="1"/>
  <c r="L124" i="1"/>
  <c r="D59" i="1"/>
  <c r="D9" i="1" s="1"/>
  <c r="I59" i="1"/>
  <c r="G59" i="1"/>
  <c r="G9" i="1" s="1"/>
  <c r="N184" i="1"/>
  <c r="F59" i="1"/>
  <c r="L68" i="1"/>
  <c r="L34" i="1"/>
  <c r="L18" i="1"/>
  <c r="L101" i="1"/>
  <c r="L44" i="1"/>
  <c r="C33" i="1"/>
  <c r="I156" i="1"/>
  <c r="I155" i="1" s="1"/>
  <c r="H156" i="1"/>
  <c r="H155" i="1" s="1"/>
  <c r="F156" i="1"/>
  <c r="F155" i="1" s="1"/>
  <c r="E156" i="1"/>
  <c r="E155" i="1" s="1"/>
  <c r="L94" i="1"/>
  <c r="G156" i="1"/>
  <c r="G155" i="1" s="1"/>
  <c r="L73" i="1"/>
  <c r="L82" i="1"/>
  <c r="C60" i="1"/>
  <c r="C59" i="1" s="1"/>
  <c r="J182" i="1"/>
  <c r="L182" i="1" s="1"/>
  <c r="L175" i="1"/>
  <c r="K184" i="1"/>
  <c r="K183" i="1" s="1"/>
  <c r="K182" i="1" s="1"/>
  <c r="L184" i="1"/>
  <c r="L66" i="1"/>
  <c r="J172" i="1"/>
  <c r="L172" i="1" s="1"/>
  <c r="L57" i="1"/>
  <c r="J56" i="1"/>
  <c r="L52" i="1"/>
  <c r="J51" i="1"/>
  <c r="L45" i="1"/>
  <c r="L35" i="1"/>
  <c r="L247" i="1"/>
  <c r="L26" i="1"/>
  <c r="L173" i="1"/>
  <c r="J41" i="1"/>
  <c r="L41" i="1" s="1"/>
  <c r="L42" i="1"/>
  <c r="L240" i="1"/>
  <c r="J174" i="1"/>
  <c r="L174" i="1" s="1"/>
  <c r="L264" i="1"/>
  <c r="K7" i="1"/>
  <c r="J212" i="1"/>
  <c r="L254" i="1"/>
  <c r="K240" i="1"/>
  <c r="H200" i="1"/>
  <c r="H199" i="1" s="1"/>
  <c r="H186" i="1" s="1"/>
  <c r="H185" i="1" s="1"/>
  <c r="H154" i="1" s="1"/>
  <c r="H147" i="1" s="1"/>
  <c r="L16" i="1"/>
  <c r="J15" i="1"/>
  <c r="L15" i="1" s="1"/>
  <c r="J12" i="1"/>
  <c r="F200" i="1"/>
  <c r="F199" i="1" s="1"/>
  <c r="F186" i="1" s="1"/>
  <c r="F185" i="1" s="1"/>
  <c r="L281" i="1"/>
  <c r="K213" i="1"/>
  <c r="K212" i="1" s="1"/>
  <c r="L226" i="1"/>
  <c r="C200" i="1"/>
  <c r="C199" i="1" s="1"/>
  <c r="C186" i="1" s="1"/>
  <c r="C185" i="1" s="1"/>
  <c r="C154" i="1" s="1"/>
  <c r="G200" i="1"/>
  <c r="G199" i="1" s="1"/>
  <c r="G186" i="1" s="1"/>
  <c r="G185" i="1" s="1"/>
  <c r="L294" i="1"/>
  <c r="L233" i="1"/>
  <c r="K294" i="1"/>
  <c r="L275" i="1"/>
  <c r="L165" i="1"/>
  <c r="L197" i="1"/>
  <c r="J196" i="1"/>
  <c r="L196" i="1" s="1"/>
  <c r="L259" i="1"/>
  <c r="K165" i="1"/>
  <c r="K164" i="1" s="1"/>
  <c r="L179" i="1"/>
  <c r="I200" i="1"/>
  <c r="I199" i="1" s="1"/>
  <c r="I186" i="1" s="1"/>
  <c r="I185" i="1" s="1"/>
  <c r="K179" i="1"/>
  <c r="K178" i="1" s="1"/>
  <c r="L332" i="1"/>
  <c r="J168" i="1"/>
  <c r="L168" i="1" s="1"/>
  <c r="K169" i="1"/>
  <c r="K168" i="1" s="1"/>
  <c r="D159" i="1"/>
  <c r="D158" i="1" s="1"/>
  <c r="D157" i="1" s="1"/>
  <c r="K264" i="1"/>
  <c r="K219" i="1"/>
  <c r="K218" i="1" s="1"/>
  <c r="L219" i="1"/>
  <c r="J218" i="1"/>
  <c r="K163" i="1"/>
  <c r="K162" i="1" s="1"/>
  <c r="L163" i="1"/>
  <c r="J162" i="1"/>
  <c r="L162" i="1" s="1"/>
  <c r="L190" i="1"/>
  <c r="D200" i="1"/>
  <c r="D199" i="1" s="1"/>
  <c r="D186" i="1" s="1"/>
  <c r="D185" i="1" s="1"/>
  <c r="K161" i="1"/>
  <c r="K160" i="1" s="1"/>
  <c r="J160" i="1"/>
  <c r="L161" i="1"/>
  <c r="K223" i="1"/>
  <c r="K222" i="1" s="1"/>
  <c r="L223" i="1"/>
  <c r="J222" i="1"/>
  <c r="E201" i="1"/>
  <c r="E200" i="1" s="1"/>
  <c r="E199" i="1" s="1"/>
  <c r="E186" i="1" s="1"/>
  <c r="E185" i="1" s="1"/>
  <c r="J108" i="1"/>
  <c r="L109" i="1"/>
  <c r="L167" i="1"/>
  <c r="J166" i="1"/>
  <c r="L166" i="1" s="1"/>
  <c r="K167" i="1"/>
  <c r="K166" i="1" s="1"/>
  <c r="K203" i="1"/>
  <c r="K202" i="1" s="1"/>
  <c r="J202" i="1"/>
  <c r="M202" i="1" s="1"/>
  <c r="L203" i="1"/>
  <c r="J180" i="1"/>
  <c r="L180" i="1" s="1"/>
  <c r="L181" i="1"/>
  <c r="K181" i="1"/>
  <c r="K180" i="1" s="1"/>
  <c r="L218" i="1" l="1"/>
  <c r="M218" i="1"/>
  <c r="L212" i="1"/>
  <c r="M212" i="1"/>
  <c r="L222" i="1"/>
  <c r="M222" i="1"/>
  <c r="F9" i="1"/>
  <c r="F8" i="1" s="1"/>
  <c r="I9" i="1"/>
  <c r="I8" i="1" s="1"/>
  <c r="D8" i="1"/>
  <c r="E8" i="1"/>
  <c r="H111" i="1"/>
  <c r="G8" i="1"/>
  <c r="L115" i="1"/>
  <c r="L114" i="1"/>
  <c r="C147" i="1"/>
  <c r="C112" i="1" s="1"/>
  <c r="C111" i="1" s="1"/>
  <c r="C7" i="1" s="1"/>
  <c r="C334" i="1" s="1"/>
  <c r="H8" i="1"/>
  <c r="J10" i="1"/>
  <c r="M10" i="1" s="1"/>
  <c r="L25" i="1"/>
  <c r="M60" i="1"/>
  <c r="I154" i="1"/>
  <c r="J32" i="1"/>
  <c r="M32" i="1" s="1"/>
  <c r="C32" i="1"/>
  <c r="C9" i="1" s="1"/>
  <c r="G154" i="1"/>
  <c r="F154" i="1"/>
  <c r="E154" i="1"/>
  <c r="D156" i="1"/>
  <c r="D155" i="1" s="1"/>
  <c r="D154" i="1" s="1"/>
  <c r="L93" i="1"/>
  <c r="L77" i="1"/>
  <c r="L61" i="1"/>
  <c r="J55" i="1"/>
  <c r="L56" i="1"/>
  <c r="J50" i="1"/>
  <c r="L51" i="1"/>
  <c r="L12" i="1"/>
  <c r="K201" i="1"/>
  <c r="K200" i="1" s="1"/>
  <c r="K199" i="1" s="1"/>
  <c r="K186" i="1" s="1"/>
  <c r="K185" i="1" s="1"/>
  <c r="K159" i="1"/>
  <c r="K158" i="1" s="1"/>
  <c r="K157" i="1" s="1"/>
  <c r="L327" i="1"/>
  <c r="J326" i="1"/>
  <c r="J159" i="1"/>
  <c r="L160" i="1"/>
  <c r="J201" i="1"/>
  <c r="M201" i="1" s="1"/>
  <c r="L202" i="1"/>
  <c r="J107" i="1"/>
  <c r="L108" i="1"/>
  <c r="L189" i="1"/>
  <c r="H7" i="1" l="1"/>
  <c r="H334" i="1" s="1"/>
  <c r="I147" i="1"/>
  <c r="I111" i="1" s="1"/>
  <c r="I7" i="1" s="1"/>
  <c r="I334" i="1" s="1"/>
  <c r="E147" i="1"/>
  <c r="E111" i="1" s="1"/>
  <c r="E7" i="1" s="1"/>
  <c r="E334" i="1" s="1"/>
  <c r="D147" i="1"/>
  <c r="D111" i="1" s="1"/>
  <c r="D7" i="1" s="1"/>
  <c r="D334" i="1" s="1"/>
  <c r="F147" i="1"/>
  <c r="F111" i="1" s="1"/>
  <c r="F7" i="1" s="1"/>
  <c r="F334" i="1" s="1"/>
  <c r="G147" i="1"/>
  <c r="G111" i="1" s="1"/>
  <c r="G7" i="1" s="1"/>
  <c r="G334" i="1" s="1"/>
  <c r="J113" i="1"/>
  <c r="L33" i="1"/>
  <c r="L11" i="1"/>
  <c r="L32" i="1"/>
  <c r="L92" i="1"/>
  <c r="J91" i="1"/>
  <c r="K156" i="1"/>
  <c r="K155" i="1" s="1"/>
  <c r="K154" i="1" s="1"/>
  <c r="K334" i="1" s="1"/>
  <c r="L76" i="1"/>
  <c r="J75" i="1"/>
  <c r="L60" i="1"/>
  <c r="J59" i="1"/>
  <c r="J9" i="1" s="1"/>
  <c r="L55" i="1"/>
  <c r="J54" i="1"/>
  <c r="L54" i="1" s="1"/>
  <c r="J49" i="1"/>
  <c r="L49" i="1" s="1"/>
  <c r="L50" i="1"/>
  <c r="L326" i="1"/>
  <c r="J325" i="1"/>
  <c r="L107" i="1"/>
  <c r="J106" i="1"/>
  <c r="L201" i="1"/>
  <c r="J200" i="1"/>
  <c r="M200" i="1" s="1"/>
  <c r="L159" i="1"/>
  <c r="J158" i="1"/>
  <c r="J187" i="1"/>
  <c r="M187" i="1" s="1"/>
  <c r="L188" i="1"/>
  <c r="L10" i="1"/>
  <c r="L113" i="1" l="1"/>
  <c r="M113" i="1"/>
  <c r="L91" i="1"/>
  <c r="M91" i="1"/>
  <c r="L75" i="1"/>
  <c r="M75" i="1"/>
  <c r="L59" i="1"/>
  <c r="M59" i="1"/>
  <c r="J324" i="1"/>
  <c r="L325" i="1"/>
  <c r="L187" i="1"/>
  <c r="J157" i="1"/>
  <c r="L158" i="1"/>
  <c r="L200" i="1"/>
  <c r="J199" i="1"/>
  <c r="L106" i="1"/>
  <c r="J105" i="1"/>
  <c r="L199" i="1" l="1"/>
  <c r="M199" i="1"/>
  <c r="L9" i="1"/>
  <c r="M9" i="1"/>
  <c r="N157" i="1"/>
  <c r="L98" i="1"/>
  <c r="L105" i="1"/>
  <c r="L86" i="1"/>
  <c r="J8" i="1"/>
  <c r="L324" i="1"/>
  <c r="J323" i="1"/>
  <c r="L323" i="1" s="1"/>
  <c r="J156" i="1"/>
  <c r="L157" i="1"/>
  <c r="J186" i="1"/>
  <c r="M186" i="1" s="1"/>
  <c r="L8" i="1" l="1"/>
  <c r="M8" i="1"/>
  <c r="L186" i="1"/>
  <c r="J185" i="1"/>
  <c r="L156" i="1"/>
  <c r="J155" i="1"/>
  <c r="L185" i="1" l="1"/>
  <c r="M185" i="1"/>
  <c r="L155" i="1"/>
  <c r="J154" i="1"/>
  <c r="M154" i="1" s="1"/>
  <c r="L149" i="1" l="1"/>
  <c r="L154" i="1"/>
  <c r="J147" i="1" l="1"/>
  <c r="M147" i="1" s="1"/>
  <c r="L148" i="1"/>
  <c r="L147" i="1" l="1"/>
  <c r="M112" i="1"/>
  <c r="L112" i="1" l="1"/>
  <c r="J111" i="1"/>
  <c r="M111" i="1" s="1"/>
  <c r="L111" i="1" l="1"/>
  <c r="J7" i="1"/>
  <c r="M7" i="1" s="1"/>
  <c r="L7" i="1" l="1"/>
  <c r="J334" i="1"/>
  <c r="M334" i="1" l="1"/>
  <c r="J346" i="1"/>
  <c r="L334" i="1"/>
</calcChain>
</file>

<file path=xl/sharedStrings.xml><?xml version="1.0" encoding="utf-8"?>
<sst xmlns="http://schemas.openxmlformats.org/spreadsheetml/2006/main" count="673" uniqueCount="300">
  <si>
    <t>LAPORAN PERTANGGUNGJAWABAN PENGGUNAAN ANGGARA (LPPA)</t>
  </si>
  <si>
    <t>KOMISI PEMILIHAN UMUM KOTA SUKABUMI</t>
  </si>
  <si>
    <t>KODE</t>
  </si>
  <si>
    <t>URAIAN</t>
  </si>
  <si>
    <t>PAGU</t>
  </si>
  <si>
    <t>REALISASI</t>
  </si>
  <si>
    <t>JUMLAH REALISASI</t>
  </si>
  <si>
    <t>SISA PAGU</t>
  </si>
  <si>
    <t>% REAL.</t>
  </si>
  <si>
    <t>JANUARI</t>
  </si>
  <si>
    <t>FEBRUARI</t>
  </si>
  <si>
    <t>MARET</t>
  </si>
  <si>
    <t>APRIL</t>
  </si>
  <si>
    <t>076.01.CQ</t>
  </si>
  <si>
    <t>6709</t>
  </si>
  <si>
    <t xml:space="preserve">Perencanaan serta Penyusunan Peraturan </t>
  </si>
  <si>
    <t>6709.QGE</t>
  </si>
  <si>
    <t>6709.QGE.001</t>
  </si>
  <si>
    <t>Perencanaan dan Penganggaran Pemilu</t>
  </si>
  <si>
    <t>111</t>
  </si>
  <si>
    <t>Pelaksanaan Rencana dan Anggaran Pemilu</t>
  </si>
  <si>
    <t>A</t>
  </si>
  <si>
    <t>521219</t>
  </si>
  <si>
    <t>Belanja Barang Non Operasional Lainnya</t>
  </si>
  <si>
    <t/>
  </si>
  <si>
    <t>6709.RAN</t>
  </si>
  <si>
    <t>6709.RAN.001</t>
  </si>
  <si>
    <t>Sarana IT Pemilu</t>
  </si>
  <si>
    <t>110</t>
  </si>
  <si>
    <t>Pengelolaan Sarana IT KPU</t>
  </si>
  <si>
    <t>- Pengelolaan IT Pemilu</t>
  </si>
  <si>
    <t>6710</t>
  </si>
  <si>
    <t>6710.QGE</t>
  </si>
  <si>
    <t>6710.QGE.001</t>
  </si>
  <si>
    <t>076.01.WA</t>
  </si>
  <si>
    <t>Program Dukungan Manajemen</t>
  </si>
  <si>
    <t>3355</t>
  </si>
  <si>
    <t>3355.EBA</t>
  </si>
  <si>
    <t xml:space="preserve">Layanan Dukungan Manajemen Internal _x000D_
</t>
  </si>
  <si>
    <t>3355.EBA.994</t>
  </si>
  <si>
    <t>Layanan Perkantoran</t>
  </si>
  <si>
    <t>001</t>
  </si>
  <si>
    <t>Gaji dan Tunjangan</t>
  </si>
  <si>
    <t>511111</t>
  </si>
  <si>
    <t>Belanja Gaji Pokok PNS</t>
  </si>
  <si>
    <t>- Belanja Gaji Pokok PNS</t>
  </si>
  <si>
    <t>511119</t>
  </si>
  <si>
    <t>Belanja Pembulatan Gaji PNS</t>
  </si>
  <si>
    <t>- Belanja Pembulatan Gaji PNS</t>
  </si>
  <si>
    <t>511121</t>
  </si>
  <si>
    <t>Belanja Tunj. Suami/Istri PNS</t>
  </si>
  <si>
    <t>- Belanja Tunj. Suami/Istri PNS</t>
  </si>
  <si>
    <t>511122</t>
  </si>
  <si>
    <t>Belanja Tunj. Anak PNS</t>
  </si>
  <si>
    <t>- Belanja Tunj. Anak PNS</t>
  </si>
  <si>
    <t>511123</t>
  </si>
  <si>
    <t>Belanja Tunj. Struktural PNS</t>
  </si>
  <si>
    <t>- Belanja Tunj. Struktural PNS</t>
  </si>
  <si>
    <t>511124</t>
  </si>
  <si>
    <t>Belanja Tunj. Fungsional PNS</t>
  </si>
  <si>
    <t>- Belanja Tunj. Fungsional PNS</t>
  </si>
  <si>
    <t>511125</t>
  </si>
  <si>
    <t>Belanja Tunj. PPh PNS</t>
  </si>
  <si>
    <t>- Belanja Tunj. PPh PNS</t>
  </si>
  <si>
    <t>511126</t>
  </si>
  <si>
    <t>Belanja Tunj. Beras PNS</t>
  </si>
  <si>
    <t>- Belanja Tunj. Beras PNS</t>
  </si>
  <si>
    <t>511129</t>
  </si>
  <si>
    <t>Belanja Uang Makan PNS</t>
  </si>
  <si>
    <t>- Belanja Uang Makan PNS</t>
  </si>
  <si>
    <t>511151</t>
  </si>
  <si>
    <t>Belanja Tunjangan Umum PNS</t>
  </si>
  <si>
    <t>- Belanja Tunjangan Umum PNS</t>
  </si>
  <si>
    <t>512411</t>
  </si>
  <si>
    <t>- Belanja Pegawai (TUKIN)</t>
  </si>
  <si>
    <t>B</t>
  </si>
  <si>
    <t>Uang Kehormatan</t>
  </si>
  <si>
    <t>511332</t>
  </si>
  <si>
    <t>Belanja Uang Kehormatan Pejabat Negara</t>
  </si>
  <si>
    <t>- Belanja Uang Kehormatan Pejabat Negara</t>
  </si>
  <si>
    <t>3360</t>
  </si>
  <si>
    <t>3360.EBA</t>
  </si>
  <si>
    <t>3360.EBA.962</t>
  </si>
  <si>
    <t>Dukungan Fasilitasi Kegiatan KPU</t>
  </si>
  <si>
    <t>051</t>
  </si>
  <si>
    <t>Layanan Prasarana Internal</t>
  </si>
  <si>
    <t>3360.EBA.994</t>
  </si>
  <si>
    <t>002</t>
  </si>
  <si>
    <t>Operasional dan Pemeliharaan Kantor</t>
  </si>
  <si>
    <t>521111</t>
  </si>
  <si>
    <t>Belanja Keperluan Perkantoran</t>
  </si>
  <si>
    <t>- Belanja Keperluan Perkantoran</t>
  </si>
  <si>
    <t>521114</t>
  </si>
  <si>
    <t>Belanja Pengiriman Surat Dinas Pos Pusat</t>
  </si>
  <si>
    <t>- Pengiriman Surat Dinas Pos Pusat</t>
  </si>
  <si>
    <t>521115</t>
  </si>
  <si>
    <t>Belanja Honor Operasional Satuan Kerja</t>
  </si>
  <si>
    <t>521119</t>
  </si>
  <si>
    <t>Belanja Barang Operasional Lainnya</t>
  </si>
  <si>
    <t>- Pakaian ASN, Satpam, Supir dan Pramubakti</t>
  </si>
  <si>
    <t>521131</t>
  </si>
  <si>
    <t>- APD Pencegahan COVID-19</t>
  </si>
  <si>
    <t>522111</t>
  </si>
  <si>
    <t>Belanja Langganan Listrik</t>
  </si>
  <si>
    <t>- Belanja Langganan Listrik</t>
  </si>
  <si>
    <t>522112</t>
  </si>
  <si>
    <t>Belanja Langganan Telepon</t>
  </si>
  <si>
    <t>- Belanja Langganan Telepon</t>
  </si>
  <si>
    <t>522113</t>
  </si>
  <si>
    <t>Belanja Langganan Air</t>
  </si>
  <si>
    <t>- Air</t>
  </si>
  <si>
    <t>522191</t>
  </si>
  <si>
    <t>Belanja Jasa Lainnya</t>
  </si>
  <si>
    <t>- Belanja Jasa Internet</t>
  </si>
  <si>
    <t>523111</t>
  </si>
  <si>
    <t>Belanja Pemeliharaan Gedung dan Bangunan</t>
  </si>
  <si>
    <t>523121</t>
  </si>
  <si>
    <t>Belanja Pemeliharaan Peralatan dan Mesin</t>
  </si>
  <si>
    <t>524111</t>
  </si>
  <si>
    <t>Belanja Perjalanan Dinas Biasa</t>
  </si>
  <si>
    <t>- Belanja Perjalanan Biasa</t>
  </si>
  <si>
    <t>INVENTARISASI LOGISTIK PEMILU/PEMILIHAN</t>
  </si>
  <si>
    <t>- Rak Arsip</t>
  </si>
  <si>
    <t>521811</t>
  </si>
  <si>
    <t>Belanja Barang Persediaan Barang Konsumsi</t>
  </si>
  <si>
    <t>- ATK</t>
  </si>
  <si>
    <t xml:space="preserve">- Belanja Perjalan Dinas ke KPU Provinsi </t>
  </si>
  <si>
    <t>C</t>
  </si>
  <si>
    <t>521211</t>
  </si>
  <si>
    <t>Belanja Bahan</t>
  </si>
  <si>
    <t>- Penggandaan JDIH</t>
  </si>
  <si>
    <t xml:space="preserve">- Belanja Perjalanan Dinas Ke KPU Provinsi </t>
  </si>
  <si>
    <t>524113</t>
  </si>
  <si>
    <t>Belanja Perjalanan Dinas Dalam Kota</t>
  </si>
  <si>
    <t>- Transport dlm Kota ke Lembaga Terkait</t>
  </si>
  <si>
    <t>D</t>
  </si>
  <si>
    <t>- Penggandaan/Fotocopy</t>
  </si>
  <si>
    <t>- Perjalanan Dinas ke Inspektorat KPU RI</t>
  </si>
  <si>
    <t>E</t>
  </si>
  <si>
    <t>PENGGANTIAN ANTAR WAKTU (PAW)</t>
  </si>
  <si>
    <t>- Perjalanan Dinas ke Bandung</t>
  </si>
  <si>
    <t>F</t>
  </si>
  <si>
    <t>DUKUNGAN KEGIATAN SOSIALISASI</t>
  </si>
  <si>
    <t>- Perjalanan Dinas ke KPU Provinsi</t>
  </si>
  <si>
    <t>G</t>
  </si>
  <si>
    <t xml:space="preserve">RISET PREFERENSI PARTISIPASI PEMILIH </t>
  </si>
  <si>
    <t>H</t>
  </si>
  <si>
    <t>- Spanduk dan ATK</t>
  </si>
  <si>
    <t xml:space="preserve">- Modul dan Seminar Kit </t>
  </si>
  <si>
    <t>- Belanja Snack</t>
  </si>
  <si>
    <t>- Belanja Makan</t>
  </si>
  <si>
    <t>521213</t>
  </si>
  <si>
    <t>Belanja Honor Output Kegiatan</t>
  </si>
  <si>
    <t>- Honorarium Narasumber</t>
  </si>
  <si>
    <t xml:space="preserve">- Uang Transport Peserta </t>
  </si>
  <si>
    <t xml:space="preserve">- Transport Dalam Kota </t>
  </si>
  <si>
    <t>I</t>
  </si>
  <si>
    <t>RAKOR BAKOHUMAS</t>
  </si>
  <si>
    <t>- Seminar Kit dan ATK</t>
  </si>
  <si>
    <t>- Belanja Konsumsi</t>
  </si>
  <si>
    <t>- Uang Transport Peserta Rapat</t>
  </si>
  <si>
    <t>J</t>
  </si>
  <si>
    <t>- Alat Tulis Kantor (ATK)</t>
  </si>
  <si>
    <t>- Perjalanan Dinas ke KPU RI</t>
  </si>
  <si>
    <t>- Koordinasi dengan Instansi Terkait</t>
  </si>
  <si>
    <t>K</t>
  </si>
  <si>
    <t>- Coklit dan Koordinasi dengan Stakeholder</t>
  </si>
  <si>
    <t>L</t>
  </si>
  <si>
    <t>DUKUNGAN OPERASIONAL KANTOR</t>
  </si>
  <si>
    <t>- Snack Jamuan Tamu</t>
  </si>
  <si>
    <t>- Makan Jamuan Tamu</t>
  </si>
  <si>
    <t>- Kertas HVS</t>
  </si>
  <si>
    <t>- Hekter Besar</t>
  </si>
  <si>
    <t>- Toner Printer Laser</t>
  </si>
  <si>
    <t>- Tinta Printer</t>
  </si>
  <si>
    <t>- Ordner Bindek</t>
  </si>
  <si>
    <t>- Mouse</t>
  </si>
  <si>
    <t>- Document Keeper</t>
  </si>
  <si>
    <t>- Gunting</t>
  </si>
  <si>
    <t>- Belanja Listrik Prabayar Videotron</t>
  </si>
  <si>
    <t>522141</t>
  </si>
  <si>
    <t>Belanja Sewa</t>
  </si>
  <si>
    <t>- Sewa Kendaraan Roda 4 2 Unit x 9 Bln</t>
  </si>
  <si>
    <t>- Sewa Zoom Meeting dan Zoho Form</t>
  </si>
  <si>
    <t>- Perawatan Gedung Kantor</t>
  </si>
  <si>
    <t>- Pemeliharaan Kendaraan Roda 2</t>
  </si>
  <si>
    <t>- Pemeliharaan Kendaraan Roda 4</t>
  </si>
  <si>
    <t>- Transport Dlm Kota</t>
  </si>
  <si>
    <t>- Koordinasi dengan Partai Politik</t>
  </si>
  <si>
    <t>6634</t>
  </si>
  <si>
    <t>Data dan Informasi</t>
  </si>
  <si>
    <t>6634.EBA</t>
  </si>
  <si>
    <t>6634.EBA.963</t>
  </si>
  <si>
    <t>Layanan Data dan Informasi</t>
  </si>
  <si>
    <t>005</t>
  </si>
  <si>
    <t>TOTAL</t>
  </si>
  <si>
    <t>KUASA PENGGUNA ANGGARAN</t>
  </si>
  <si>
    <t>PENYUSUN LAPORAN</t>
  </si>
  <si>
    <t>BASUKI</t>
  </si>
  <si>
    <t>PANJI TRULLY JUNISTIAN</t>
  </si>
  <si>
    <t>MEI</t>
  </si>
  <si>
    <t>- Ke Lembaga Terkait</t>
  </si>
  <si>
    <t>- Honor Pengelola Keuangan</t>
  </si>
  <si>
    <t>Penyelenggaraan Pemilu</t>
  </si>
  <si>
    <t>Belanja Hibah Dalam Negeri</t>
  </si>
  <si>
    <t>532111</t>
  </si>
  <si>
    <t>Belanja Modal Peralatan dan Mesin</t>
  </si>
  <si>
    <t>- Kamera Digital</t>
  </si>
  <si>
    <t>- Alat Tulis Kantor</t>
  </si>
  <si>
    <t>- Perjalanan Dinas Luar Daerah</t>
  </si>
  <si>
    <t>JUNI</t>
  </si>
  <si>
    <t>BULAN JUNI TAHUN 2022</t>
  </si>
  <si>
    <t>- Ke Ibu Kota Provinsi</t>
  </si>
  <si>
    <t>- Ke KPU Provinsi</t>
  </si>
  <si>
    <t xml:space="preserve">Operasional Perkantoran </t>
  </si>
  <si>
    <t>Tunjangan Khusus Kinerja</t>
  </si>
  <si>
    <t xml:space="preserve">Tata Kelola Bidang Politik dan Hukum </t>
  </si>
  <si>
    <t>Pendaftaran, dan Penetapan Peserta Pemilu</t>
  </si>
  <si>
    <t>Pendaftaran dan Verifikasi Parpol</t>
  </si>
  <si>
    <t xml:space="preserve">Sarana Bidang Teknologi Informasi </t>
  </si>
  <si>
    <t>Pengelolaan Keuangan dan BMN</t>
  </si>
  <si>
    <t>- Honor  SAI dan Operator SIMAK BMN</t>
  </si>
  <si>
    <t>Belanja Barang - Penanganan  COVID-19</t>
  </si>
  <si>
    <t xml:space="preserve"> Perawatan Gedung dan Bangunan</t>
  </si>
  <si>
    <t>- Servis Kendaraan dan Peralatan Kantor</t>
  </si>
  <si>
    <t>JDIH</t>
  </si>
  <si>
    <t>SPIP</t>
  </si>
  <si>
    <t>- Jasa Lembaga Penelitian</t>
  </si>
  <si>
    <t xml:space="preserve">- Transport dalam Kota </t>
  </si>
  <si>
    <t>PENYUSUNAN RKA</t>
  </si>
  <si>
    <t xml:space="preserve">PEMUTAKHIRAN DATA PEMILIH </t>
  </si>
  <si>
    <t>Dukungan Penyelenggaraan Tugas dan Fungsi</t>
  </si>
  <si>
    <t>KELURAHAN PEDULI PEMILU/PEMILIHAN</t>
  </si>
  <si>
    <t>Rapat Internal Penyusunan Anggaran</t>
  </si>
  <si>
    <t>- ATK, Penggandaan dan Konsumsi Rapat</t>
  </si>
  <si>
    <t>Sosialisasi Juknis</t>
  </si>
  <si>
    <t>Belanja Barang Persediaan</t>
  </si>
  <si>
    <t>- Uang Harian ke KPU Provinsi</t>
  </si>
  <si>
    <t>524119</t>
  </si>
  <si>
    <t>Belanja Perjalanan Paket Meeting Luar Kota</t>
  </si>
  <si>
    <t>- Uang Saku Rapat</t>
  </si>
  <si>
    <t>Rakor Penyusunan Kebutuhan Sarana</t>
  </si>
  <si>
    <t>522192</t>
  </si>
  <si>
    <t>Belanja Jasa - Penanganan Covid</t>
  </si>
  <si>
    <t>- Tes Rapid Antigen/PCR</t>
  </si>
  <si>
    <t>6709.QGE.002</t>
  </si>
  <si>
    <t>Pembentukan Badan Penyelenggara Adhoc</t>
  </si>
  <si>
    <t>Koordinasi Pembentukan Badan Adhoc</t>
  </si>
  <si>
    <t>- Honor Tim Pelaksana Seleksi PPK dan PPS</t>
  </si>
  <si>
    <t>- Rakor Rekrutmen PPK dan PPS</t>
  </si>
  <si>
    <t>Pelaksanaan Seleksi</t>
  </si>
  <si>
    <t>Dukungan Sarana dan Pra Sarana</t>
  </si>
  <si>
    <t>- Sewa Gedung/Ruangan/Aula/Ballroom</t>
  </si>
  <si>
    <t>Pelaksanaan Seleksi Badan Adhoc</t>
  </si>
  <si>
    <t>- Seleksi PPK dan PPS</t>
  </si>
  <si>
    <t>521241</t>
  </si>
  <si>
    <t>- Kebutuhan APD</t>
  </si>
  <si>
    <t>6709.QGE.003</t>
  </si>
  <si>
    <t>Seleksi Calon Anggota KPU Kab/Kota</t>
  </si>
  <si>
    <t>Fasilitasi Seleksi</t>
  </si>
  <si>
    <t>- Belanja Barang</t>
  </si>
  <si>
    <t>6709.QGE.004</t>
  </si>
  <si>
    <t>Pelatihan Teknis Kepemiluan</t>
  </si>
  <si>
    <t>- Uang Harian dan Uang Saku</t>
  </si>
  <si>
    <t>6709.QGE.005</t>
  </si>
  <si>
    <t>Rapat Pleno DPB Tingkat Kota</t>
  </si>
  <si>
    <t>Belanja Jasa Penanganan Covid 19</t>
  </si>
  <si>
    <t>Rapat Koordinasi Data Pemilih</t>
  </si>
  <si>
    <t>6709.QGE.006</t>
  </si>
  <si>
    <t>Sosialisasi Tahapan</t>
  </si>
  <si>
    <t>Pelaksanaan Sosialisasi Tahapan</t>
  </si>
  <si>
    <t>- Sosialisasi Tatap Muka Tingkat Kota</t>
  </si>
  <si>
    <t>- Transport Peserta Sosialisasi</t>
  </si>
  <si>
    <t>Penyusunan Laporan</t>
  </si>
  <si>
    <t>- Konsumsi Rapat dan Penggandaan</t>
  </si>
  <si>
    <t>6709.QGE.007</t>
  </si>
  <si>
    <t>Penyusunan Peraturan Pemilu</t>
  </si>
  <si>
    <t>112</t>
  </si>
  <si>
    <t>Koordinasi Penyusunan Peraturan Pemilu</t>
  </si>
  <si>
    <t>- Uang Saku</t>
  </si>
  <si>
    <t>Pengelolaan JDIH</t>
  </si>
  <si>
    <t>- ATK dan Penggandaan</t>
  </si>
  <si>
    <t>- Uang Harian</t>
  </si>
  <si>
    <t>524114</t>
  </si>
  <si>
    <t>Belanja Perjalanan Paket Meeting Dalam Kota</t>
  </si>
  <si>
    <t>- Paket Meeting dan Uang Saku</t>
  </si>
  <si>
    <t>Dukungan Verifikasi Parpol</t>
  </si>
  <si>
    <t>- ATK, Penggandaan dan Konsumsi</t>
  </si>
  <si>
    <t>- Honor Tim Pelaksana Kegiatan</t>
  </si>
  <si>
    <t>Belanja Jasa - Penanganan  COVID-19</t>
  </si>
  <si>
    <t>- Uang Transport dalam kota</t>
  </si>
  <si>
    <t>Rapat Koordinasi  Verifikasi Parpol</t>
  </si>
  <si>
    <t>Rapat Kantor</t>
  </si>
  <si>
    <t>6710.QGE.002</t>
  </si>
  <si>
    <t xml:space="preserve">Penyelesaian Sengketa Penetapan Parpol </t>
  </si>
  <si>
    <t>Pelaksanaan Advokasi dan Sengketa Hukum</t>
  </si>
  <si>
    <t>Penyelesaian Sengketa</t>
  </si>
  <si>
    <t>Belanja Perjalanan Biasa</t>
  </si>
  <si>
    <t>- Snack dan Makan</t>
  </si>
  <si>
    <t>- Akun Resmi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</si>
</sst>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quotePrefix="1" applyBorder="1" applyAlignment="1">
      <alignment vertical="top"/>
    </xf>
    <xf numFmtId="164" fontId="2" fillId="0" borderId="1" xfId="1" applyNumberFormat="1" applyFont="1" applyBorder="1"/>
    <xf numFmtId="10" fontId="2" fillId="0" borderId="1" xfId="2" applyNumberFormat="1" applyFont="1" applyBorder="1"/>
    <xf numFmtId="0" fontId="2" fillId="0" borderId="0" xfId="0" applyFont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0" applyNumberFormat="1"/>
    <xf numFmtId="0" fontId="0" fillId="0" borderId="1" xfId="0" quotePrefix="1" applyBorder="1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B344-DE0A-4BE3-9447-F847AE5B1E98}">
  <dimension ref="A1:N346"/>
  <sheetViews>
    <sheetView tabSelected="1" view="pageBreakPreview" topLeftCell="A322" zoomScale="90" zoomScaleNormal="100" zoomScaleSheetLayoutView="90" workbookViewId="0">
      <selection activeCell="I204" sqref="I204"/>
    </sheetView>
  </sheetViews>
  <sheetFormatPr defaultRowHeight="14.5" x14ac:dyDescent="0.35"/>
  <cols>
    <col min="1" max="1" width="12.54296875" bestFit="1" customWidth="1"/>
    <col min="2" max="2" width="39.7265625" style="15" customWidth="1"/>
    <col min="3" max="3" width="13.81640625" style="14" bestFit="1" customWidth="1"/>
    <col min="4" max="9" width="12.1796875" bestFit="1" customWidth="1"/>
    <col min="10" max="10" width="13.6328125" customWidth="1"/>
    <col min="11" max="11" width="13.81640625" bestFit="1" customWidth="1"/>
    <col min="12" max="12" width="7.26953125" customWidth="1"/>
    <col min="13" max="13" width="13.81640625" bestFit="1" customWidth="1"/>
    <col min="14" max="14" width="12.1796875" bestFit="1" customWidth="1"/>
  </cols>
  <sheetData>
    <row r="1" spans="1:13" s="1" customFormat="1" x14ac:dyDescent="0.35">
      <c r="A1" s="1" t="s">
        <v>0</v>
      </c>
      <c r="B1" s="2"/>
      <c r="C1" s="3"/>
    </row>
    <row r="2" spans="1:13" s="1" customFormat="1" x14ac:dyDescent="0.35">
      <c r="A2" s="1" t="s">
        <v>1</v>
      </c>
      <c r="B2" s="2"/>
      <c r="C2" s="3"/>
    </row>
    <row r="3" spans="1:13" s="1" customFormat="1" x14ac:dyDescent="0.35">
      <c r="A3" s="1" t="s">
        <v>211</v>
      </c>
      <c r="B3" s="2"/>
      <c r="C3" s="3"/>
    </row>
    <row r="4" spans="1:13" s="1" customFormat="1" x14ac:dyDescent="0.35">
      <c r="B4" s="2"/>
      <c r="C4" s="3"/>
    </row>
    <row r="5" spans="1:13" s="4" customFormat="1" x14ac:dyDescent="0.35">
      <c r="A5" s="22" t="s">
        <v>2</v>
      </c>
      <c r="B5" s="22" t="s">
        <v>3</v>
      </c>
      <c r="C5" s="23" t="s">
        <v>4</v>
      </c>
      <c r="D5" s="20" t="s">
        <v>5</v>
      </c>
      <c r="E5" s="24"/>
      <c r="F5" s="24"/>
      <c r="G5" s="24"/>
      <c r="H5" s="24"/>
      <c r="I5" s="21"/>
      <c r="J5" s="19" t="s">
        <v>6</v>
      </c>
      <c r="K5" s="19" t="s">
        <v>7</v>
      </c>
      <c r="L5" s="19" t="s">
        <v>8</v>
      </c>
    </row>
    <row r="6" spans="1:13" s="4" customFormat="1" x14ac:dyDescent="0.35">
      <c r="A6" s="22"/>
      <c r="B6" s="22"/>
      <c r="C6" s="23"/>
      <c r="D6" s="5" t="s">
        <v>9</v>
      </c>
      <c r="E6" s="5" t="s">
        <v>10</v>
      </c>
      <c r="F6" s="5" t="s">
        <v>11</v>
      </c>
      <c r="G6" s="5" t="s">
        <v>12</v>
      </c>
      <c r="H6" s="5" t="s">
        <v>200</v>
      </c>
      <c r="I6" s="5" t="s">
        <v>210</v>
      </c>
      <c r="J6" s="19"/>
      <c r="K6" s="19"/>
      <c r="L6" s="19"/>
    </row>
    <row r="7" spans="1:13" x14ac:dyDescent="0.35">
      <c r="A7" s="6" t="s">
        <v>13</v>
      </c>
      <c r="B7" s="7" t="s">
        <v>203</v>
      </c>
      <c r="C7" s="8">
        <f t="shared" ref="C7:K7" si="0">C8+C111</f>
        <v>446685000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446685000</v>
      </c>
      <c r="L7" s="9">
        <f>J7/C7</f>
        <v>0</v>
      </c>
      <c r="M7" s="16">
        <f t="shared" ref="M7:M70" si="1">C7-J7</f>
        <v>446685000</v>
      </c>
    </row>
    <row r="8" spans="1:13" x14ac:dyDescent="0.35">
      <c r="A8" s="6" t="s">
        <v>14</v>
      </c>
      <c r="B8" s="7" t="s">
        <v>15</v>
      </c>
      <c r="C8" s="8">
        <v>213038000</v>
      </c>
      <c r="D8" s="8">
        <f t="shared" ref="D8:K8" si="2">D9+D105</f>
        <v>0</v>
      </c>
      <c r="E8" s="8">
        <f t="shared" si="2"/>
        <v>0</v>
      </c>
      <c r="F8" s="8">
        <f t="shared" si="2"/>
        <v>0</v>
      </c>
      <c r="G8" s="8">
        <f t="shared" si="2"/>
        <v>0</v>
      </c>
      <c r="H8" s="8">
        <f t="shared" si="2"/>
        <v>0</v>
      </c>
      <c r="I8" s="8">
        <f t="shared" si="2"/>
        <v>0</v>
      </c>
      <c r="J8" s="8">
        <f t="shared" si="2"/>
        <v>0</v>
      </c>
      <c r="K8" s="8">
        <f t="shared" si="2"/>
        <v>213038000</v>
      </c>
      <c r="L8" s="9">
        <f t="shared" ref="L8:L204" si="3">J8/C8</f>
        <v>0</v>
      </c>
      <c r="M8" s="16">
        <f t="shared" si="1"/>
        <v>213038000</v>
      </c>
    </row>
    <row r="9" spans="1:13" x14ac:dyDescent="0.35">
      <c r="A9" s="6" t="s">
        <v>16</v>
      </c>
      <c r="B9" s="18" t="s">
        <v>216</v>
      </c>
      <c r="C9" s="8">
        <f>C10+C32+C49+C54+C59+C75+C91</f>
        <v>206980000</v>
      </c>
      <c r="D9" s="8">
        <f t="shared" ref="D9:K9" si="4">D10+D32+D49+D54+D59+D75+D91</f>
        <v>0</v>
      </c>
      <c r="E9" s="8">
        <f t="shared" si="4"/>
        <v>0</v>
      </c>
      <c r="F9" s="8">
        <f t="shared" si="4"/>
        <v>0</v>
      </c>
      <c r="G9" s="8">
        <f t="shared" si="4"/>
        <v>0</v>
      </c>
      <c r="H9" s="8">
        <f t="shared" si="4"/>
        <v>0</v>
      </c>
      <c r="I9" s="8">
        <f t="shared" si="4"/>
        <v>0</v>
      </c>
      <c r="J9" s="8">
        <f t="shared" si="4"/>
        <v>0</v>
      </c>
      <c r="K9" s="8">
        <f t="shared" si="4"/>
        <v>206980000</v>
      </c>
      <c r="L9" s="9">
        <f t="shared" si="3"/>
        <v>0</v>
      </c>
      <c r="M9" s="16">
        <f t="shared" si="1"/>
        <v>206980000</v>
      </c>
    </row>
    <row r="10" spans="1:13" x14ac:dyDescent="0.35">
      <c r="A10" s="6" t="s">
        <v>17</v>
      </c>
      <c r="B10" s="7" t="s">
        <v>18</v>
      </c>
      <c r="C10" s="8">
        <f>C11</f>
        <v>8904000</v>
      </c>
      <c r="D10" s="8">
        <f t="shared" ref="D10:K23" si="5">D11</f>
        <v>0</v>
      </c>
      <c r="E10" s="8">
        <f t="shared" si="5"/>
        <v>0</v>
      </c>
      <c r="F10" s="8">
        <f t="shared" si="5"/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8904000</v>
      </c>
      <c r="L10" s="9">
        <f t="shared" si="3"/>
        <v>0</v>
      </c>
      <c r="M10" s="16">
        <f t="shared" si="1"/>
        <v>8904000</v>
      </c>
    </row>
    <row r="11" spans="1:13" x14ac:dyDescent="0.35">
      <c r="A11" s="6" t="s">
        <v>19</v>
      </c>
      <c r="B11" s="7" t="s">
        <v>20</v>
      </c>
      <c r="C11" s="8">
        <f>C12+C15+C18+C25</f>
        <v>8904000</v>
      </c>
      <c r="D11" s="8">
        <f t="shared" ref="D11:K11" si="6">D12+D15+D18+D25</f>
        <v>0</v>
      </c>
      <c r="E11" s="8">
        <f t="shared" si="6"/>
        <v>0</v>
      </c>
      <c r="F11" s="8">
        <f t="shared" si="6"/>
        <v>0</v>
      </c>
      <c r="G11" s="8">
        <f t="shared" si="6"/>
        <v>0</v>
      </c>
      <c r="H11" s="8">
        <f t="shared" si="6"/>
        <v>0</v>
      </c>
      <c r="I11" s="8">
        <f t="shared" si="6"/>
        <v>0</v>
      </c>
      <c r="J11" s="8">
        <f t="shared" si="6"/>
        <v>0</v>
      </c>
      <c r="K11" s="8">
        <f t="shared" si="6"/>
        <v>8904000</v>
      </c>
      <c r="L11" s="9">
        <f t="shared" si="3"/>
        <v>0</v>
      </c>
      <c r="M11" s="16">
        <f t="shared" si="1"/>
        <v>8904000</v>
      </c>
    </row>
    <row r="12" spans="1:13" x14ac:dyDescent="0.35">
      <c r="A12" s="6" t="s">
        <v>21</v>
      </c>
      <c r="B12" s="7" t="s">
        <v>20</v>
      </c>
      <c r="C12" s="8">
        <f>C13</f>
        <v>2350000</v>
      </c>
      <c r="D12" s="8">
        <f t="shared" si="5"/>
        <v>0</v>
      </c>
      <c r="E12" s="8">
        <f t="shared" si="5"/>
        <v>0</v>
      </c>
      <c r="F12" s="8">
        <f t="shared" si="5"/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0</v>
      </c>
      <c r="K12" s="8">
        <f t="shared" si="5"/>
        <v>2350000</v>
      </c>
      <c r="L12" s="9">
        <f t="shared" si="3"/>
        <v>0</v>
      </c>
      <c r="M12" s="16">
        <f t="shared" si="1"/>
        <v>2350000</v>
      </c>
    </row>
    <row r="13" spans="1:13" x14ac:dyDescent="0.35">
      <c r="A13" s="17" t="s">
        <v>118</v>
      </c>
      <c r="B13" s="7" t="s">
        <v>119</v>
      </c>
      <c r="C13" s="8">
        <f>C14</f>
        <v>2350000</v>
      </c>
      <c r="D13" s="8">
        <f t="shared" si="5"/>
        <v>0</v>
      </c>
      <c r="E13" s="8">
        <f t="shared" si="5"/>
        <v>0</v>
      </c>
      <c r="F13" s="8">
        <f t="shared" si="5"/>
        <v>0</v>
      </c>
      <c r="G13" s="8">
        <f t="shared" si="5"/>
        <v>0</v>
      </c>
      <c r="H13" s="8">
        <f t="shared" si="5"/>
        <v>0</v>
      </c>
      <c r="I13" s="8">
        <f t="shared" si="5"/>
        <v>0</v>
      </c>
      <c r="J13" s="8">
        <f t="shared" si="5"/>
        <v>0</v>
      </c>
      <c r="K13" s="8">
        <f t="shared" si="5"/>
        <v>2350000</v>
      </c>
      <c r="L13" s="9">
        <f t="shared" si="3"/>
        <v>0</v>
      </c>
      <c r="M13" s="16">
        <f t="shared" si="1"/>
        <v>2350000</v>
      </c>
    </row>
    <row r="14" spans="1:13" x14ac:dyDescent="0.35">
      <c r="A14" s="6" t="s">
        <v>24</v>
      </c>
      <c r="B14" s="10" t="s">
        <v>209</v>
      </c>
      <c r="C14" s="8">
        <v>2350000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f>SUM(D14:I14)</f>
        <v>0</v>
      </c>
      <c r="K14" s="8">
        <f>C14-J14</f>
        <v>2350000</v>
      </c>
      <c r="L14" s="9">
        <f t="shared" si="3"/>
        <v>0</v>
      </c>
      <c r="M14" s="16">
        <f t="shared" si="1"/>
        <v>2350000</v>
      </c>
    </row>
    <row r="15" spans="1:13" x14ac:dyDescent="0.35">
      <c r="A15" s="6" t="s">
        <v>75</v>
      </c>
      <c r="B15" s="7" t="s">
        <v>233</v>
      </c>
      <c r="C15" s="8">
        <f>C16</f>
        <v>2100000</v>
      </c>
      <c r="D15" s="8">
        <f t="shared" si="5"/>
        <v>0</v>
      </c>
      <c r="E15" s="8">
        <f t="shared" si="5"/>
        <v>0</v>
      </c>
      <c r="F15" s="8">
        <f t="shared" si="5"/>
        <v>0</v>
      </c>
      <c r="G15" s="8">
        <f t="shared" si="5"/>
        <v>0</v>
      </c>
      <c r="H15" s="8">
        <f t="shared" si="5"/>
        <v>0</v>
      </c>
      <c r="I15" s="8">
        <f t="shared" si="5"/>
        <v>0</v>
      </c>
      <c r="J15" s="8">
        <f t="shared" si="5"/>
        <v>0</v>
      </c>
      <c r="K15" s="8">
        <f t="shared" si="5"/>
        <v>2100000</v>
      </c>
      <c r="L15" s="9">
        <f t="shared" ref="L15:L17" si="7">J15/C15</f>
        <v>0</v>
      </c>
      <c r="M15" s="16">
        <f t="shared" si="1"/>
        <v>2100000</v>
      </c>
    </row>
    <row r="16" spans="1:13" x14ac:dyDescent="0.35">
      <c r="A16" s="17" t="s">
        <v>128</v>
      </c>
      <c r="B16" s="7" t="s">
        <v>129</v>
      </c>
      <c r="C16" s="8">
        <f>C17</f>
        <v>2100000</v>
      </c>
      <c r="D16" s="8">
        <f t="shared" si="5"/>
        <v>0</v>
      </c>
      <c r="E16" s="8">
        <f t="shared" si="5"/>
        <v>0</v>
      </c>
      <c r="F16" s="8">
        <f t="shared" si="5"/>
        <v>0</v>
      </c>
      <c r="G16" s="8">
        <f t="shared" si="5"/>
        <v>0</v>
      </c>
      <c r="H16" s="8">
        <f t="shared" si="5"/>
        <v>0</v>
      </c>
      <c r="I16" s="8">
        <f t="shared" si="5"/>
        <v>0</v>
      </c>
      <c r="J16" s="8">
        <f t="shared" si="5"/>
        <v>0</v>
      </c>
      <c r="K16" s="8">
        <f t="shared" si="5"/>
        <v>2100000</v>
      </c>
      <c r="L16" s="9">
        <f t="shared" si="7"/>
        <v>0</v>
      </c>
      <c r="M16" s="16">
        <f t="shared" si="1"/>
        <v>2100000</v>
      </c>
    </row>
    <row r="17" spans="1:13" x14ac:dyDescent="0.35">
      <c r="A17" s="6" t="s">
        <v>24</v>
      </c>
      <c r="B17" s="10" t="s">
        <v>234</v>
      </c>
      <c r="C17" s="8">
        <v>2100000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f>SUM(D17:I17)</f>
        <v>0</v>
      </c>
      <c r="K17" s="8">
        <f>C17-J17</f>
        <v>2100000</v>
      </c>
      <c r="L17" s="9">
        <f t="shared" si="7"/>
        <v>0</v>
      </c>
      <c r="M17" s="16">
        <f t="shared" si="1"/>
        <v>2100000</v>
      </c>
    </row>
    <row r="18" spans="1:13" x14ac:dyDescent="0.35">
      <c r="A18" s="6" t="s">
        <v>127</v>
      </c>
      <c r="B18" s="7" t="s">
        <v>235</v>
      </c>
      <c r="C18" s="8">
        <f>C19+C21+C23</f>
        <v>1934000</v>
      </c>
      <c r="D18" s="8">
        <f t="shared" ref="D18:K18" si="8">D19+D21+D23</f>
        <v>0</v>
      </c>
      <c r="E18" s="8">
        <f t="shared" si="8"/>
        <v>0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 t="shared" si="8"/>
        <v>0</v>
      </c>
      <c r="J18" s="8">
        <f t="shared" si="8"/>
        <v>0</v>
      </c>
      <c r="K18" s="8">
        <f t="shared" si="8"/>
        <v>1934000</v>
      </c>
      <c r="L18" s="9">
        <f t="shared" ref="L18:L20" si="9">J18/C18</f>
        <v>0</v>
      </c>
      <c r="M18" s="16">
        <f t="shared" si="1"/>
        <v>1934000</v>
      </c>
    </row>
    <row r="19" spans="1:13" x14ac:dyDescent="0.35">
      <c r="A19" s="17" t="s">
        <v>123</v>
      </c>
      <c r="B19" s="7" t="s">
        <v>236</v>
      </c>
      <c r="C19" s="8">
        <f>C20</f>
        <v>414000</v>
      </c>
      <c r="D19" s="8">
        <f t="shared" si="5"/>
        <v>0</v>
      </c>
      <c r="E19" s="8">
        <f t="shared" si="5"/>
        <v>0</v>
      </c>
      <c r="F19" s="8">
        <f t="shared" si="5"/>
        <v>0</v>
      </c>
      <c r="G19" s="8">
        <f t="shared" si="5"/>
        <v>0</v>
      </c>
      <c r="H19" s="8">
        <f t="shared" si="5"/>
        <v>0</v>
      </c>
      <c r="I19" s="8">
        <f t="shared" si="5"/>
        <v>0</v>
      </c>
      <c r="J19" s="8">
        <f t="shared" si="5"/>
        <v>0</v>
      </c>
      <c r="K19" s="8">
        <f t="shared" si="5"/>
        <v>414000</v>
      </c>
      <c r="L19" s="9">
        <f t="shared" si="9"/>
        <v>0</v>
      </c>
      <c r="M19" s="16">
        <f t="shared" si="1"/>
        <v>414000</v>
      </c>
    </row>
    <row r="20" spans="1:13" x14ac:dyDescent="0.35">
      <c r="A20" s="6" t="s">
        <v>24</v>
      </c>
      <c r="B20" s="10" t="s">
        <v>208</v>
      </c>
      <c r="C20" s="8">
        <v>414000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f>SUM(D20:I20)</f>
        <v>0</v>
      </c>
      <c r="K20" s="8">
        <f>C20-J20</f>
        <v>414000</v>
      </c>
      <c r="L20" s="9">
        <f t="shared" si="9"/>
        <v>0</v>
      </c>
      <c r="M20" s="16">
        <f t="shared" si="1"/>
        <v>414000</v>
      </c>
    </row>
    <row r="21" spans="1:13" x14ac:dyDescent="0.35">
      <c r="A21" s="17" t="s">
        <v>118</v>
      </c>
      <c r="B21" s="7" t="s">
        <v>119</v>
      </c>
      <c r="C21" s="8">
        <f>C22</f>
        <v>860000</v>
      </c>
      <c r="D21" s="8">
        <f t="shared" si="5"/>
        <v>0</v>
      </c>
      <c r="E21" s="8">
        <f t="shared" si="5"/>
        <v>0</v>
      </c>
      <c r="F21" s="8">
        <f t="shared" si="5"/>
        <v>0</v>
      </c>
      <c r="G21" s="8">
        <f t="shared" si="5"/>
        <v>0</v>
      </c>
      <c r="H21" s="8">
        <f t="shared" si="5"/>
        <v>0</v>
      </c>
      <c r="I21" s="8">
        <f t="shared" si="5"/>
        <v>0</v>
      </c>
      <c r="J21" s="8">
        <f t="shared" si="5"/>
        <v>0</v>
      </c>
      <c r="K21" s="8">
        <f t="shared" si="5"/>
        <v>860000</v>
      </c>
      <c r="L21" s="9">
        <f t="shared" ref="L21:L22" si="10">J21/C21</f>
        <v>0</v>
      </c>
      <c r="M21" s="16">
        <f t="shared" si="1"/>
        <v>860000</v>
      </c>
    </row>
    <row r="22" spans="1:13" x14ac:dyDescent="0.35">
      <c r="A22" s="6" t="s">
        <v>24</v>
      </c>
      <c r="B22" s="10" t="s">
        <v>237</v>
      </c>
      <c r="C22" s="8">
        <v>860000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f>SUM(D22:I22)</f>
        <v>0</v>
      </c>
      <c r="K22" s="8">
        <f>C22-J22</f>
        <v>860000</v>
      </c>
      <c r="L22" s="9">
        <f t="shared" si="10"/>
        <v>0</v>
      </c>
      <c r="M22" s="16">
        <f t="shared" si="1"/>
        <v>860000</v>
      </c>
    </row>
    <row r="23" spans="1:13" x14ac:dyDescent="0.35">
      <c r="A23" s="17" t="s">
        <v>238</v>
      </c>
      <c r="B23" s="7" t="s">
        <v>239</v>
      </c>
      <c r="C23" s="8">
        <f>C24</f>
        <v>660000</v>
      </c>
      <c r="D23" s="8">
        <f t="shared" si="5"/>
        <v>0</v>
      </c>
      <c r="E23" s="8">
        <f t="shared" si="5"/>
        <v>0</v>
      </c>
      <c r="F23" s="8">
        <f t="shared" si="5"/>
        <v>0</v>
      </c>
      <c r="G23" s="8">
        <f t="shared" si="5"/>
        <v>0</v>
      </c>
      <c r="H23" s="8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660000</v>
      </c>
      <c r="L23" s="9">
        <f t="shared" ref="L23:L29" si="11">J23/C23</f>
        <v>0</v>
      </c>
      <c r="M23" s="16">
        <f t="shared" si="1"/>
        <v>660000</v>
      </c>
    </row>
    <row r="24" spans="1:13" x14ac:dyDescent="0.35">
      <c r="A24" s="6" t="s">
        <v>24</v>
      </c>
      <c r="B24" s="10" t="s">
        <v>240</v>
      </c>
      <c r="C24" s="8">
        <v>660000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f>SUM(D24:I24)</f>
        <v>0</v>
      </c>
      <c r="K24" s="8">
        <f>C24-J24</f>
        <v>660000</v>
      </c>
      <c r="L24" s="9">
        <f t="shared" si="11"/>
        <v>0</v>
      </c>
      <c r="M24" s="16">
        <f t="shared" si="1"/>
        <v>660000</v>
      </c>
    </row>
    <row r="25" spans="1:13" x14ac:dyDescent="0.35">
      <c r="A25" s="6" t="s">
        <v>135</v>
      </c>
      <c r="B25" s="7" t="s">
        <v>241</v>
      </c>
      <c r="C25" s="8">
        <f>C26+C28+C30</f>
        <v>2520000</v>
      </c>
      <c r="D25" s="8">
        <f t="shared" ref="D25:K25" si="12">D26+D28+D30</f>
        <v>0</v>
      </c>
      <c r="E25" s="8">
        <f t="shared" si="12"/>
        <v>0</v>
      </c>
      <c r="F25" s="8">
        <f t="shared" si="12"/>
        <v>0</v>
      </c>
      <c r="G25" s="8">
        <f t="shared" si="12"/>
        <v>0</v>
      </c>
      <c r="H25" s="8">
        <f t="shared" si="12"/>
        <v>0</v>
      </c>
      <c r="I25" s="8">
        <f t="shared" si="12"/>
        <v>0</v>
      </c>
      <c r="J25" s="8">
        <f t="shared" si="12"/>
        <v>0</v>
      </c>
      <c r="K25" s="8">
        <f t="shared" si="12"/>
        <v>2520000</v>
      </c>
      <c r="L25" s="9">
        <f t="shared" si="11"/>
        <v>0</v>
      </c>
      <c r="M25" s="16">
        <f t="shared" si="1"/>
        <v>2520000</v>
      </c>
    </row>
    <row r="26" spans="1:13" x14ac:dyDescent="0.35">
      <c r="A26" s="17" t="s">
        <v>242</v>
      </c>
      <c r="B26" s="7" t="s">
        <v>243</v>
      </c>
      <c r="C26" s="8">
        <f>C27</f>
        <v>200000</v>
      </c>
      <c r="D26" s="8">
        <f t="shared" ref="D26:K30" si="13">D27</f>
        <v>0</v>
      </c>
      <c r="E26" s="8">
        <f t="shared" si="13"/>
        <v>0</v>
      </c>
      <c r="F26" s="8">
        <f t="shared" si="13"/>
        <v>0</v>
      </c>
      <c r="G26" s="8">
        <f t="shared" si="13"/>
        <v>0</v>
      </c>
      <c r="H26" s="8">
        <f t="shared" si="13"/>
        <v>0</v>
      </c>
      <c r="I26" s="8">
        <f t="shared" si="13"/>
        <v>0</v>
      </c>
      <c r="J26" s="8">
        <f t="shared" si="13"/>
        <v>0</v>
      </c>
      <c r="K26" s="8">
        <f t="shared" si="13"/>
        <v>200000</v>
      </c>
      <c r="L26" s="9">
        <f t="shared" si="11"/>
        <v>0</v>
      </c>
      <c r="M26" s="16">
        <f t="shared" si="1"/>
        <v>200000</v>
      </c>
    </row>
    <row r="27" spans="1:13" x14ac:dyDescent="0.35">
      <c r="A27" s="6" t="s">
        <v>24</v>
      </c>
      <c r="B27" s="10" t="s">
        <v>244</v>
      </c>
      <c r="C27" s="8">
        <v>200000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f>SUM(D27:I27)</f>
        <v>0</v>
      </c>
      <c r="K27" s="8">
        <f>C27-J27</f>
        <v>200000</v>
      </c>
      <c r="L27" s="9">
        <f t="shared" si="11"/>
        <v>0</v>
      </c>
      <c r="M27" s="16">
        <f t="shared" si="1"/>
        <v>200000</v>
      </c>
    </row>
    <row r="28" spans="1:13" x14ac:dyDescent="0.35">
      <c r="A28" s="17" t="s">
        <v>118</v>
      </c>
      <c r="B28" s="7" t="s">
        <v>119</v>
      </c>
      <c r="C28" s="8">
        <f>C29</f>
        <v>1720000</v>
      </c>
      <c r="D28" s="8">
        <f t="shared" si="13"/>
        <v>0</v>
      </c>
      <c r="E28" s="8">
        <f t="shared" si="13"/>
        <v>0</v>
      </c>
      <c r="F28" s="8">
        <f t="shared" si="13"/>
        <v>0</v>
      </c>
      <c r="G28" s="8">
        <f t="shared" si="13"/>
        <v>0</v>
      </c>
      <c r="H28" s="8">
        <f t="shared" si="13"/>
        <v>0</v>
      </c>
      <c r="I28" s="8">
        <f t="shared" si="13"/>
        <v>0</v>
      </c>
      <c r="J28" s="8">
        <f t="shared" si="13"/>
        <v>0</v>
      </c>
      <c r="K28" s="8">
        <f t="shared" si="13"/>
        <v>1720000</v>
      </c>
      <c r="L28" s="9">
        <f t="shared" si="11"/>
        <v>0</v>
      </c>
      <c r="M28" s="16">
        <f t="shared" si="1"/>
        <v>1720000</v>
      </c>
    </row>
    <row r="29" spans="1:13" x14ac:dyDescent="0.35">
      <c r="A29" s="6" t="s">
        <v>24</v>
      </c>
      <c r="B29" s="10" t="s">
        <v>237</v>
      </c>
      <c r="C29" s="8">
        <v>1720000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f>SUM(D29:I29)</f>
        <v>0</v>
      </c>
      <c r="K29" s="8">
        <f>C29-J29</f>
        <v>1720000</v>
      </c>
      <c r="L29" s="9">
        <f t="shared" si="11"/>
        <v>0</v>
      </c>
      <c r="M29" s="16">
        <f t="shared" si="1"/>
        <v>1720000</v>
      </c>
    </row>
    <row r="30" spans="1:13" x14ac:dyDescent="0.35">
      <c r="A30" s="17" t="s">
        <v>238</v>
      </c>
      <c r="B30" s="7" t="s">
        <v>239</v>
      </c>
      <c r="C30" s="8">
        <f>C31</f>
        <v>600000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0</v>
      </c>
      <c r="K30" s="8">
        <f t="shared" si="13"/>
        <v>600000</v>
      </c>
      <c r="L30" s="9">
        <f t="shared" ref="L30:L48" si="14">J30/C30</f>
        <v>0</v>
      </c>
      <c r="M30" s="16">
        <f t="shared" si="1"/>
        <v>600000</v>
      </c>
    </row>
    <row r="31" spans="1:13" x14ac:dyDescent="0.35">
      <c r="A31" s="6" t="s">
        <v>24</v>
      </c>
      <c r="B31" s="10" t="s">
        <v>240</v>
      </c>
      <c r="C31" s="8">
        <v>600000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f>SUM(D31:I31)</f>
        <v>0</v>
      </c>
      <c r="K31" s="8">
        <f>C31-J31</f>
        <v>600000</v>
      </c>
      <c r="L31" s="9">
        <f t="shared" si="14"/>
        <v>0</v>
      </c>
      <c r="M31" s="16">
        <f t="shared" si="1"/>
        <v>600000</v>
      </c>
    </row>
    <row r="32" spans="1:13" x14ac:dyDescent="0.35">
      <c r="A32" s="6" t="s">
        <v>245</v>
      </c>
      <c r="B32" s="7" t="s">
        <v>246</v>
      </c>
      <c r="C32" s="8">
        <f>C33</f>
        <v>63882000</v>
      </c>
      <c r="D32" s="8">
        <f t="shared" ref="D32:K49" si="15">D33</f>
        <v>0</v>
      </c>
      <c r="E32" s="8">
        <f t="shared" si="15"/>
        <v>0</v>
      </c>
      <c r="F32" s="8">
        <f t="shared" si="15"/>
        <v>0</v>
      </c>
      <c r="G32" s="8">
        <f t="shared" si="15"/>
        <v>0</v>
      </c>
      <c r="H32" s="8">
        <f t="shared" si="15"/>
        <v>0</v>
      </c>
      <c r="I32" s="8">
        <f t="shared" si="15"/>
        <v>0</v>
      </c>
      <c r="J32" s="8">
        <f t="shared" si="15"/>
        <v>0</v>
      </c>
      <c r="K32" s="8">
        <f t="shared" si="15"/>
        <v>63882000</v>
      </c>
      <c r="L32" s="9">
        <f t="shared" si="14"/>
        <v>0</v>
      </c>
      <c r="M32" s="16">
        <f t="shared" si="1"/>
        <v>63882000</v>
      </c>
    </row>
    <row r="33" spans="1:13" x14ac:dyDescent="0.35">
      <c r="A33" s="6" t="s">
        <v>19</v>
      </c>
      <c r="B33" s="7" t="s">
        <v>250</v>
      </c>
      <c r="C33" s="8">
        <f>C34+C41+C44</f>
        <v>63882000</v>
      </c>
      <c r="D33" s="8">
        <f t="shared" ref="D33:K33" si="16">D34+D41+D44</f>
        <v>0</v>
      </c>
      <c r="E33" s="8">
        <f t="shared" si="16"/>
        <v>0</v>
      </c>
      <c r="F33" s="8">
        <f t="shared" si="16"/>
        <v>0</v>
      </c>
      <c r="G33" s="8">
        <f t="shared" si="16"/>
        <v>0</v>
      </c>
      <c r="H33" s="8">
        <f t="shared" si="16"/>
        <v>0</v>
      </c>
      <c r="I33" s="8">
        <f t="shared" si="16"/>
        <v>0</v>
      </c>
      <c r="J33" s="8">
        <f t="shared" si="16"/>
        <v>0</v>
      </c>
      <c r="K33" s="8">
        <f t="shared" si="16"/>
        <v>63882000</v>
      </c>
      <c r="L33" s="9">
        <f t="shared" si="14"/>
        <v>0</v>
      </c>
      <c r="M33" s="16">
        <f t="shared" si="1"/>
        <v>63882000</v>
      </c>
    </row>
    <row r="34" spans="1:13" x14ac:dyDescent="0.35">
      <c r="A34" s="6" t="s">
        <v>21</v>
      </c>
      <c r="B34" s="7" t="s">
        <v>247</v>
      </c>
      <c r="C34" s="8">
        <f>C35+C37+C39</f>
        <v>33604000</v>
      </c>
      <c r="D34" s="8">
        <f t="shared" ref="D34:K34" si="17">D35+D37+D39</f>
        <v>0</v>
      </c>
      <c r="E34" s="8">
        <f t="shared" si="17"/>
        <v>0</v>
      </c>
      <c r="F34" s="8">
        <f t="shared" si="17"/>
        <v>0</v>
      </c>
      <c r="G34" s="8">
        <f t="shared" si="17"/>
        <v>0</v>
      </c>
      <c r="H34" s="8">
        <f t="shared" si="17"/>
        <v>0</v>
      </c>
      <c r="I34" s="8">
        <f t="shared" si="17"/>
        <v>0</v>
      </c>
      <c r="J34" s="8">
        <f t="shared" si="17"/>
        <v>0</v>
      </c>
      <c r="K34" s="8">
        <f t="shared" si="17"/>
        <v>33604000</v>
      </c>
      <c r="L34" s="9">
        <f t="shared" si="14"/>
        <v>0</v>
      </c>
      <c r="M34" s="16">
        <f t="shared" si="1"/>
        <v>33604000</v>
      </c>
    </row>
    <row r="35" spans="1:13" x14ac:dyDescent="0.35">
      <c r="A35" s="17" t="s">
        <v>151</v>
      </c>
      <c r="B35" s="7" t="s">
        <v>152</v>
      </c>
      <c r="C35" s="8">
        <f>C36</f>
        <v>31500000</v>
      </c>
      <c r="D35" s="8">
        <f t="shared" si="15"/>
        <v>0</v>
      </c>
      <c r="E35" s="8">
        <f t="shared" si="15"/>
        <v>0</v>
      </c>
      <c r="F35" s="8">
        <f t="shared" si="15"/>
        <v>0</v>
      </c>
      <c r="G35" s="8">
        <f t="shared" si="15"/>
        <v>0</v>
      </c>
      <c r="H35" s="8">
        <f t="shared" si="15"/>
        <v>0</v>
      </c>
      <c r="I35" s="8">
        <f t="shared" si="15"/>
        <v>0</v>
      </c>
      <c r="J35" s="8">
        <f t="shared" si="15"/>
        <v>0</v>
      </c>
      <c r="K35" s="8">
        <f t="shared" si="15"/>
        <v>31500000</v>
      </c>
      <c r="L35" s="9">
        <f t="shared" si="14"/>
        <v>0</v>
      </c>
      <c r="M35" s="16">
        <f t="shared" si="1"/>
        <v>31500000</v>
      </c>
    </row>
    <row r="36" spans="1:13" x14ac:dyDescent="0.35">
      <c r="A36" s="6" t="s">
        <v>24</v>
      </c>
      <c r="B36" s="10" t="s">
        <v>248</v>
      </c>
      <c r="C36" s="8">
        <v>31500000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f>SUM(D36:I36)</f>
        <v>0</v>
      </c>
      <c r="K36" s="8">
        <f>C36-J36</f>
        <v>31500000</v>
      </c>
      <c r="L36" s="9">
        <f t="shared" si="14"/>
        <v>0</v>
      </c>
      <c r="M36" s="16">
        <f t="shared" si="1"/>
        <v>31500000</v>
      </c>
    </row>
    <row r="37" spans="1:13" x14ac:dyDescent="0.35">
      <c r="A37" s="17" t="s">
        <v>242</v>
      </c>
      <c r="B37" s="7" t="s">
        <v>243</v>
      </c>
      <c r="C37" s="8">
        <f>C38</f>
        <v>300000</v>
      </c>
      <c r="D37" s="8">
        <f t="shared" ref="D37:K37" si="18">D38</f>
        <v>0</v>
      </c>
      <c r="E37" s="8">
        <f t="shared" si="18"/>
        <v>0</v>
      </c>
      <c r="F37" s="8">
        <f t="shared" si="18"/>
        <v>0</v>
      </c>
      <c r="G37" s="8">
        <f t="shared" si="18"/>
        <v>0</v>
      </c>
      <c r="H37" s="8">
        <f t="shared" si="18"/>
        <v>0</v>
      </c>
      <c r="I37" s="8">
        <f t="shared" si="18"/>
        <v>0</v>
      </c>
      <c r="J37" s="8">
        <f t="shared" si="18"/>
        <v>0</v>
      </c>
      <c r="K37" s="8">
        <f t="shared" si="18"/>
        <v>300000</v>
      </c>
      <c r="L37" s="9">
        <f t="shared" si="14"/>
        <v>0</v>
      </c>
      <c r="M37" s="16">
        <f t="shared" si="1"/>
        <v>300000</v>
      </c>
    </row>
    <row r="38" spans="1:13" x14ac:dyDescent="0.35">
      <c r="A38" s="6" t="s">
        <v>24</v>
      </c>
      <c r="B38" s="10" t="s">
        <v>244</v>
      </c>
      <c r="C38" s="8">
        <v>300000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f>SUM(D38:I38)</f>
        <v>0</v>
      </c>
      <c r="K38" s="8">
        <f>C38-J38</f>
        <v>300000</v>
      </c>
      <c r="L38" s="9">
        <f t="shared" si="14"/>
        <v>0</v>
      </c>
      <c r="M38" s="16">
        <f t="shared" si="1"/>
        <v>300000</v>
      </c>
    </row>
    <row r="39" spans="1:13" x14ac:dyDescent="0.35">
      <c r="A39" s="17" t="s">
        <v>238</v>
      </c>
      <c r="B39" s="7" t="s">
        <v>239</v>
      </c>
      <c r="C39" s="8">
        <f>C40</f>
        <v>1804000</v>
      </c>
      <c r="D39" s="8">
        <f t="shared" ref="D39:K39" si="19">D40</f>
        <v>0</v>
      </c>
      <c r="E39" s="8">
        <f t="shared" si="19"/>
        <v>0</v>
      </c>
      <c r="F39" s="8">
        <f t="shared" si="19"/>
        <v>0</v>
      </c>
      <c r="G39" s="8">
        <f t="shared" si="19"/>
        <v>0</v>
      </c>
      <c r="H39" s="8">
        <f t="shared" si="19"/>
        <v>0</v>
      </c>
      <c r="I39" s="8">
        <f t="shared" si="19"/>
        <v>0</v>
      </c>
      <c r="J39" s="8">
        <f t="shared" si="19"/>
        <v>0</v>
      </c>
      <c r="K39" s="8">
        <f t="shared" si="19"/>
        <v>1804000</v>
      </c>
      <c r="L39" s="9">
        <f t="shared" si="14"/>
        <v>0</v>
      </c>
      <c r="M39" s="16">
        <f t="shared" si="1"/>
        <v>1804000</v>
      </c>
    </row>
    <row r="40" spans="1:13" x14ac:dyDescent="0.35">
      <c r="A40" s="6" t="s">
        <v>24</v>
      </c>
      <c r="B40" s="10" t="s">
        <v>249</v>
      </c>
      <c r="C40" s="8">
        <v>1804000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f>SUM(D40:I40)</f>
        <v>0</v>
      </c>
      <c r="K40" s="8">
        <f>C40-J40</f>
        <v>1804000</v>
      </c>
      <c r="L40" s="9">
        <f t="shared" si="14"/>
        <v>0</v>
      </c>
      <c r="M40" s="16">
        <f t="shared" si="1"/>
        <v>1804000</v>
      </c>
    </row>
    <row r="41" spans="1:13" x14ac:dyDescent="0.35">
      <c r="A41" s="6" t="s">
        <v>75</v>
      </c>
      <c r="B41" s="7" t="s">
        <v>251</v>
      </c>
      <c r="C41" s="8">
        <f>C42</f>
        <v>10000000</v>
      </c>
      <c r="D41" s="8">
        <f t="shared" si="15"/>
        <v>0</v>
      </c>
      <c r="E41" s="8">
        <f t="shared" si="15"/>
        <v>0</v>
      </c>
      <c r="F41" s="8">
        <f t="shared" si="15"/>
        <v>0</v>
      </c>
      <c r="G41" s="8">
        <f t="shared" si="15"/>
        <v>0</v>
      </c>
      <c r="H41" s="8">
        <f t="shared" si="15"/>
        <v>0</v>
      </c>
      <c r="I41" s="8">
        <f t="shared" si="15"/>
        <v>0</v>
      </c>
      <c r="J41" s="8">
        <f t="shared" si="15"/>
        <v>0</v>
      </c>
      <c r="K41" s="8">
        <f t="shared" si="15"/>
        <v>10000000</v>
      </c>
      <c r="L41" s="9">
        <f t="shared" si="14"/>
        <v>0</v>
      </c>
      <c r="M41" s="16">
        <f t="shared" si="1"/>
        <v>10000000</v>
      </c>
    </row>
    <row r="42" spans="1:13" x14ac:dyDescent="0.35">
      <c r="A42" s="17" t="s">
        <v>180</v>
      </c>
      <c r="B42" s="7" t="s">
        <v>181</v>
      </c>
      <c r="C42" s="8">
        <f>C43</f>
        <v>10000000</v>
      </c>
      <c r="D42" s="8">
        <f t="shared" si="15"/>
        <v>0</v>
      </c>
      <c r="E42" s="8">
        <f t="shared" si="15"/>
        <v>0</v>
      </c>
      <c r="F42" s="8">
        <f t="shared" si="15"/>
        <v>0</v>
      </c>
      <c r="G42" s="8">
        <f t="shared" si="15"/>
        <v>0</v>
      </c>
      <c r="H42" s="8">
        <f t="shared" si="15"/>
        <v>0</v>
      </c>
      <c r="I42" s="8">
        <f t="shared" si="15"/>
        <v>0</v>
      </c>
      <c r="J42" s="8">
        <f t="shared" si="15"/>
        <v>0</v>
      </c>
      <c r="K42" s="8">
        <f t="shared" si="15"/>
        <v>10000000</v>
      </c>
      <c r="L42" s="9">
        <f t="shared" si="14"/>
        <v>0</v>
      </c>
      <c r="M42" s="16">
        <f t="shared" si="1"/>
        <v>10000000</v>
      </c>
    </row>
    <row r="43" spans="1:13" x14ac:dyDescent="0.35">
      <c r="A43" s="6" t="s">
        <v>24</v>
      </c>
      <c r="B43" s="10" t="s">
        <v>252</v>
      </c>
      <c r="C43" s="8">
        <v>10000000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f>SUM(D43:I43)</f>
        <v>0</v>
      </c>
      <c r="K43" s="8">
        <f>C43-J43</f>
        <v>10000000</v>
      </c>
      <c r="L43" s="9">
        <f t="shared" si="14"/>
        <v>0</v>
      </c>
      <c r="M43" s="16">
        <f t="shared" si="1"/>
        <v>10000000</v>
      </c>
    </row>
    <row r="44" spans="1:13" x14ac:dyDescent="0.35">
      <c r="A44" s="6" t="s">
        <v>127</v>
      </c>
      <c r="B44" s="7" t="s">
        <v>253</v>
      </c>
      <c r="C44" s="8">
        <f>C45+C47</f>
        <v>20278000</v>
      </c>
      <c r="D44" s="8">
        <f t="shared" ref="D44:K44" si="20">D45+D47</f>
        <v>0</v>
      </c>
      <c r="E44" s="8">
        <f t="shared" si="20"/>
        <v>0</v>
      </c>
      <c r="F44" s="8">
        <f t="shared" si="20"/>
        <v>0</v>
      </c>
      <c r="G44" s="8">
        <f t="shared" si="20"/>
        <v>0</v>
      </c>
      <c r="H44" s="8">
        <f t="shared" si="20"/>
        <v>0</v>
      </c>
      <c r="I44" s="8">
        <f t="shared" si="20"/>
        <v>0</v>
      </c>
      <c r="J44" s="8">
        <f t="shared" si="20"/>
        <v>0</v>
      </c>
      <c r="K44" s="8">
        <f t="shared" si="20"/>
        <v>20278000</v>
      </c>
      <c r="L44" s="9">
        <f t="shared" si="14"/>
        <v>0</v>
      </c>
      <c r="M44" s="16">
        <f t="shared" si="1"/>
        <v>20278000</v>
      </c>
    </row>
    <row r="45" spans="1:13" x14ac:dyDescent="0.35">
      <c r="A45" s="17" t="s">
        <v>128</v>
      </c>
      <c r="B45" s="7" t="s">
        <v>129</v>
      </c>
      <c r="C45" s="8">
        <f>C46</f>
        <v>19278000</v>
      </c>
      <c r="D45" s="8">
        <f t="shared" si="15"/>
        <v>0</v>
      </c>
      <c r="E45" s="8">
        <f t="shared" si="15"/>
        <v>0</v>
      </c>
      <c r="F45" s="8">
        <f t="shared" si="15"/>
        <v>0</v>
      </c>
      <c r="G45" s="8">
        <f t="shared" si="15"/>
        <v>0</v>
      </c>
      <c r="H45" s="8">
        <f t="shared" si="15"/>
        <v>0</v>
      </c>
      <c r="I45" s="8">
        <f t="shared" si="15"/>
        <v>0</v>
      </c>
      <c r="J45" s="8">
        <f t="shared" si="15"/>
        <v>0</v>
      </c>
      <c r="K45" s="8">
        <f t="shared" si="15"/>
        <v>19278000</v>
      </c>
      <c r="L45" s="9">
        <f t="shared" si="14"/>
        <v>0</v>
      </c>
      <c r="M45" s="16">
        <f t="shared" si="1"/>
        <v>19278000</v>
      </c>
    </row>
    <row r="46" spans="1:13" x14ac:dyDescent="0.35">
      <c r="A46" s="6" t="s">
        <v>24</v>
      </c>
      <c r="B46" s="10" t="s">
        <v>254</v>
      </c>
      <c r="C46" s="8">
        <v>19278000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f>SUM(D46:I46)</f>
        <v>0</v>
      </c>
      <c r="K46" s="8">
        <f>C46-J46</f>
        <v>19278000</v>
      </c>
      <c r="L46" s="9">
        <f t="shared" si="14"/>
        <v>0</v>
      </c>
      <c r="M46" s="16">
        <f t="shared" si="1"/>
        <v>19278000</v>
      </c>
    </row>
    <row r="47" spans="1:13" x14ac:dyDescent="0.35">
      <c r="A47" s="17" t="s">
        <v>255</v>
      </c>
      <c r="B47" s="7" t="s">
        <v>222</v>
      </c>
      <c r="C47" s="8">
        <f>C48</f>
        <v>1000000</v>
      </c>
      <c r="D47" s="8">
        <f t="shared" si="15"/>
        <v>0</v>
      </c>
      <c r="E47" s="8">
        <f t="shared" si="15"/>
        <v>0</v>
      </c>
      <c r="F47" s="8">
        <f t="shared" si="15"/>
        <v>0</v>
      </c>
      <c r="G47" s="8">
        <f t="shared" si="15"/>
        <v>0</v>
      </c>
      <c r="H47" s="8">
        <f t="shared" si="15"/>
        <v>0</v>
      </c>
      <c r="I47" s="8">
        <f t="shared" si="15"/>
        <v>0</v>
      </c>
      <c r="J47" s="8">
        <f t="shared" si="15"/>
        <v>0</v>
      </c>
      <c r="K47" s="8">
        <f t="shared" si="15"/>
        <v>1000000</v>
      </c>
      <c r="L47" s="9">
        <f t="shared" si="14"/>
        <v>0</v>
      </c>
      <c r="M47" s="16">
        <f t="shared" si="1"/>
        <v>1000000</v>
      </c>
    </row>
    <row r="48" spans="1:13" x14ac:dyDescent="0.35">
      <c r="A48" s="6" t="s">
        <v>24</v>
      </c>
      <c r="B48" s="10" t="s">
        <v>256</v>
      </c>
      <c r="C48" s="8">
        <v>1000000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f>SUM(D48:I48)</f>
        <v>0</v>
      </c>
      <c r="K48" s="8">
        <f>C48-J48</f>
        <v>1000000</v>
      </c>
      <c r="L48" s="9">
        <f t="shared" si="14"/>
        <v>0</v>
      </c>
      <c r="M48" s="16">
        <f t="shared" si="1"/>
        <v>1000000</v>
      </c>
    </row>
    <row r="49" spans="1:13" x14ac:dyDescent="0.35">
      <c r="A49" s="6" t="s">
        <v>257</v>
      </c>
      <c r="B49" s="7" t="s">
        <v>258</v>
      </c>
      <c r="C49" s="8">
        <f>C50</f>
        <v>1000000</v>
      </c>
      <c r="D49" s="8">
        <f t="shared" si="15"/>
        <v>0</v>
      </c>
      <c r="E49" s="8">
        <f t="shared" si="15"/>
        <v>0</v>
      </c>
      <c r="F49" s="8">
        <f t="shared" si="15"/>
        <v>0</v>
      </c>
      <c r="G49" s="8">
        <f t="shared" si="15"/>
        <v>0</v>
      </c>
      <c r="H49" s="8">
        <f t="shared" si="15"/>
        <v>0</v>
      </c>
      <c r="I49" s="8">
        <f t="shared" si="15"/>
        <v>0</v>
      </c>
      <c r="J49" s="8">
        <f t="shared" si="15"/>
        <v>0</v>
      </c>
      <c r="K49" s="8">
        <f t="shared" si="15"/>
        <v>1000000</v>
      </c>
      <c r="L49" s="9">
        <f t="shared" ref="L49:L53" si="21">J49/C49</f>
        <v>0</v>
      </c>
      <c r="M49" s="16">
        <f t="shared" si="1"/>
        <v>1000000</v>
      </c>
    </row>
    <row r="50" spans="1:13" x14ac:dyDescent="0.35">
      <c r="A50" s="6" t="s">
        <v>19</v>
      </c>
      <c r="B50" s="7" t="s">
        <v>250</v>
      </c>
      <c r="C50" s="8">
        <f>C51</f>
        <v>1000000</v>
      </c>
      <c r="D50" s="8">
        <f t="shared" ref="D50:K52" si="22">D51</f>
        <v>0</v>
      </c>
      <c r="E50" s="8">
        <f t="shared" si="22"/>
        <v>0</v>
      </c>
      <c r="F50" s="8">
        <f t="shared" si="22"/>
        <v>0</v>
      </c>
      <c r="G50" s="8">
        <f t="shared" si="22"/>
        <v>0</v>
      </c>
      <c r="H50" s="8">
        <f t="shared" si="22"/>
        <v>0</v>
      </c>
      <c r="I50" s="8">
        <f t="shared" si="22"/>
        <v>0</v>
      </c>
      <c r="J50" s="8">
        <f t="shared" si="22"/>
        <v>0</v>
      </c>
      <c r="K50" s="8">
        <f t="shared" si="22"/>
        <v>1000000</v>
      </c>
      <c r="L50" s="9">
        <f t="shared" si="21"/>
        <v>0</v>
      </c>
      <c r="M50" s="16">
        <f t="shared" si="1"/>
        <v>1000000</v>
      </c>
    </row>
    <row r="51" spans="1:13" x14ac:dyDescent="0.35">
      <c r="A51" s="6" t="s">
        <v>21</v>
      </c>
      <c r="B51" s="7" t="s">
        <v>259</v>
      </c>
      <c r="C51" s="8">
        <f>C52</f>
        <v>1000000</v>
      </c>
      <c r="D51" s="8">
        <f t="shared" si="22"/>
        <v>0</v>
      </c>
      <c r="E51" s="8">
        <f t="shared" si="22"/>
        <v>0</v>
      </c>
      <c r="F51" s="8">
        <f t="shared" si="22"/>
        <v>0</v>
      </c>
      <c r="G51" s="8">
        <f t="shared" si="22"/>
        <v>0</v>
      </c>
      <c r="H51" s="8">
        <f t="shared" si="22"/>
        <v>0</v>
      </c>
      <c r="I51" s="8">
        <f t="shared" si="22"/>
        <v>0</v>
      </c>
      <c r="J51" s="8">
        <f t="shared" si="22"/>
        <v>0</v>
      </c>
      <c r="K51" s="8">
        <f t="shared" si="22"/>
        <v>1000000</v>
      </c>
      <c r="L51" s="9">
        <f t="shared" si="21"/>
        <v>0</v>
      </c>
      <c r="M51" s="16">
        <f t="shared" si="1"/>
        <v>1000000</v>
      </c>
    </row>
    <row r="52" spans="1:13" x14ac:dyDescent="0.35">
      <c r="A52" s="17" t="s">
        <v>22</v>
      </c>
      <c r="B52" s="7" t="s">
        <v>23</v>
      </c>
      <c r="C52" s="8">
        <f>C53</f>
        <v>1000000</v>
      </c>
      <c r="D52" s="8">
        <f t="shared" si="22"/>
        <v>0</v>
      </c>
      <c r="E52" s="8">
        <f t="shared" si="22"/>
        <v>0</v>
      </c>
      <c r="F52" s="8">
        <f t="shared" si="22"/>
        <v>0</v>
      </c>
      <c r="G52" s="8">
        <f t="shared" si="22"/>
        <v>0</v>
      </c>
      <c r="H52" s="8">
        <f t="shared" si="22"/>
        <v>0</v>
      </c>
      <c r="I52" s="8">
        <f t="shared" si="22"/>
        <v>0</v>
      </c>
      <c r="J52" s="8">
        <f t="shared" si="22"/>
        <v>0</v>
      </c>
      <c r="K52" s="8">
        <f t="shared" si="22"/>
        <v>1000000</v>
      </c>
      <c r="L52" s="9">
        <f t="shared" si="21"/>
        <v>0</v>
      </c>
      <c r="M52" s="16">
        <f t="shared" si="1"/>
        <v>1000000</v>
      </c>
    </row>
    <row r="53" spans="1:13" x14ac:dyDescent="0.35">
      <c r="A53" s="6" t="s">
        <v>24</v>
      </c>
      <c r="B53" s="10" t="s">
        <v>260</v>
      </c>
      <c r="C53" s="8">
        <v>1000000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f>SUM(D53:I53)</f>
        <v>0</v>
      </c>
      <c r="K53" s="8">
        <f>C53-J53</f>
        <v>1000000</v>
      </c>
      <c r="L53" s="9">
        <f t="shared" si="21"/>
        <v>0</v>
      </c>
      <c r="M53" s="16">
        <f t="shared" si="1"/>
        <v>1000000</v>
      </c>
    </row>
    <row r="54" spans="1:13" x14ac:dyDescent="0.35">
      <c r="A54" s="6" t="s">
        <v>261</v>
      </c>
      <c r="B54" s="7" t="s">
        <v>262</v>
      </c>
      <c r="C54" s="8">
        <f>C55</f>
        <v>5400000</v>
      </c>
      <c r="D54" s="8">
        <f t="shared" ref="D54:K66" si="23">D55</f>
        <v>0</v>
      </c>
      <c r="E54" s="8">
        <f t="shared" si="23"/>
        <v>0</v>
      </c>
      <c r="F54" s="8">
        <f t="shared" si="23"/>
        <v>0</v>
      </c>
      <c r="G54" s="8">
        <f t="shared" si="23"/>
        <v>0</v>
      </c>
      <c r="H54" s="8">
        <f t="shared" si="23"/>
        <v>0</v>
      </c>
      <c r="I54" s="8">
        <f t="shared" si="23"/>
        <v>0</v>
      </c>
      <c r="J54" s="8">
        <f t="shared" si="23"/>
        <v>0</v>
      </c>
      <c r="K54" s="8">
        <f t="shared" si="23"/>
        <v>5400000</v>
      </c>
      <c r="L54" s="9">
        <f t="shared" ref="L54:L58" si="24">J54/C54</f>
        <v>0</v>
      </c>
      <c r="M54" s="16">
        <f t="shared" si="1"/>
        <v>5400000</v>
      </c>
    </row>
    <row r="55" spans="1:13" x14ac:dyDescent="0.35">
      <c r="A55" s="6" t="s">
        <v>19</v>
      </c>
      <c r="B55" s="7" t="s">
        <v>262</v>
      </c>
      <c r="C55" s="8">
        <f>C56</f>
        <v>5400000</v>
      </c>
      <c r="D55" s="8">
        <f t="shared" si="23"/>
        <v>0</v>
      </c>
      <c r="E55" s="8">
        <f t="shared" si="23"/>
        <v>0</v>
      </c>
      <c r="F55" s="8">
        <f t="shared" si="23"/>
        <v>0</v>
      </c>
      <c r="G55" s="8">
        <f t="shared" si="23"/>
        <v>0</v>
      </c>
      <c r="H55" s="8">
        <f t="shared" si="23"/>
        <v>0</v>
      </c>
      <c r="I55" s="8">
        <f t="shared" si="23"/>
        <v>0</v>
      </c>
      <c r="J55" s="8">
        <f t="shared" si="23"/>
        <v>0</v>
      </c>
      <c r="K55" s="8">
        <f t="shared" si="23"/>
        <v>5400000</v>
      </c>
      <c r="L55" s="9">
        <f t="shared" si="24"/>
        <v>0</v>
      </c>
      <c r="M55" s="16">
        <f t="shared" si="1"/>
        <v>5400000</v>
      </c>
    </row>
    <row r="56" spans="1:13" x14ac:dyDescent="0.35">
      <c r="A56" s="6" t="s">
        <v>21</v>
      </c>
      <c r="B56" s="7" t="s">
        <v>262</v>
      </c>
      <c r="C56" s="8">
        <f>C57</f>
        <v>5400000</v>
      </c>
      <c r="D56" s="8">
        <f t="shared" si="23"/>
        <v>0</v>
      </c>
      <c r="E56" s="8">
        <f t="shared" si="23"/>
        <v>0</v>
      </c>
      <c r="F56" s="8">
        <f t="shared" si="23"/>
        <v>0</v>
      </c>
      <c r="G56" s="8">
        <f t="shared" si="23"/>
        <v>0</v>
      </c>
      <c r="H56" s="8">
        <f t="shared" si="23"/>
        <v>0</v>
      </c>
      <c r="I56" s="8">
        <f t="shared" si="23"/>
        <v>0</v>
      </c>
      <c r="J56" s="8">
        <f t="shared" si="23"/>
        <v>0</v>
      </c>
      <c r="K56" s="8">
        <f t="shared" si="23"/>
        <v>5400000</v>
      </c>
      <c r="L56" s="9">
        <f t="shared" si="24"/>
        <v>0</v>
      </c>
      <c r="M56" s="16">
        <f t="shared" si="1"/>
        <v>5400000</v>
      </c>
    </row>
    <row r="57" spans="1:13" x14ac:dyDescent="0.35">
      <c r="A57" s="17" t="s">
        <v>238</v>
      </c>
      <c r="B57" s="7" t="s">
        <v>239</v>
      </c>
      <c r="C57" s="8">
        <f>C58</f>
        <v>5400000</v>
      </c>
      <c r="D57" s="8">
        <f t="shared" si="23"/>
        <v>0</v>
      </c>
      <c r="E57" s="8">
        <f t="shared" si="23"/>
        <v>0</v>
      </c>
      <c r="F57" s="8">
        <f t="shared" si="23"/>
        <v>0</v>
      </c>
      <c r="G57" s="8">
        <f t="shared" si="23"/>
        <v>0</v>
      </c>
      <c r="H57" s="8">
        <f t="shared" si="23"/>
        <v>0</v>
      </c>
      <c r="I57" s="8">
        <f t="shared" si="23"/>
        <v>0</v>
      </c>
      <c r="J57" s="8">
        <f t="shared" si="23"/>
        <v>0</v>
      </c>
      <c r="K57" s="8">
        <f t="shared" si="23"/>
        <v>5400000</v>
      </c>
      <c r="L57" s="9">
        <f t="shared" si="24"/>
        <v>0</v>
      </c>
      <c r="M57" s="16">
        <f t="shared" si="1"/>
        <v>5400000</v>
      </c>
    </row>
    <row r="58" spans="1:13" x14ac:dyDescent="0.35">
      <c r="A58" s="6" t="s">
        <v>24</v>
      </c>
      <c r="B58" s="10" t="s">
        <v>263</v>
      </c>
      <c r="C58" s="8">
        <v>5400000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f>SUM(D58:I58)</f>
        <v>0</v>
      </c>
      <c r="K58" s="8">
        <f>C58-J58</f>
        <v>5400000</v>
      </c>
      <c r="L58" s="9">
        <f t="shared" si="24"/>
        <v>0</v>
      </c>
      <c r="M58" s="16">
        <f t="shared" si="1"/>
        <v>5400000</v>
      </c>
    </row>
    <row r="59" spans="1:13" x14ac:dyDescent="0.35">
      <c r="A59" s="6" t="s">
        <v>264</v>
      </c>
      <c r="B59" s="7" t="str">
        <f>PROPER("PEMUTAKHIRAN DATA PEMILIH")</f>
        <v>Pemutakhiran Data Pemilih</v>
      </c>
      <c r="C59" s="8">
        <f>C60</f>
        <v>15520000</v>
      </c>
      <c r="D59" s="8">
        <f t="shared" si="23"/>
        <v>0</v>
      </c>
      <c r="E59" s="8">
        <f t="shared" si="23"/>
        <v>0</v>
      </c>
      <c r="F59" s="8">
        <f t="shared" si="23"/>
        <v>0</v>
      </c>
      <c r="G59" s="8">
        <f t="shared" si="23"/>
        <v>0</v>
      </c>
      <c r="H59" s="8">
        <f t="shared" si="23"/>
        <v>0</v>
      </c>
      <c r="I59" s="8">
        <f t="shared" si="23"/>
        <v>0</v>
      </c>
      <c r="J59" s="8">
        <f t="shared" si="23"/>
        <v>0</v>
      </c>
      <c r="K59" s="8">
        <f t="shared" si="23"/>
        <v>15520000</v>
      </c>
      <c r="L59" s="9">
        <f t="shared" ref="L59:L67" si="25">J59/C59</f>
        <v>0</v>
      </c>
      <c r="M59" s="16">
        <f t="shared" si="1"/>
        <v>15520000</v>
      </c>
    </row>
    <row r="60" spans="1:13" x14ac:dyDescent="0.35">
      <c r="A60" s="6" t="s">
        <v>19</v>
      </c>
      <c r="B60" s="7" t="str">
        <f>PROPER("PEMUTAKHIRAN DATA PEMILIH")</f>
        <v>Pemutakhiran Data Pemilih</v>
      </c>
      <c r="C60" s="8">
        <f>C61+C68</f>
        <v>15520000</v>
      </c>
      <c r="D60" s="8">
        <f t="shared" ref="D60:K60" si="26">D61+D68</f>
        <v>0</v>
      </c>
      <c r="E60" s="8">
        <f t="shared" si="26"/>
        <v>0</v>
      </c>
      <c r="F60" s="8">
        <f t="shared" si="26"/>
        <v>0</v>
      </c>
      <c r="G60" s="8">
        <f t="shared" si="26"/>
        <v>0</v>
      </c>
      <c r="H60" s="8">
        <f t="shared" si="26"/>
        <v>0</v>
      </c>
      <c r="I60" s="8">
        <f t="shared" si="26"/>
        <v>0</v>
      </c>
      <c r="J60" s="8">
        <f t="shared" si="26"/>
        <v>0</v>
      </c>
      <c r="K60" s="8">
        <f t="shared" si="26"/>
        <v>15520000</v>
      </c>
      <c r="L60" s="9">
        <f t="shared" si="25"/>
        <v>0</v>
      </c>
      <c r="M60" s="16">
        <f t="shared" si="1"/>
        <v>15520000</v>
      </c>
    </row>
    <row r="61" spans="1:13" x14ac:dyDescent="0.35">
      <c r="A61" s="6" t="s">
        <v>21</v>
      </c>
      <c r="B61" s="7" t="s">
        <v>265</v>
      </c>
      <c r="C61" s="8">
        <f>C66+C62+C64</f>
        <v>11858000</v>
      </c>
      <c r="D61" s="8">
        <f t="shared" ref="D61:K61" si="27">D66+D62+D64</f>
        <v>0</v>
      </c>
      <c r="E61" s="8">
        <f t="shared" si="27"/>
        <v>0</v>
      </c>
      <c r="F61" s="8">
        <f t="shared" si="27"/>
        <v>0</v>
      </c>
      <c r="G61" s="8">
        <f t="shared" si="27"/>
        <v>0</v>
      </c>
      <c r="H61" s="8">
        <f t="shared" si="27"/>
        <v>0</v>
      </c>
      <c r="I61" s="8">
        <f t="shared" si="27"/>
        <v>0</v>
      </c>
      <c r="J61" s="8">
        <f t="shared" si="27"/>
        <v>0</v>
      </c>
      <c r="K61" s="8">
        <f t="shared" si="27"/>
        <v>11858000</v>
      </c>
      <c r="L61" s="9">
        <f t="shared" si="25"/>
        <v>0</v>
      </c>
      <c r="M61" s="16">
        <f t="shared" si="1"/>
        <v>11858000</v>
      </c>
    </row>
    <row r="62" spans="1:13" x14ac:dyDescent="0.35">
      <c r="A62" s="17" t="s">
        <v>123</v>
      </c>
      <c r="B62" s="7" t="s">
        <v>236</v>
      </c>
      <c r="C62" s="8">
        <f>C63</f>
        <v>4598000</v>
      </c>
      <c r="D62" s="8">
        <f t="shared" si="23"/>
        <v>0</v>
      </c>
      <c r="E62" s="8">
        <f t="shared" si="23"/>
        <v>0</v>
      </c>
      <c r="F62" s="8">
        <f t="shared" si="23"/>
        <v>0</v>
      </c>
      <c r="G62" s="8">
        <f t="shared" si="23"/>
        <v>0</v>
      </c>
      <c r="H62" s="8">
        <f t="shared" si="23"/>
        <v>0</v>
      </c>
      <c r="I62" s="8">
        <f t="shared" si="23"/>
        <v>0</v>
      </c>
      <c r="J62" s="8">
        <f t="shared" si="23"/>
        <v>0</v>
      </c>
      <c r="K62" s="8">
        <f t="shared" si="23"/>
        <v>4598000</v>
      </c>
      <c r="L62" s="9">
        <f t="shared" ref="L62:L63" si="28">J62/C62</f>
        <v>0</v>
      </c>
      <c r="M62" s="16">
        <f t="shared" si="1"/>
        <v>4598000</v>
      </c>
    </row>
    <row r="63" spans="1:13" x14ac:dyDescent="0.35">
      <c r="A63" s="6" t="s">
        <v>24</v>
      </c>
      <c r="B63" s="10" t="s">
        <v>208</v>
      </c>
      <c r="C63" s="8">
        <v>4598000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f>SUM(D63:I63)</f>
        <v>0</v>
      </c>
      <c r="K63" s="8">
        <f>C63-J63</f>
        <v>4598000</v>
      </c>
      <c r="L63" s="9">
        <f t="shared" si="28"/>
        <v>0</v>
      </c>
      <c r="M63" s="16">
        <f t="shared" si="1"/>
        <v>4598000</v>
      </c>
    </row>
    <row r="64" spans="1:13" x14ac:dyDescent="0.35">
      <c r="A64" s="17" t="s">
        <v>242</v>
      </c>
      <c r="B64" s="7" t="s">
        <v>266</v>
      </c>
      <c r="C64" s="8">
        <f>C65</f>
        <v>1200000</v>
      </c>
      <c r="D64" s="8">
        <f t="shared" si="23"/>
        <v>0</v>
      </c>
      <c r="E64" s="8">
        <f t="shared" si="23"/>
        <v>0</v>
      </c>
      <c r="F64" s="8">
        <f t="shared" si="23"/>
        <v>0</v>
      </c>
      <c r="G64" s="8">
        <f t="shared" si="23"/>
        <v>0</v>
      </c>
      <c r="H64" s="8">
        <f t="shared" si="23"/>
        <v>0</v>
      </c>
      <c r="I64" s="8">
        <f t="shared" si="23"/>
        <v>0</v>
      </c>
      <c r="J64" s="8">
        <f t="shared" si="23"/>
        <v>0</v>
      </c>
      <c r="K64" s="8">
        <f t="shared" si="23"/>
        <v>1200000</v>
      </c>
      <c r="L64" s="9">
        <f t="shared" ref="L64:L65" si="29">J64/C64</f>
        <v>0</v>
      </c>
      <c r="M64" s="16">
        <f t="shared" si="1"/>
        <v>1200000</v>
      </c>
    </row>
    <row r="65" spans="1:13" x14ac:dyDescent="0.35">
      <c r="A65" s="6" t="s">
        <v>24</v>
      </c>
      <c r="B65" s="10" t="s">
        <v>244</v>
      </c>
      <c r="C65" s="8">
        <v>1200000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f>SUM(D65:I65)</f>
        <v>0</v>
      </c>
      <c r="K65" s="8">
        <f>C65-J65</f>
        <v>1200000</v>
      </c>
      <c r="L65" s="9">
        <f t="shared" si="29"/>
        <v>0</v>
      </c>
      <c r="M65" s="16">
        <f t="shared" si="1"/>
        <v>1200000</v>
      </c>
    </row>
    <row r="66" spans="1:13" x14ac:dyDescent="0.35">
      <c r="A66" s="17" t="s">
        <v>118</v>
      </c>
      <c r="B66" s="7" t="s">
        <v>119</v>
      </c>
      <c r="C66" s="8">
        <f>C67</f>
        <v>6060000</v>
      </c>
      <c r="D66" s="8">
        <f t="shared" si="23"/>
        <v>0</v>
      </c>
      <c r="E66" s="8">
        <f t="shared" si="23"/>
        <v>0</v>
      </c>
      <c r="F66" s="8">
        <f t="shared" si="23"/>
        <v>0</v>
      </c>
      <c r="G66" s="8">
        <f t="shared" si="23"/>
        <v>0</v>
      </c>
      <c r="H66" s="8">
        <f t="shared" si="23"/>
        <v>0</v>
      </c>
      <c r="I66" s="8">
        <f t="shared" si="23"/>
        <v>0</v>
      </c>
      <c r="J66" s="8">
        <f t="shared" si="23"/>
        <v>0</v>
      </c>
      <c r="K66" s="8">
        <f t="shared" si="23"/>
        <v>6060000</v>
      </c>
      <c r="L66" s="9">
        <f t="shared" si="25"/>
        <v>0</v>
      </c>
      <c r="M66" s="16">
        <f t="shared" si="1"/>
        <v>6060000</v>
      </c>
    </row>
    <row r="67" spans="1:13" x14ac:dyDescent="0.35">
      <c r="A67" s="6" t="s">
        <v>24</v>
      </c>
      <c r="B67" s="10" t="s">
        <v>143</v>
      </c>
      <c r="C67" s="8">
        <v>6060000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f>SUM(D67:I67)</f>
        <v>0</v>
      </c>
      <c r="K67" s="8">
        <f>C67-J67</f>
        <v>6060000</v>
      </c>
      <c r="L67" s="9">
        <f t="shared" si="25"/>
        <v>0</v>
      </c>
      <c r="M67" s="16">
        <f t="shared" si="1"/>
        <v>6060000</v>
      </c>
    </row>
    <row r="68" spans="1:13" x14ac:dyDescent="0.35">
      <c r="A68" s="6" t="s">
        <v>75</v>
      </c>
      <c r="B68" s="7" t="s">
        <v>267</v>
      </c>
      <c r="C68" s="8">
        <f>C73+C69+C71</f>
        <v>3662000</v>
      </c>
      <c r="D68" s="8">
        <f t="shared" ref="D68:K68" si="30">D73+D69+D71</f>
        <v>0</v>
      </c>
      <c r="E68" s="8">
        <f t="shared" si="30"/>
        <v>0</v>
      </c>
      <c r="F68" s="8">
        <f t="shared" si="30"/>
        <v>0</v>
      </c>
      <c r="G68" s="8">
        <f t="shared" si="30"/>
        <v>0</v>
      </c>
      <c r="H68" s="8">
        <f t="shared" si="30"/>
        <v>0</v>
      </c>
      <c r="I68" s="8">
        <f t="shared" si="30"/>
        <v>0</v>
      </c>
      <c r="J68" s="8">
        <f t="shared" si="30"/>
        <v>0</v>
      </c>
      <c r="K68" s="8">
        <f t="shared" si="30"/>
        <v>3662000</v>
      </c>
      <c r="L68" s="9">
        <f t="shared" ref="L68:L83" si="31">J68/C68</f>
        <v>0</v>
      </c>
      <c r="M68" s="16">
        <f t="shared" si="1"/>
        <v>3662000</v>
      </c>
    </row>
    <row r="69" spans="1:13" x14ac:dyDescent="0.35">
      <c r="A69" s="17" t="s">
        <v>123</v>
      </c>
      <c r="B69" s="7" t="s">
        <v>236</v>
      </c>
      <c r="C69" s="8">
        <f>C70</f>
        <v>1558000</v>
      </c>
      <c r="D69" s="8">
        <f t="shared" ref="D69:K73" si="32">D70</f>
        <v>0</v>
      </c>
      <c r="E69" s="8">
        <f t="shared" si="32"/>
        <v>0</v>
      </c>
      <c r="F69" s="8">
        <f t="shared" si="32"/>
        <v>0</v>
      </c>
      <c r="G69" s="8">
        <f t="shared" si="32"/>
        <v>0</v>
      </c>
      <c r="H69" s="8">
        <f t="shared" si="32"/>
        <v>0</v>
      </c>
      <c r="I69" s="8">
        <f t="shared" si="32"/>
        <v>0</v>
      </c>
      <c r="J69" s="8">
        <f t="shared" si="32"/>
        <v>0</v>
      </c>
      <c r="K69" s="8">
        <f t="shared" si="32"/>
        <v>1558000</v>
      </c>
      <c r="L69" s="9">
        <f t="shared" si="31"/>
        <v>0</v>
      </c>
      <c r="M69" s="16">
        <f t="shared" si="1"/>
        <v>1558000</v>
      </c>
    </row>
    <row r="70" spans="1:13" x14ac:dyDescent="0.35">
      <c r="A70" s="6" t="s">
        <v>24</v>
      </c>
      <c r="B70" s="10" t="s">
        <v>208</v>
      </c>
      <c r="C70" s="8">
        <v>1558000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f>SUM(D70:I70)</f>
        <v>0</v>
      </c>
      <c r="K70" s="8">
        <f>C70-J70</f>
        <v>1558000</v>
      </c>
      <c r="L70" s="9">
        <f t="shared" si="31"/>
        <v>0</v>
      </c>
      <c r="M70" s="16">
        <f t="shared" si="1"/>
        <v>1558000</v>
      </c>
    </row>
    <row r="71" spans="1:13" x14ac:dyDescent="0.35">
      <c r="A71" s="17" t="s">
        <v>242</v>
      </c>
      <c r="B71" s="7" t="s">
        <v>266</v>
      </c>
      <c r="C71" s="8">
        <f>C72</f>
        <v>300000</v>
      </c>
      <c r="D71" s="8">
        <f t="shared" si="32"/>
        <v>0</v>
      </c>
      <c r="E71" s="8">
        <f t="shared" si="32"/>
        <v>0</v>
      </c>
      <c r="F71" s="8">
        <f t="shared" si="32"/>
        <v>0</v>
      </c>
      <c r="G71" s="8">
        <f t="shared" si="32"/>
        <v>0</v>
      </c>
      <c r="H71" s="8">
        <f t="shared" si="32"/>
        <v>0</v>
      </c>
      <c r="I71" s="8">
        <f t="shared" si="32"/>
        <v>0</v>
      </c>
      <c r="J71" s="8">
        <f t="shared" si="32"/>
        <v>0</v>
      </c>
      <c r="K71" s="8">
        <f t="shared" si="32"/>
        <v>300000</v>
      </c>
      <c r="L71" s="9">
        <f t="shared" si="31"/>
        <v>0</v>
      </c>
      <c r="M71" s="16">
        <f t="shared" ref="M71:M134" si="33">C71-J71</f>
        <v>300000</v>
      </c>
    </row>
    <row r="72" spans="1:13" x14ac:dyDescent="0.35">
      <c r="A72" s="6" t="s">
        <v>24</v>
      </c>
      <c r="B72" s="10" t="s">
        <v>244</v>
      </c>
      <c r="C72" s="8">
        <v>300000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f>SUM(D72:I72)</f>
        <v>0</v>
      </c>
      <c r="K72" s="8">
        <f>C72-J72</f>
        <v>300000</v>
      </c>
      <c r="L72" s="9">
        <f t="shared" si="31"/>
        <v>0</v>
      </c>
      <c r="M72" s="16">
        <f t="shared" si="33"/>
        <v>300000</v>
      </c>
    </row>
    <row r="73" spans="1:13" x14ac:dyDescent="0.35">
      <c r="A73" s="17" t="s">
        <v>238</v>
      </c>
      <c r="B73" s="7" t="s">
        <v>239</v>
      </c>
      <c r="C73" s="8">
        <f>C74</f>
        <v>1804000</v>
      </c>
      <c r="D73" s="8">
        <f t="shared" si="32"/>
        <v>0</v>
      </c>
      <c r="E73" s="8">
        <f t="shared" si="32"/>
        <v>0</v>
      </c>
      <c r="F73" s="8">
        <f t="shared" si="32"/>
        <v>0</v>
      </c>
      <c r="G73" s="8">
        <f t="shared" si="32"/>
        <v>0</v>
      </c>
      <c r="H73" s="8">
        <f t="shared" si="32"/>
        <v>0</v>
      </c>
      <c r="I73" s="8">
        <f t="shared" si="32"/>
        <v>0</v>
      </c>
      <c r="J73" s="8">
        <f t="shared" si="32"/>
        <v>0</v>
      </c>
      <c r="K73" s="8">
        <f t="shared" si="32"/>
        <v>1804000</v>
      </c>
      <c r="L73" s="9">
        <f t="shared" si="31"/>
        <v>0</v>
      </c>
      <c r="M73" s="16">
        <f t="shared" si="33"/>
        <v>1804000</v>
      </c>
    </row>
    <row r="74" spans="1:13" x14ac:dyDescent="0.35">
      <c r="A74" s="6" t="s">
        <v>24</v>
      </c>
      <c r="B74" s="10" t="s">
        <v>143</v>
      </c>
      <c r="C74" s="8">
        <v>1804000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f>SUM(D74:I74)</f>
        <v>0</v>
      </c>
      <c r="K74" s="8">
        <f>C74-J74</f>
        <v>1804000</v>
      </c>
      <c r="L74" s="9">
        <f t="shared" si="31"/>
        <v>0</v>
      </c>
      <c r="M74" s="16">
        <f t="shared" si="33"/>
        <v>1804000</v>
      </c>
    </row>
    <row r="75" spans="1:13" x14ac:dyDescent="0.35">
      <c r="A75" s="6" t="s">
        <v>268</v>
      </c>
      <c r="B75" s="7" t="s">
        <v>269</v>
      </c>
      <c r="C75" s="8">
        <f>C76</f>
        <v>95978000</v>
      </c>
      <c r="D75" s="8">
        <f t="shared" ref="D75:K84" si="34">D76</f>
        <v>0</v>
      </c>
      <c r="E75" s="8">
        <f t="shared" si="34"/>
        <v>0</v>
      </c>
      <c r="F75" s="8">
        <f t="shared" si="34"/>
        <v>0</v>
      </c>
      <c r="G75" s="8">
        <f t="shared" si="34"/>
        <v>0</v>
      </c>
      <c r="H75" s="8">
        <f t="shared" si="34"/>
        <v>0</v>
      </c>
      <c r="I75" s="8">
        <f t="shared" si="34"/>
        <v>0</v>
      </c>
      <c r="J75" s="8">
        <f t="shared" si="34"/>
        <v>0</v>
      </c>
      <c r="K75" s="8">
        <f t="shared" si="34"/>
        <v>95978000</v>
      </c>
      <c r="L75" s="9">
        <f t="shared" si="31"/>
        <v>0</v>
      </c>
      <c r="M75" s="16">
        <f t="shared" si="33"/>
        <v>95978000</v>
      </c>
    </row>
    <row r="76" spans="1:13" x14ac:dyDescent="0.35">
      <c r="A76" s="6" t="s">
        <v>19</v>
      </c>
      <c r="B76" s="7" t="s">
        <v>270</v>
      </c>
      <c r="C76" s="8">
        <f>C77+C86</f>
        <v>95978000</v>
      </c>
      <c r="D76" s="8">
        <f t="shared" ref="D76:K76" si="35">D77+D86</f>
        <v>0</v>
      </c>
      <c r="E76" s="8">
        <f t="shared" si="35"/>
        <v>0</v>
      </c>
      <c r="F76" s="8">
        <f t="shared" si="35"/>
        <v>0</v>
      </c>
      <c r="G76" s="8">
        <f t="shared" si="35"/>
        <v>0</v>
      </c>
      <c r="H76" s="8">
        <f t="shared" si="35"/>
        <v>0</v>
      </c>
      <c r="I76" s="8">
        <f t="shared" si="35"/>
        <v>0</v>
      </c>
      <c r="J76" s="8">
        <f t="shared" si="35"/>
        <v>0</v>
      </c>
      <c r="K76" s="8">
        <f t="shared" si="35"/>
        <v>95978000</v>
      </c>
      <c r="L76" s="9">
        <f t="shared" si="31"/>
        <v>0</v>
      </c>
      <c r="M76" s="16">
        <f t="shared" si="33"/>
        <v>95978000</v>
      </c>
    </row>
    <row r="77" spans="1:13" x14ac:dyDescent="0.35">
      <c r="A77" s="6" t="s">
        <v>21</v>
      </c>
      <c r="B77" s="7" t="s">
        <v>269</v>
      </c>
      <c r="C77" s="8">
        <f>C82+C80+C78+C84</f>
        <v>95330000</v>
      </c>
      <c r="D77" s="8">
        <f t="shared" ref="D77:K77" si="36">D82+D80+D78+D84</f>
        <v>0</v>
      </c>
      <c r="E77" s="8">
        <f t="shared" si="36"/>
        <v>0</v>
      </c>
      <c r="F77" s="8">
        <f t="shared" si="36"/>
        <v>0</v>
      </c>
      <c r="G77" s="8">
        <f t="shared" si="36"/>
        <v>0</v>
      </c>
      <c r="H77" s="8">
        <f t="shared" si="36"/>
        <v>0</v>
      </c>
      <c r="I77" s="8">
        <f t="shared" si="36"/>
        <v>0</v>
      </c>
      <c r="J77" s="8">
        <f t="shared" si="36"/>
        <v>0</v>
      </c>
      <c r="K77" s="8">
        <f t="shared" si="36"/>
        <v>95330000</v>
      </c>
      <c r="L77" s="9">
        <f t="shared" si="31"/>
        <v>0</v>
      </c>
      <c r="M77" s="16">
        <f t="shared" si="33"/>
        <v>95330000</v>
      </c>
    </row>
    <row r="78" spans="1:13" x14ac:dyDescent="0.35">
      <c r="A78" s="17" t="s">
        <v>22</v>
      </c>
      <c r="B78" s="7" t="s">
        <v>23</v>
      </c>
      <c r="C78" s="8">
        <f t="shared" ref="C78:K78" si="37">C79</f>
        <v>73000000</v>
      </c>
      <c r="D78" s="8">
        <f t="shared" si="37"/>
        <v>0</v>
      </c>
      <c r="E78" s="8">
        <f t="shared" si="37"/>
        <v>0</v>
      </c>
      <c r="F78" s="8">
        <f t="shared" si="37"/>
        <v>0</v>
      </c>
      <c r="G78" s="8">
        <f t="shared" si="37"/>
        <v>0</v>
      </c>
      <c r="H78" s="8">
        <f t="shared" si="37"/>
        <v>0</v>
      </c>
      <c r="I78" s="8">
        <f t="shared" si="37"/>
        <v>0</v>
      </c>
      <c r="J78" s="8">
        <f t="shared" si="37"/>
        <v>0</v>
      </c>
      <c r="K78" s="8">
        <f t="shared" si="37"/>
        <v>73000000</v>
      </c>
      <c r="L78" s="9">
        <f>J78/C78</f>
        <v>0</v>
      </c>
      <c r="M78" s="16">
        <f t="shared" si="33"/>
        <v>73000000</v>
      </c>
    </row>
    <row r="79" spans="1:13" x14ac:dyDescent="0.35">
      <c r="A79" s="6" t="s">
        <v>24</v>
      </c>
      <c r="B79" s="10" t="s">
        <v>271</v>
      </c>
      <c r="C79" s="8">
        <v>73000000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f>SUM(D79:I79)</f>
        <v>0</v>
      </c>
      <c r="K79" s="8">
        <f>C79-J79</f>
        <v>73000000</v>
      </c>
      <c r="L79" s="9">
        <f>J79/C79</f>
        <v>0</v>
      </c>
      <c r="M79" s="16">
        <f t="shared" si="33"/>
        <v>73000000</v>
      </c>
    </row>
    <row r="80" spans="1:13" x14ac:dyDescent="0.35">
      <c r="A80" s="17" t="s">
        <v>123</v>
      </c>
      <c r="B80" s="7" t="s">
        <v>236</v>
      </c>
      <c r="C80" s="8">
        <f>C81</f>
        <v>1730000</v>
      </c>
      <c r="D80" s="8">
        <f t="shared" si="34"/>
        <v>0</v>
      </c>
      <c r="E80" s="8">
        <f t="shared" si="34"/>
        <v>0</v>
      </c>
      <c r="F80" s="8">
        <f t="shared" si="34"/>
        <v>0</v>
      </c>
      <c r="G80" s="8">
        <f t="shared" si="34"/>
        <v>0</v>
      </c>
      <c r="H80" s="8">
        <f t="shared" si="34"/>
        <v>0</v>
      </c>
      <c r="I80" s="8">
        <f t="shared" si="34"/>
        <v>0</v>
      </c>
      <c r="J80" s="8">
        <f t="shared" si="34"/>
        <v>0</v>
      </c>
      <c r="K80" s="8">
        <f t="shared" si="34"/>
        <v>1730000</v>
      </c>
      <c r="L80" s="9">
        <f t="shared" si="31"/>
        <v>0</v>
      </c>
      <c r="M80" s="16">
        <f t="shared" si="33"/>
        <v>1730000</v>
      </c>
    </row>
    <row r="81" spans="1:13" x14ac:dyDescent="0.35">
      <c r="A81" s="6" t="s">
        <v>24</v>
      </c>
      <c r="B81" s="10" t="s">
        <v>208</v>
      </c>
      <c r="C81" s="8">
        <v>1730000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f>SUM(D81:I81)</f>
        <v>0</v>
      </c>
      <c r="K81" s="8">
        <f>C81-J81</f>
        <v>1730000</v>
      </c>
      <c r="L81" s="9">
        <f t="shared" si="31"/>
        <v>0</v>
      </c>
      <c r="M81" s="16">
        <f t="shared" si="33"/>
        <v>1730000</v>
      </c>
    </row>
    <row r="82" spans="1:13" x14ac:dyDescent="0.35">
      <c r="A82" s="17" t="s">
        <v>118</v>
      </c>
      <c r="B82" s="7" t="s">
        <v>119</v>
      </c>
      <c r="C82" s="8">
        <f>C83</f>
        <v>5600000</v>
      </c>
      <c r="D82" s="8">
        <f t="shared" si="34"/>
        <v>0</v>
      </c>
      <c r="E82" s="8">
        <f t="shared" si="34"/>
        <v>0</v>
      </c>
      <c r="F82" s="8">
        <f t="shared" si="34"/>
        <v>0</v>
      </c>
      <c r="G82" s="8">
        <f t="shared" si="34"/>
        <v>0</v>
      </c>
      <c r="H82" s="8">
        <f t="shared" si="34"/>
        <v>0</v>
      </c>
      <c r="I82" s="8">
        <f t="shared" si="34"/>
        <v>0</v>
      </c>
      <c r="J82" s="8">
        <f t="shared" si="34"/>
        <v>0</v>
      </c>
      <c r="K82" s="8">
        <f t="shared" si="34"/>
        <v>5600000</v>
      </c>
      <c r="L82" s="9">
        <f t="shared" si="31"/>
        <v>0</v>
      </c>
      <c r="M82" s="16">
        <f t="shared" si="33"/>
        <v>5600000</v>
      </c>
    </row>
    <row r="83" spans="1:13" x14ac:dyDescent="0.35">
      <c r="A83" s="6" t="s">
        <v>24</v>
      </c>
      <c r="B83" s="10" t="s">
        <v>143</v>
      </c>
      <c r="C83" s="8">
        <v>5600000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f>SUM(D83:I83)</f>
        <v>0</v>
      </c>
      <c r="K83" s="8">
        <f>C83-J83</f>
        <v>5600000</v>
      </c>
      <c r="L83" s="9">
        <f t="shared" si="31"/>
        <v>0</v>
      </c>
      <c r="M83" s="16">
        <f t="shared" si="33"/>
        <v>5600000</v>
      </c>
    </row>
    <row r="84" spans="1:13" x14ac:dyDescent="0.35">
      <c r="A84" s="17" t="s">
        <v>132</v>
      </c>
      <c r="B84" s="7" t="s">
        <v>133</v>
      </c>
      <c r="C84" s="8">
        <f>C85</f>
        <v>15000000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15000000</v>
      </c>
      <c r="L84" s="9">
        <f t="shared" ref="L84:L86" si="38">J84/C84</f>
        <v>0</v>
      </c>
      <c r="M84" s="16">
        <f t="shared" si="33"/>
        <v>15000000</v>
      </c>
    </row>
    <row r="85" spans="1:13" x14ac:dyDescent="0.35">
      <c r="A85" s="6" t="s">
        <v>24</v>
      </c>
      <c r="B85" s="10" t="s">
        <v>272</v>
      </c>
      <c r="C85" s="8">
        <v>15000000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f>SUM(D85:I85)</f>
        <v>0</v>
      </c>
      <c r="K85" s="8">
        <f>C85-J85</f>
        <v>15000000</v>
      </c>
      <c r="L85" s="9">
        <f t="shared" si="38"/>
        <v>0</v>
      </c>
      <c r="M85" s="16">
        <f t="shared" si="33"/>
        <v>15000000</v>
      </c>
    </row>
    <row r="86" spans="1:13" x14ac:dyDescent="0.35">
      <c r="A86" s="6" t="s">
        <v>75</v>
      </c>
      <c r="B86" s="7" t="s">
        <v>273</v>
      </c>
      <c r="C86" s="8">
        <f>C87+C89</f>
        <v>648000</v>
      </c>
      <c r="D86" s="8">
        <f t="shared" ref="D86:K86" si="39">D87+D89</f>
        <v>0</v>
      </c>
      <c r="E86" s="8">
        <f t="shared" si="39"/>
        <v>0</v>
      </c>
      <c r="F86" s="8">
        <f t="shared" si="39"/>
        <v>0</v>
      </c>
      <c r="G86" s="8">
        <f t="shared" si="39"/>
        <v>0</v>
      </c>
      <c r="H86" s="8">
        <f t="shared" si="39"/>
        <v>0</v>
      </c>
      <c r="I86" s="8">
        <f t="shared" si="39"/>
        <v>0</v>
      </c>
      <c r="J86" s="8">
        <f t="shared" si="39"/>
        <v>0</v>
      </c>
      <c r="K86" s="8">
        <f t="shared" si="39"/>
        <v>648000</v>
      </c>
      <c r="L86" s="9">
        <f t="shared" si="38"/>
        <v>0</v>
      </c>
      <c r="M86" s="16">
        <f t="shared" si="33"/>
        <v>648000</v>
      </c>
    </row>
    <row r="87" spans="1:13" x14ac:dyDescent="0.35">
      <c r="A87" s="17" t="s">
        <v>128</v>
      </c>
      <c r="B87" s="7" t="s">
        <v>129</v>
      </c>
      <c r="C87" s="8">
        <f t="shared" ref="C87:K87" si="40">C88</f>
        <v>348000</v>
      </c>
      <c r="D87" s="8">
        <f t="shared" si="40"/>
        <v>0</v>
      </c>
      <c r="E87" s="8">
        <f t="shared" si="40"/>
        <v>0</v>
      </c>
      <c r="F87" s="8">
        <f t="shared" si="40"/>
        <v>0</v>
      </c>
      <c r="G87" s="8">
        <f t="shared" si="40"/>
        <v>0</v>
      </c>
      <c r="H87" s="8">
        <f t="shared" si="40"/>
        <v>0</v>
      </c>
      <c r="I87" s="8">
        <f t="shared" si="40"/>
        <v>0</v>
      </c>
      <c r="J87" s="8">
        <f t="shared" si="40"/>
        <v>0</v>
      </c>
      <c r="K87" s="8">
        <f t="shared" si="40"/>
        <v>348000</v>
      </c>
      <c r="L87" s="9">
        <f>J87/C87</f>
        <v>0</v>
      </c>
      <c r="M87" s="16">
        <f t="shared" si="33"/>
        <v>348000</v>
      </c>
    </row>
    <row r="88" spans="1:13" x14ac:dyDescent="0.35">
      <c r="A88" s="6" t="s">
        <v>24</v>
      </c>
      <c r="B88" s="10" t="s">
        <v>274</v>
      </c>
      <c r="C88" s="8">
        <v>348000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f>SUM(D88:I88)</f>
        <v>0</v>
      </c>
      <c r="K88" s="8">
        <f>C88-J88</f>
        <v>348000</v>
      </c>
      <c r="L88" s="9">
        <f>J88/C88</f>
        <v>0</v>
      </c>
      <c r="M88" s="16">
        <f t="shared" si="33"/>
        <v>348000</v>
      </c>
    </row>
    <row r="89" spans="1:13" x14ac:dyDescent="0.35">
      <c r="A89" s="17" t="s">
        <v>123</v>
      </c>
      <c r="B89" s="7" t="s">
        <v>236</v>
      </c>
      <c r="C89" s="8">
        <f>C90</f>
        <v>300000</v>
      </c>
      <c r="D89" s="8">
        <f t="shared" ref="D89:K89" si="41">D90</f>
        <v>0</v>
      </c>
      <c r="E89" s="8">
        <f t="shared" si="41"/>
        <v>0</v>
      </c>
      <c r="F89" s="8">
        <f t="shared" si="41"/>
        <v>0</v>
      </c>
      <c r="G89" s="8">
        <f t="shared" si="41"/>
        <v>0</v>
      </c>
      <c r="H89" s="8">
        <f t="shared" si="41"/>
        <v>0</v>
      </c>
      <c r="I89" s="8">
        <f t="shared" si="41"/>
        <v>0</v>
      </c>
      <c r="J89" s="8">
        <f t="shared" si="41"/>
        <v>0</v>
      </c>
      <c r="K89" s="8">
        <f t="shared" si="41"/>
        <v>300000</v>
      </c>
      <c r="L89" s="9">
        <f t="shared" ref="L89:L93" si="42">J89/C89</f>
        <v>0</v>
      </c>
      <c r="M89" s="16">
        <f t="shared" si="33"/>
        <v>300000</v>
      </c>
    </row>
    <row r="90" spans="1:13" x14ac:dyDescent="0.35">
      <c r="A90" s="6" t="s">
        <v>24</v>
      </c>
      <c r="B90" s="10" t="s">
        <v>208</v>
      </c>
      <c r="C90" s="8">
        <v>300000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f>SUM(D90:I90)</f>
        <v>0</v>
      </c>
      <c r="K90" s="8">
        <f>C90-J90</f>
        <v>300000</v>
      </c>
      <c r="L90" s="9">
        <f t="shared" si="42"/>
        <v>0</v>
      </c>
      <c r="M90" s="16">
        <f t="shared" si="33"/>
        <v>300000</v>
      </c>
    </row>
    <row r="91" spans="1:13" x14ac:dyDescent="0.35">
      <c r="A91" s="6" t="s">
        <v>275</v>
      </c>
      <c r="B91" s="7" t="s">
        <v>276</v>
      </c>
      <c r="C91" s="8">
        <f>C92</f>
        <v>16296000</v>
      </c>
      <c r="D91" s="8">
        <f t="shared" ref="D91:K96" si="43">D92</f>
        <v>0</v>
      </c>
      <c r="E91" s="8">
        <f t="shared" si="43"/>
        <v>0</v>
      </c>
      <c r="F91" s="8">
        <f t="shared" si="43"/>
        <v>0</v>
      </c>
      <c r="G91" s="8">
        <f t="shared" si="43"/>
        <v>0</v>
      </c>
      <c r="H91" s="8">
        <f t="shared" si="43"/>
        <v>0</v>
      </c>
      <c r="I91" s="8">
        <f t="shared" si="43"/>
        <v>0</v>
      </c>
      <c r="J91" s="8">
        <f t="shared" si="43"/>
        <v>0</v>
      </c>
      <c r="K91" s="8">
        <f t="shared" si="43"/>
        <v>16296000</v>
      </c>
      <c r="L91" s="9">
        <f t="shared" si="42"/>
        <v>0</v>
      </c>
      <c r="M91" s="16">
        <f t="shared" si="33"/>
        <v>16296000</v>
      </c>
    </row>
    <row r="92" spans="1:13" x14ac:dyDescent="0.35">
      <c r="A92" s="17" t="s">
        <v>277</v>
      </c>
      <c r="B92" s="7" t="s">
        <v>278</v>
      </c>
      <c r="C92" s="8">
        <f>C93+C98</f>
        <v>16296000</v>
      </c>
      <c r="D92" s="8">
        <f t="shared" ref="D92:K92" si="44">D93+D98</f>
        <v>0</v>
      </c>
      <c r="E92" s="8">
        <f t="shared" si="44"/>
        <v>0</v>
      </c>
      <c r="F92" s="8">
        <f t="shared" si="44"/>
        <v>0</v>
      </c>
      <c r="G92" s="8">
        <f t="shared" si="44"/>
        <v>0</v>
      </c>
      <c r="H92" s="8">
        <f t="shared" si="44"/>
        <v>0</v>
      </c>
      <c r="I92" s="8">
        <f t="shared" si="44"/>
        <v>0</v>
      </c>
      <c r="J92" s="8">
        <f t="shared" si="44"/>
        <v>0</v>
      </c>
      <c r="K92" s="8">
        <f t="shared" si="44"/>
        <v>16296000</v>
      </c>
      <c r="L92" s="9">
        <f t="shared" si="42"/>
        <v>0</v>
      </c>
      <c r="M92" s="16">
        <f t="shared" si="33"/>
        <v>16296000</v>
      </c>
    </row>
    <row r="93" spans="1:13" x14ac:dyDescent="0.35">
      <c r="A93" s="6" t="s">
        <v>21</v>
      </c>
      <c r="B93" s="7" t="s">
        <v>276</v>
      </c>
      <c r="C93" s="8">
        <f>C94+C96</f>
        <v>9750000</v>
      </c>
      <c r="D93" s="8">
        <f t="shared" ref="D93:K93" si="45">D94+D96</f>
        <v>0</v>
      </c>
      <c r="E93" s="8">
        <f t="shared" si="45"/>
        <v>0</v>
      </c>
      <c r="F93" s="8">
        <f t="shared" si="45"/>
        <v>0</v>
      </c>
      <c r="G93" s="8">
        <f t="shared" si="45"/>
        <v>0</v>
      </c>
      <c r="H93" s="8">
        <f t="shared" si="45"/>
        <v>0</v>
      </c>
      <c r="I93" s="8">
        <f t="shared" si="45"/>
        <v>0</v>
      </c>
      <c r="J93" s="8">
        <f t="shared" si="45"/>
        <v>0</v>
      </c>
      <c r="K93" s="8">
        <f t="shared" si="45"/>
        <v>9750000</v>
      </c>
      <c r="L93" s="9">
        <f t="shared" si="42"/>
        <v>0</v>
      </c>
      <c r="M93" s="16">
        <f t="shared" si="33"/>
        <v>9750000</v>
      </c>
    </row>
    <row r="94" spans="1:13" x14ac:dyDescent="0.35">
      <c r="A94" s="17" t="s">
        <v>118</v>
      </c>
      <c r="B94" s="7" t="s">
        <v>119</v>
      </c>
      <c r="C94" s="8">
        <f>C95</f>
        <v>6450000</v>
      </c>
      <c r="D94" s="8">
        <f t="shared" si="43"/>
        <v>0</v>
      </c>
      <c r="E94" s="8">
        <f t="shared" si="43"/>
        <v>0</v>
      </c>
      <c r="F94" s="8">
        <f t="shared" si="43"/>
        <v>0</v>
      </c>
      <c r="G94" s="8">
        <f t="shared" si="43"/>
        <v>0</v>
      </c>
      <c r="H94" s="8">
        <f t="shared" si="43"/>
        <v>0</v>
      </c>
      <c r="I94" s="8">
        <f t="shared" si="43"/>
        <v>0</v>
      </c>
      <c r="J94" s="8">
        <f t="shared" si="43"/>
        <v>0</v>
      </c>
      <c r="K94" s="8">
        <f t="shared" si="43"/>
        <v>6450000</v>
      </c>
      <c r="L94" s="9">
        <f t="shared" ref="L94:L98" si="46">J94/C94</f>
        <v>0</v>
      </c>
      <c r="M94" s="16">
        <f t="shared" si="33"/>
        <v>6450000</v>
      </c>
    </row>
    <row r="95" spans="1:13" x14ac:dyDescent="0.35">
      <c r="A95" s="6" t="s">
        <v>24</v>
      </c>
      <c r="B95" s="10" t="s">
        <v>143</v>
      </c>
      <c r="C95" s="8">
        <v>6450000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f>SUM(D95:I95)</f>
        <v>0</v>
      </c>
      <c r="K95" s="8">
        <f>C95-J95</f>
        <v>6450000</v>
      </c>
      <c r="L95" s="9">
        <f t="shared" si="46"/>
        <v>0</v>
      </c>
      <c r="M95" s="16">
        <f t="shared" si="33"/>
        <v>6450000</v>
      </c>
    </row>
    <row r="96" spans="1:13" x14ac:dyDescent="0.35">
      <c r="A96" s="17" t="s">
        <v>238</v>
      </c>
      <c r="B96" s="7" t="s">
        <v>239</v>
      </c>
      <c r="C96" s="8">
        <f>C97</f>
        <v>3300000</v>
      </c>
      <c r="D96" s="8">
        <f t="shared" si="43"/>
        <v>0</v>
      </c>
      <c r="E96" s="8">
        <f t="shared" si="43"/>
        <v>0</v>
      </c>
      <c r="F96" s="8">
        <f t="shared" si="43"/>
        <v>0</v>
      </c>
      <c r="G96" s="8">
        <f t="shared" si="43"/>
        <v>0</v>
      </c>
      <c r="H96" s="8">
        <f t="shared" si="43"/>
        <v>0</v>
      </c>
      <c r="I96" s="8">
        <f t="shared" si="43"/>
        <v>0</v>
      </c>
      <c r="J96" s="8">
        <f t="shared" si="43"/>
        <v>0</v>
      </c>
      <c r="K96" s="8">
        <f t="shared" si="43"/>
        <v>3300000</v>
      </c>
      <c r="L96" s="9">
        <f t="shared" si="46"/>
        <v>0</v>
      </c>
      <c r="M96" s="16">
        <f t="shared" si="33"/>
        <v>3300000</v>
      </c>
    </row>
    <row r="97" spans="1:13" x14ac:dyDescent="0.35">
      <c r="A97" s="6" t="s">
        <v>24</v>
      </c>
      <c r="B97" s="10" t="s">
        <v>279</v>
      </c>
      <c r="C97" s="8">
        <v>3300000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f>SUM(D97:I97)</f>
        <v>0</v>
      </c>
      <c r="K97" s="8">
        <f>C97-J97</f>
        <v>3300000</v>
      </c>
      <c r="L97" s="9">
        <f t="shared" si="46"/>
        <v>0</v>
      </c>
      <c r="M97" s="16">
        <f t="shared" si="33"/>
        <v>3300000</v>
      </c>
    </row>
    <row r="98" spans="1:13" x14ac:dyDescent="0.35">
      <c r="A98" s="6" t="s">
        <v>75</v>
      </c>
      <c r="B98" s="7" t="s">
        <v>280</v>
      </c>
      <c r="C98" s="8">
        <f>C99+C101+C103</f>
        <v>6546000</v>
      </c>
      <c r="D98" s="8">
        <f t="shared" ref="D98:K98" si="47">D99+D101+D103</f>
        <v>0</v>
      </c>
      <c r="E98" s="8">
        <f t="shared" si="47"/>
        <v>0</v>
      </c>
      <c r="F98" s="8">
        <f t="shared" si="47"/>
        <v>0</v>
      </c>
      <c r="G98" s="8">
        <f t="shared" si="47"/>
        <v>0</v>
      </c>
      <c r="H98" s="8">
        <f t="shared" si="47"/>
        <v>0</v>
      </c>
      <c r="I98" s="8">
        <f t="shared" si="47"/>
        <v>0</v>
      </c>
      <c r="J98" s="8">
        <f t="shared" si="47"/>
        <v>0</v>
      </c>
      <c r="K98" s="8">
        <f t="shared" si="47"/>
        <v>6546000</v>
      </c>
      <c r="L98" s="9">
        <f t="shared" si="46"/>
        <v>0</v>
      </c>
      <c r="M98" s="16">
        <f t="shared" si="33"/>
        <v>6546000</v>
      </c>
    </row>
    <row r="99" spans="1:13" x14ac:dyDescent="0.35">
      <c r="A99" s="17" t="s">
        <v>128</v>
      </c>
      <c r="B99" s="7" t="s">
        <v>129</v>
      </c>
      <c r="C99" s="8">
        <f t="shared" ref="C99:K99" si="48">C100</f>
        <v>1235000</v>
      </c>
      <c r="D99" s="8">
        <f t="shared" si="48"/>
        <v>0</v>
      </c>
      <c r="E99" s="8">
        <f t="shared" si="48"/>
        <v>0</v>
      </c>
      <c r="F99" s="8">
        <f t="shared" si="48"/>
        <v>0</v>
      </c>
      <c r="G99" s="8">
        <f t="shared" si="48"/>
        <v>0</v>
      </c>
      <c r="H99" s="8">
        <f t="shared" si="48"/>
        <v>0</v>
      </c>
      <c r="I99" s="8">
        <f t="shared" si="48"/>
        <v>0</v>
      </c>
      <c r="J99" s="8">
        <f t="shared" si="48"/>
        <v>0</v>
      </c>
      <c r="K99" s="8">
        <f t="shared" si="48"/>
        <v>1235000</v>
      </c>
      <c r="L99" s="9">
        <f>J99/C99</f>
        <v>0</v>
      </c>
      <c r="M99" s="16">
        <f t="shared" si="33"/>
        <v>1235000</v>
      </c>
    </row>
    <row r="100" spans="1:13" x14ac:dyDescent="0.35">
      <c r="A100" s="6" t="s">
        <v>24</v>
      </c>
      <c r="B100" s="10" t="s">
        <v>274</v>
      </c>
      <c r="C100" s="8">
        <v>1235000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f>SUM(D100:I100)</f>
        <v>0</v>
      </c>
      <c r="K100" s="8">
        <f>C100-J100</f>
        <v>1235000</v>
      </c>
      <c r="L100" s="9">
        <f>J100/C100</f>
        <v>0</v>
      </c>
      <c r="M100" s="16">
        <f t="shared" si="33"/>
        <v>1235000</v>
      </c>
    </row>
    <row r="101" spans="1:13" x14ac:dyDescent="0.35">
      <c r="A101" s="17" t="s">
        <v>123</v>
      </c>
      <c r="B101" s="7" t="s">
        <v>236</v>
      </c>
      <c r="C101" s="8">
        <f>C102</f>
        <v>1441000</v>
      </c>
      <c r="D101" s="8">
        <f t="shared" ref="D101:K101" si="49">D102</f>
        <v>0</v>
      </c>
      <c r="E101" s="8">
        <f t="shared" si="49"/>
        <v>0</v>
      </c>
      <c r="F101" s="8">
        <f t="shared" si="49"/>
        <v>0</v>
      </c>
      <c r="G101" s="8">
        <f t="shared" si="49"/>
        <v>0</v>
      </c>
      <c r="H101" s="8">
        <f t="shared" si="49"/>
        <v>0</v>
      </c>
      <c r="I101" s="8">
        <f t="shared" si="49"/>
        <v>0</v>
      </c>
      <c r="J101" s="8">
        <f t="shared" si="49"/>
        <v>0</v>
      </c>
      <c r="K101" s="8">
        <f t="shared" si="49"/>
        <v>1441000</v>
      </c>
      <c r="L101" s="9">
        <f t="shared" ref="L101:L104" si="50">J101/C101</f>
        <v>0</v>
      </c>
      <c r="M101" s="16">
        <f t="shared" si="33"/>
        <v>1441000</v>
      </c>
    </row>
    <row r="102" spans="1:13" x14ac:dyDescent="0.35">
      <c r="A102" s="6" t="s">
        <v>24</v>
      </c>
      <c r="B102" s="10" t="s">
        <v>208</v>
      </c>
      <c r="C102" s="8">
        <v>1441000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f>SUM(D102:I102)</f>
        <v>0</v>
      </c>
      <c r="K102" s="8">
        <f>C102-J102</f>
        <v>1441000</v>
      </c>
      <c r="L102" s="9">
        <f t="shared" si="50"/>
        <v>0</v>
      </c>
      <c r="M102" s="16">
        <f t="shared" si="33"/>
        <v>1441000</v>
      </c>
    </row>
    <row r="103" spans="1:13" x14ac:dyDescent="0.35">
      <c r="A103" s="17" t="s">
        <v>118</v>
      </c>
      <c r="B103" s="7" t="s">
        <v>119</v>
      </c>
      <c r="C103" s="8">
        <f>C104</f>
        <v>3870000</v>
      </c>
      <c r="D103" s="8">
        <f t="shared" ref="D103:K103" si="51">D104</f>
        <v>0</v>
      </c>
      <c r="E103" s="8">
        <f t="shared" si="51"/>
        <v>0</v>
      </c>
      <c r="F103" s="8">
        <f t="shared" si="51"/>
        <v>0</v>
      </c>
      <c r="G103" s="8">
        <f t="shared" si="51"/>
        <v>0</v>
      </c>
      <c r="H103" s="8">
        <f t="shared" si="51"/>
        <v>0</v>
      </c>
      <c r="I103" s="8">
        <f t="shared" si="51"/>
        <v>0</v>
      </c>
      <c r="J103" s="8">
        <f t="shared" si="51"/>
        <v>0</v>
      </c>
      <c r="K103" s="8">
        <f t="shared" si="51"/>
        <v>3870000</v>
      </c>
      <c r="L103" s="9">
        <f t="shared" si="50"/>
        <v>0</v>
      </c>
      <c r="M103" s="16">
        <f t="shared" si="33"/>
        <v>3870000</v>
      </c>
    </row>
    <row r="104" spans="1:13" x14ac:dyDescent="0.35">
      <c r="A104" s="6" t="s">
        <v>24</v>
      </c>
      <c r="B104" s="10" t="s">
        <v>143</v>
      </c>
      <c r="C104" s="8">
        <v>3870000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f>SUM(D104:I104)</f>
        <v>0</v>
      </c>
      <c r="K104" s="8">
        <f>C104-J104</f>
        <v>3870000</v>
      </c>
      <c r="L104" s="9">
        <f t="shared" si="50"/>
        <v>0</v>
      </c>
      <c r="M104" s="16">
        <f t="shared" si="33"/>
        <v>3870000</v>
      </c>
    </row>
    <row r="105" spans="1:13" x14ac:dyDescent="0.35">
      <c r="A105" s="6" t="s">
        <v>25</v>
      </c>
      <c r="B105" s="18" t="s">
        <v>219</v>
      </c>
      <c r="C105" s="8">
        <v>6058000</v>
      </c>
      <c r="D105" s="8">
        <f t="shared" ref="D105:K109" si="52">D106</f>
        <v>0</v>
      </c>
      <c r="E105" s="8">
        <f t="shared" si="52"/>
        <v>0</v>
      </c>
      <c r="F105" s="8">
        <f t="shared" si="52"/>
        <v>0</v>
      </c>
      <c r="G105" s="8">
        <f t="shared" si="52"/>
        <v>0</v>
      </c>
      <c r="H105" s="8">
        <f t="shared" si="52"/>
        <v>0</v>
      </c>
      <c r="I105" s="8">
        <f t="shared" si="52"/>
        <v>0</v>
      </c>
      <c r="J105" s="8">
        <f t="shared" si="52"/>
        <v>0</v>
      </c>
      <c r="K105" s="8">
        <f t="shared" si="52"/>
        <v>6058000</v>
      </c>
      <c r="L105" s="9">
        <f t="shared" si="3"/>
        <v>0</v>
      </c>
      <c r="M105" s="16">
        <f t="shared" si="33"/>
        <v>6058000</v>
      </c>
    </row>
    <row r="106" spans="1:13" x14ac:dyDescent="0.35">
      <c r="A106" s="6" t="s">
        <v>26</v>
      </c>
      <c r="B106" s="7" t="s">
        <v>27</v>
      </c>
      <c r="C106" s="8">
        <v>6058000</v>
      </c>
      <c r="D106" s="8">
        <f t="shared" si="52"/>
        <v>0</v>
      </c>
      <c r="E106" s="8">
        <f t="shared" si="52"/>
        <v>0</v>
      </c>
      <c r="F106" s="8">
        <f t="shared" si="52"/>
        <v>0</v>
      </c>
      <c r="G106" s="8">
        <f t="shared" si="52"/>
        <v>0</v>
      </c>
      <c r="H106" s="8">
        <f t="shared" si="52"/>
        <v>0</v>
      </c>
      <c r="I106" s="8">
        <f t="shared" si="52"/>
        <v>0</v>
      </c>
      <c r="J106" s="8">
        <f t="shared" si="52"/>
        <v>0</v>
      </c>
      <c r="K106" s="8">
        <f t="shared" si="52"/>
        <v>6058000</v>
      </c>
      <c r="L106" s="9">
        <f t="shared" si="3"/>
        <v>0</v>
      </c>
      <c r="M106" s="16">
        <f t="shared" si="33"/>
        <v>6058000</v>
      </c>
    </row>
    <row r="107" spans="1:13" x14ac:dyDescent="0.35">
      <c r="A107" s="6" t="s">
        <v>28</v>
      </c>
      <c r="B107" s="7" t="s">
        <v>29</v>
      </c>
      <c r="C107" s="8">
        <v>6058000</v>
      </c>
      <c r="D107" s="8">
        <f t="shared" si="52"/>
        <v>0</v>
      </c>
      <c r="E107" s="8">
        <f t="shared" si="52"/>
        <v>0</v>
      </c>
      <c r="F107" s="8">
        <f t="shared" si="52"/>
        <v>0</v>
      </c>
      <c r="G107" s="8">
        <f t="shared" si="52"/>
        <v>0</v>
      </c>
      <c r="H107" s="8">
        <f t="shared" si="52"/>
        <v>0</v>
      </c>
      <c r="I107" s="8">
        <f t="shared" si="52"/>
        <v>0</v>
      </c>
      <c r="J107" s="8">
        <f t="shared" si="52"/>
        <v>0</v>
      </c>
      <c r="K107" s="8">
        <f t="shared" si="52"/>
        <v>6058000</v>
      </c>
      <c r="L107" s="9">
        <f t="shared" si="3"/>
        <v>0</v>
      </c>
      <c r="M107" s="16">
        <f t="shared" si="33"/>
        <v>6058000</v>
      </c>
    </row>
    <row r="108" spans="1:13" x14ac:dyDescent="0.35">
      <c r="A108" s="6" t="s">
        <v>21</v>
      </c>
      <c r="B108" s="7" t="s">
        <v>29</v>
      </c>
      <c r="C108" s="8">
        <v>6058000</v>
      </c>
      <c r="D108" s="8">
        <f t="shared" si="52"/>
        <v>0</v>
      </c>
      <c r="E108" s="8">
        <f t="shared" si="52"/>
        <v>0</v>
      </c>
      <c r="F108" s="8">
        <f t="shared" si="52"/>
        <v>0</v>
      </c>
      <c r="G108" s="8">
        <f t="shared" si="52"/>
        <v>0</v>
      </c>
      <c r="H108" s="8">
        <f t="shared" si="52"/>
        <v>0</v>
      </c>
      <c r="I108" s="8">
        <f t="shared" si="52"/>
        <v>0</v>
      </c>
      <c r="J108" s="8">
        <f t="shared" si="52"/>
        <v>0</v>
      </c>
      <c r="K108" s="8">
        <f t="shared" si="52"/>
        <v>6058000</v>
      </c>
      <c r="L108" s="9">
        <f t="shared" si="3"/>
        <v>0</v>
      </c>
      <c r="M108" s="16">
        <f t="shared" si="33"/>
        <v>6058000</v>
      </c>
    </row>
    <row r="109" spans="1:13" x14ac:dyDescent="0.35">
      <c r="A109" s="6" t="s">
        <v>22</v>
      </c>
      <c r="B109" s="7" t="s">
        <v>23</v>
      </c>
      <c r="C109" s="8">
        <v>6058000</v>
      </c>
      <c r="D109" s="8">
        <f t="shared" si="52"/>
        <v>0</v>
      </c>
      <c r="E109" s="8">
        <f t="shared" si="52"/>
        <v>0</v>
      </c>
      <c r="F109" s="8">
        <f t="shared" si="52"/>
        <v>0</v>
      </c>
      <c r="G109" s="8">
        <f t="shared" si="52"/>
        <v>0</v>
      </c>
      <c r="H109" s="8">
        <f t="shared" si="52"/>
        <v>0</v>
      </c>
      <c r="I109" s="8">
        <f t="shared" si="52"/>
        <v>0</v>
      </c>
      <c r="J109" s="8">
        <f t="shared" si="52"/>
        <v>0</v>
      </c>
      <c r="K109" s="8">
        <f t="shared" si="52"/>
        <v>6058000</v>
      </c>
      <c r="L109" s="9">
        <f t="shared" si="3"/>
        <v>0</v>
      </c>
      <c r="M109" s="16">
        <f t="shared" si="33"/>
        <v>6058000</v>
      </c>
    </row>
    <row r="110" spans="1:13" x14ac:dyDescent="0.35">
      <c r="A110" s="6" t="s">
        <v>24</v>
      </c>
      <c r="B110" s="7" t="s">
        <v>30</v>
      </c>
      <c r="C110" s="8">
        <v>6058000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f>SUM(D110:I110)</f>
        <v>0</v>
      </c>
      <c r="K110" s="8">
        <f>C110-J110</f>
        <v>6058000</v>
      </c>
      <c r="L110" s="9">
        <f t="shared" si="3"/>
        <v>0</v>
      </c>
      <c r="M110" s="16">
        <f t="shared" si="33"/>
        <v>6058000</v>
      </c>
    </row>
    <row r="111" spans="1:13" x14ac:dyDescent="0.35">
      <c r="A111" s="6" t="s">
        <v>31</v>
      </c>
      <c r="B111" s="7" t="s">
        <v>217</v>
      </c>
      <c r="C111" s="8">
        <f>C112</f>
        <v>233647000</v>
      </c>
      <c r="D111" s="8">
        <f t="shared" ref="D111:K125" si="53">D112</f>
        <v>0</v>
      </c>
      <c r="E111" s="8">
        <f t="shared" si="53"/>
        <v>0</v>
      </c>
      <c r="F111" s="8">
        <f t="shared" si="53"/>
        <v>0</v>
      </c>
      <c r="G111" s="8">
        <f t="shared" si="53"/>
        <v>0</v>
      </c>
      <c r="H111" s="8">
        <f t="shared" si="53"/>
        <v>0</v>
      </c>
      <c r="I111" s="8">
        <f t="shared" si="53"/>
        <v>0</v>
      </c>
      <c r="J111" s="8">
        <f t="shared" si="53"/>
        <v>0</v>
      </c>
      <c r="K111" s="8">
        <f t="shared" si="53"/>
        <v>233647000</v>
      </c>
      <c r="L111" s="9">
        <f t="shared" si="3"/>
        <v>0</v>
      </c>
      <c r="M111" s="16">
        <f t="shared" si="33"/>
        <v>233647000</v>
      </c>
    </row>
    <row r="112" spans="1:13" x14ac:dyDescent="0.35">
      <c r="A112" s="6" t="s">
        <v>32</v>
      </c>
      <c r="B112" s="18" t="s">
        <v>216</v>
      </c>
      <c r="C112" s="8">
        <f>C113+C147</f>
        <v>233647000</v>
      </c>
      <c r="D112" s="8">
        <f t="shared" ref="D112:K112" si="54">D113+D147</f>
        <v>0</v>
      </c>
      <c r="E112" s="8">
        <f t="shared" si="54"/>
        <v>0</v>
      </c>
      <c r="F112" s="8">
        <f t="shared" si="54"/>
        <v>0</v>
      </c>
      <c r="G112" s="8">
        <f t="shared" si="54"/>
        <v>0</v>
      </c>
      <c r="H112" s="8">
        <f t="shared" si="54"/>
        <v>0</v>
      </c>
      <c r="I112" s="8">
        <f t="shared" si="54"/>
        <v>0</v>
      </c>
      <c r="J112" s="8">
        <f t="shared" si="54"/>
        <v>0</v>
      </c>
      <c r="K112" s="8">
        <f t="shared" si="54"/>
        <v>233647000</v>
      </c>
      <c r="L112" s="9">
        <f t="shared" si="3"/>
        <v>0</v>
      </c>
      <c r="M112" s="16">
        <f t="shared" si="33"/>
        <v>233647000</v>
      </c>
    </row>
    <row r="113" spans="1:13" x14ac:dyDescent="0.35">
      <c r="A113" s="6" t="s">
        <v>33</v>
      </c>
      <c r="B113" s="7" t="s">
        <v>218</v>
      </c>
      <c r="C113" s="8">
        <f>C114</f>
        <v>227408000</v>
      </c>
      <c r="D113" s="8">
        <f t="shared" si="53"/>
        <v>0</v>
      </c>
      <c r="E113" s="8">
        <f t="shared" si="53"/>
        <v>0</v>
      </c>
      <c r="F113" s="8">
        <f t="shared" si="53"/>
        <v>0</v>
      </c>
      <c r="G113" s="8">
        <f t="shared" si="53"/>
        <v>0</v>
      </c>
      <c r="H113" s="8">
        <f t="shared" si="53"/>
        <v>0</v>
      </c>
      <c r="I113" s="8">
        <f t="shared" si="53"/>
        <v>0</v>
      </c>
      <c r="J113" s="8">
        <f t="shared" si="53"/>
        <v>0</v>
      </c>
      <c r="K113" s="8">
        <f t="shared" si="53"/>
        <v>227408000</v>
      </c>
      <c r="L113" s="9">
        <f t="shared" si="3"/>
        <v>0</v>
      </c>
      <c r="M113" s="16">
        <f t="shared" si="33"/>
        <v>227408000</v>
      </c>
    </row>
    <row r="114" spans="1:13" x14ac:dyDescent="0.35">
      <c r="A114" s="6" t="s">
        <v>19</v>
      </c>
      <c r="B114" s="7" t="s">
        <v>218</v>
      </c>
      <c r="C114" s="8">
        <f>C115+C124+C139+C144</f>
        <v>227408000</v>
      </c>
      <c r="D114" s="8">
        <f t="shared" ref="D114:K114" si="55">D115+D124+D139+D144</f>
        <v>0</v>
      </c>
      <c r="E114" s="8">
        <f t="shared" si="55"/>
        <v>0</v>
      </c>
      <c r="F114" s="8">
        <f t="shared" si="55"/>
        <v>0</v>
      </c>
      <c r="G114" s="8">
        <f t="shared" si="55"/>
        <v>0</v>
      </c>
      <c r="H114" s="8">
        <f t="shared" si="55"/>
        <v>0</v>
      </c>
      <c r="I114" s="8">
        <f t="shared" si="55"/>
        <v>0</v>
      </c>
      <c r="J114" s="8">
        <f t="shared" si="55"/>
        <v>0</v>
      </c>
      <c r="K114" s="8">
        <f t="shared" si="55"/>
        <v>227408000</v>
      </c>
      <c r="L114" s="9">
        <f t="shared" si="3"/>
        <v>0</v>
      </c>
      <c r="M114" s="16">
        <f t="shared" si="33"/>
        <v>227408000</v>
      </c>
    </row>
    <row r="115" spans="1:13" x14ac:dyDescent="0.35">
      <c r="A115" s="6" t="s">
        <v>21</v>
      </c>
      <c r="B115" s="7" t="s">
        <v>218</v>
      </c>
      <c r="C115" s="8">
        <f>C116+C118+C120+C122</f>
        <v>57640000</v>
      </c>
      <c r="D115" s="8">
        <f t="shared" ref="D115:K115" si="56">D116+D118+D120+D122</f>
        <v>0</v>
      </c>
      <c r="E115" s="8">
        <f t="shared" si="56"/>
        <v>0</v>
      </c>
      <c r="F115" s="8">
        <f t="shared" si="56"/>
        <v>0</v>
      </c>
      <c r="G115" s="8">
        <f t="shared" si="56"/>
        <v>0</v>
      </c>
      <c r="H115" s="8">
        <f t="shared" si="56"/>
        <v>0</v>
      </c>
      <c r="I115" s="8">
        <f t="shared" si="56"/>
        <v>0</v>
      </c>
      <c r="J115" s="8">
        <f t="shared" si="56"/>
        <v>0</v>
      </c>
      <c r="K115" s="8">
        <f t="shared" si="56"/>
        <v>57640000</v>
      </c>
      <c r="L115" s="9">
        <f t="shared" si="3"/>
        <v>0</v>
      </c>
      <c r="M115" s="16">
        <f t="shared" si="33"/>
        <v>57640000</v>
      </c>
    </row>
    <row r="116" spans="1:13" x14ac:dyDescent="0.35">
      <c r="A116" s="17" t="s">
        <v>128</v>
      </c>
      <c r="B116" s="7" t="s">
        <v>129</v>
      </c>
      <c r="C116" s="8">
        <f>C117</f>
        <v>5880000</v>
      </c>
      <c r="D116" s="8">
        <f t="shared" si="53"/>
        <v>0</v>
      </c>
      <c r="E116" s="8">
        <f t="shared" si="53"/>
        <v>0</v>
      </c>
      <c r="F116" s="8">
        <f t="shared" si="53"/>
        <v>0</v>
      </c>
      <c r="G116" s="8">
        <f t="shared" si="53"/>
        <v>0</v>
      </c>
      <c r="H116" s="8">
        <f t="shared" si="53"/>
        <v>0</v>
      </c>
      <c r="I116" s="8">
        <f t="shared" si="53"/>
        <v>0</v>
      </c>
      <c r="J116" s="8">
        <f t="shared" si="53"/>
        <v>0</v>
      </c>
      <c r="K116" s="8">
        <f t="shared" si="53"/>
        <v>5880000</v>
      </c>
      <c r="L116" s="9">
        <f t="shared" si="3"/>
        <v>0</v>
      </c>
      <c r="M116" s="16">
        <f t="shared" si="33"/>
        <v>5880000</v>
      </c>
    </row>
    <row r="117" spans="1:13" x14ac:dyDescent="0.35">
      <c r="A117" s="6" t="s">
        <v>24</v>
      </c>
      <c r="B117" s="10" t="s">
        <v>281</v>
      </c>
      <c r="C117" s="8">
        <v>5880000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f>SUM(D117:I117)</f>
        <v>0</v>
      </c>
      <c r="K117" s="8">
        <f>C117-J117</f>
        <v>5880000</v>
      </c>
      <c r="L117" s="9">
        <f t="shared" si="3"/>
        <v>0</v>
      </c>
      <c r="M117" s="16">
        <f t="shared" si="33"/>
        <v>5880000</v>
      </c>
    </row>
    <row r="118" spans="1:13" x14ac:dyDescent="0.35">
      <c r="A118" s="17" t="s">
        <v>255</v>
      </c>
      <c r="B118" s="7" t="s">
        <v>222</v>
      </c>
      <c r="C118" s="8">
        <f>C119</f>
        <v>600000</v>
      </c>
      <c r="D118" s="8">
        <f t="shared" si="53"/>
        <v>0</v>
      </c>
      <c r="E118" s="8">
        <f t="shared" si="53"/>
        <v>0</v>
      </c>
      <c r="F118" s="8">
        <f t="shared" si="53"/>
        <v>0</v>
      </c>
      <c r="G118" s="8">
        <f t="shared" si="53"/>
        <v>0</v>
      </c>
      <c r="H118" s="8">
        <f t="shared" si="53"/>
        <v>0</v>
      </c>
      <c r="I118" s="8">
        <f t="shared" si="53"/>
        <v>0</v>
      </c>
      <c r="J118" s="8">
        <f t="shared" si="53"/>
        <v>0</v>
      </c>
      <c r="K118" s="8">
        <f t="shared" si="53"/>
        <v>600000</v>
      </c>
      <c r="L118" s="9">
        <f t="shared" ref="L118:L121" si="57">J118/C118</f>
        <v>0</v>
      </c>
      <c r="M118" s="16">
        <f t="shared" si="33"/>
        <v>600000</v>
      </c>
    </row>
    <row r="119" spans="1:13" x14ac:dyDescent="0.35">
      <c r="A119" s="6" t="s">
        <v>24</v>
      </c>
      <c r="B119" s="10" t="s">
        <v>256</v>
      </c>
      <c r="C119" s="8">
        <v>600000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f t="shared" ref="J119" si="58">SUM(D119:I119)</f>
        <v>0</v>
      </c>
      <c r="K119" s="8">
        <f t="shared" ref="K119" si="59">C119-J119</f>
        <v>600000</v>
      </c>
      <c r="L119" s="9">
        <f t="shared" si="57"/>
        <v>0</v>
      </c>
      <c r="M119" s="16">
        <f t="shared" si="33"/>
        <v>600000</v>
      </c>
    </row>
    <row r="120" spans="1:13" x14ac:dyDescent="0.35">
      <c r="A120" s="17" t="s">
        <v>118</v>
      </c>
      <c r="B120" s="7" t="s">
        <v>119</v>
      </c>
      <c r="C120" s="8">
        <f>C121</f>
        <v>5160000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0</v>
      </c>
      <c r="J120" s="8">
        <f t="shared" si="53"/>
        <v>0</v>
      </c>
      <c r="K120" s="8">
        <f t="shared" si="53"/>
        <v>5160000</v>
      </c>
      <c r="L120" s="9">
        <f t="shared" si="57"/>
        <v>0</v>
      </c>
      <c r="M120" s="16">
        <f t="shared" si="33"/>
        <v>5160000</v>
      </c>
    </row>
    <row r="121" spans="1:13" x14ac:dyDescent="0.35">
      <c r="A121" s="6" t="s">
        <v>24</v>
      </c>
      <c r="B121" s="10" t="s">
        <v>282</v>
      </c>
      <c r="C121" s="8">
        <v>5160000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f t="shared" ref="J121" si="60">SUM(D121:I121)</f>
        <v>0</v>
      </c>
      <c r="K121" s="8">
        <f t="shared" ref="K121" si="61">C121-J121</f>
        <v>5160000</v>
      </c>
      <c r="L121" s="9">
        <f t="shared" si="57"/>
        <v>0</v>
      </c>
      <c r="M121" s="16">
        <f t="shared" si="33"/>
        <v>5160000</v>
      </c>
    </row>
    <row r="122" spans="1:13" x14ac:dyDescent="0.35">
      <c r="A122" s="17" t="s">
        <v>283</v>
      </c>
      <c r="B122" s="7" t="s">
        <v>284</v>
      </c>
      <c r="C122" s="8">
        <f>C123</f>
        <v>46000000</v>
      </c>
      <c r="D122" s="8">
        <f t="shared" si="53"/>
        <v>0</v>
      </c>
      <c r="E122" s="8">
        <f t="shared" si="53"/>
        <v>0</v>
      </c>
      <c r="F122" s="8">
        <f t="shared" si="53"/>
        <v>0</v>
      </c>
      <c r="G122" s="8">
        <f t="shared" si="53"/>
        <v>0</v>
      </c>
      <c r="H122" s="8">
        <f t="shared" si="53"/>
        <v>0</v>
      </c>
      <c r="I122" s="8">
        <f t="shared" si="53"/>
        <v>0</v>
      </c>
      <c r="J122" s="8">
        <f t="shared" si="53"/>
        <v>0</v>
      </c>
      <c r="K122" s="8">
        <f t="shared" si="53"/>
        <v>46000000</v>
      </c>
      <c r="L122" s="9">
        <f t="shared" ref="L122:L136" si="62">J122/C122</f>
        <v>0</v>
      </c>
      <c r="M122" s="16">
        <f t="shared" si="33"/>
        <v>46000000</v>
      </c>
    </row>
    <row r="123" spans="1:13" x14ac:dyDescent="0.35">
      <c r="A123" s="6" t="s">
        <v>24</v>
      </c>
      <c r="B123" s="10" t="s">
        <v>285</v>
      </c>
      <c r="C123" s="8">
        <v>46000000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f t="shared" ref="J123" si="63">SUM(D123:I123)</f>
        <v>0</v>
      </c>
      <c r="K123" s="8">
        <f t="shared" ref="K123" si="64">C123-J123</f>
        <v>46000000</v>
      </c>
      <c r="L123" s="9">
        <f t="shared" si="62"/>
        <v>0</v>
      </c>
      <c r="M123" s="16">
        <f t="shared" si="33"/>
        <v>46000000</v>
      </c>
    </row>
    <row r="124" spans="1:13" x14ac:dyDescent="0.35">
      <c r="A124" s="6" t="s">
        <v>75</v>
      </c>
      <c r="B124" s="7" t="s">
        <v>286</v>
      </c>
      <c r="C124" s="8">
        <f>C125+C129+C133+C137+C127+C131+C135</f>
        <v>114039000</v>
      </c>
      <c r="D124" s="8">
        <f t="shared" ref="D124:K124" si="65">D125+D129+D133+D137+D127+D131+D135</f>
        <v>0</v>
      </c>
      <c r="E124" s="8">
        <f t="shared" si="65"/>
        <v>0</v>
      </c>
      <c r="F124" s="8">
        <f t="shared" si="65"/>
        <v>0</v>
      </c>
      <c r="G124" s="8">
        <f t="shared" si="65"/>
        <v>0</v>
      </c>
      <c r="H124" s="8">
        <f t="shared" si="65"/>
        <v>0</v>
      </c>
      <c r="I124" s="8">
        <f t="shared" si="65"/>
        <v>0</v>
      </c>
      <c r="J124" s="8">
        <f t="shared" si="65"/>
        <v>0</v>
      </c>
      <c r="K124" s="8">
        <f t="shared" si="65"/>
        <v>114039000</v>
      </c>
      <c r="L124" s="9">
        <f t="shared" si="62"/>
        <v>0</v>
      </c>
      <c r="M124" s="16">
        <f t="shared" si="33"/>
        <v>114039000</v>
      </c>
    </row>
    <row r="125" spans="1:13" x14ac:dyDescent="0.35">
      <c r="A125" s="17" t="s">
        <v>128</v>
      </c>
      <c r="B125" s="7" t="s">
        <v>129</v>
      </c>
      <c r="C125" s="8">
        <f>C126</f>
        <v>6149000</v>
      </c>
      <c r="D125" s="8">
        <f t="shared" si="53"/>
        <v>0</v>
      </c>
      <c r="E125" s="8">
        <f t="shared" si="53"/>
        <v>0</v>
      </c>
      <c r="F125" s="8">
        <f t="shared" si="53"/>
        <v>0</v>
      </c>
      <c r="G125" s="8">
        <f t="shared" si="53"/>
        <v>0</v>
      </c>
      <c r="H125" s="8">
        <f t="shared" si="53"/>
        <v>0</v>
      </c>
      <c r="I125" s="8">
        <f t="shared" si="53"/>
        <v>0</v>
      </c>
      <c r="J125" s="8">
        <f t="shared" si="53"/>
        <v>0</v>
      </c>
      <c r="K125" s="8">
        <f t="shared" si="53"/>
        <v>6149000</v>
      </c>
      <c r="L125" s="9">
        <f t="shared" si="62"/>
        <v>0</v>
      </c>
      <c r="M125" s="16">
        <f t="shared" si="33"/>
        <v>6149000</v>
      </c>
    </row>
    <row r="126" spans="1:13" x14ac:dyDescent="0.35">
      <c r="A126" s="6" t="s">
        <v>24</v>
      </c>
      <c r="B126" s="10" t="s">
        <v>287</v>
      </c>
      <c r="C126" s="8">
        <v>6149000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f>SUM(D126:I126)</f>
        <v>0</v>
      </c>
      <c r="K126" s="8">
        <f>C126-J126</f>
        <v>6149000</v>
      </c>
      <c r="L126" s="9">
        <f t="shared" si="62"/>
        <v>0</v>
      </c>
      <c r="M126" s="16">
        <f t="shared" si="33"/>
        <v>6149000</v>
      </c>
    </row>
    <row r="127" spans="1:13" x14ac:dyDescent="0.35">
      <c r="A127" s="17" t="s">
        <v>151</v>
      </c>
      <c r="B127" s="7" t="s">
        <v>152</v>
      </c>
      <c r="C127" s="8">
        <f>C128</f>
        <v>75200000</v>
      </c>
      <c r="D127" s="8">
        <f t="shared" ref="D127:K127" si="66">D128</f>
        <v>0</v>
      </c>
      <c r="E127" s="8">
        <f t="shared" si="66"/>
        <v>0</v>
      </c>
      <c r="F127" s="8">
        <f t="shared" si="66"/>
        <v>0</v>
      </c>
      <c r="G127" s="8">
        <f t="shared" si="66"/>
        <v>0</v>
      </c>
      <c r="H127" s="8">
        <f t="shared" si="66"/>
        <v>0</v>
      </c>
      <c r="I127" s="8">
        <f t="shared" si="66"/>
        <v>0</v>
      </c>
      <c r="J127" s="8">
        <f t="shared" si="66"/>
        <v>0</v>
      </c>
      <c r="K127" s="8">
        <f t="shared" si="66"/>
        <v>75200000</v>
      </c>
      <c r="L127" s="9">
        <f t="shared" si="62"/>
        <v>0</v>
      </c>
      <c r="M127" s="16">
        <f t="shared" si="33"/>
        <v>75200000</v>
      </c>
    </row>
    <row r="128" spans="1:13" x14ac:dyDescent="0.35">
      <c r="A128" s="6" t="s">
        <v>24</v>
      </c>
      <c r="B128" s="10" t="s">
        <v>288</v>
      </c>
      <c r="C128" s="8">
        <v>75200000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f>SUM(D128:I128)</f>
        <v>0</v>
      </c>
      <c r="K128" s="8">
        <f>C128-J128</f>
        <v>75200000</v>
      </c>
      <c r="L128" s="9">
        <f t="shared" si="62"/>
        <v>0</v>
      </c>
      <c r="M128" s="16">
        <f t="shared" si="33"/>
        <v>75200000</v>
      </c>
    </row>
    <row r="129" spans="1:13" x14ac:dyDescent="0.35">
      <c r="A129" s="17" t="s">
        <v>255</v>
      </c>
      <c r="B129" s="7" t="s">
        <v>222</v>
      </c>
      <c r="C129" s="8">
        <f>C130</f>
        <v>315000</v>
      </c>
      <c r="D129" s="8">
        <f t="shared" ref="D129:K137" si="67">D130</f>
        <v>0</v>
      </c>
      <c r="E129" s="8">
        <f t="shared" si="67"/>
        <v>0</v>
      </c>
      <c r="F129" s="8">
        <f t="shared" si="67"/>
        <v>0</v>
      </c>
      <c r="G129" s="8">
        <f t="shared" si="67"/>
        <v>0</v>
      </c>
      <c r="H129" s="8">
        <f t="shared" si="67"/>
        <v>0</v>
      </c>
      <c r="I129" s="8">
        <f t="shared" si="67"/>
        <v>0</v>
      </c>
      <c r="J129" s="8">
        <f t="shared" si="67"/>
        <v>0</v>
      </c>
      <c r="K129" s="8">
        <f t="shared" si="67"/>
        <v>315000</v>
      </c>
      <c r="L129" s="9">
        <f t="shared" si="62"/>
        <v>0</v>
      </c>
      <c r="M129" s="16">
        <f t="shared" si="33"/>
        <v>315000</v>
      </c>
    </row>
    <row r="130" spans="1:13" x14ac:dyDescent="0.35">
      <c r="A130" s="6" t="s">
        <v>24</v>
      </c>
      <c r="B130" s="10" t="s">
        <v>256</v>
      </c>
      <c r="C130" s="8">
        <v>315000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f t="shared" ref="J130" si="68">SUM(D130:I130)</f>
        <v>0</v>
      </c>
      <c r="K130" s="8">
        <f t="shared" ref="K130" si="69">C130-J130</f>
        <v>315000</v>
      </c>
      <c r="L130" s="9">
        <f t="shared" si="62"/>
        <v>0</v>
      </c>
      <c r="M130" s="16">
        <f t="shared" si="33"/>
        <v>315000</v>
      </c>
    </row>
    <row r="131" spans="1:13" x14ac:dyDescent="0.35">
      <c r="A131" s="17" t="s">
        <v>242</v>
      </c>
      <c r="B131" s="7" t="s">
        <v>289</v>
      </c>
      <c r="C131" s="8">
        <f>C132</f>
        <v>1575000</v>
      </c>
      <c r="D131" s="8">
        <f t="shared" si="67"/>
        <v>0</v>
      </c>
      <c r="E131" s="8">
        <f t="shared" si="67"/>
        <v>0</v>
      </c>
      <c r="F131" s="8">
        <f t="shared" si="67"/>
        <v>0</v>
      </c>
      <c r="G131" s="8">
        <f t="shared" si="67"/>
        <v>0</v>
      </c>
      <c r="H131" s="8">
        <f t="shared" si="67"/>
        <v>0</v>
      </c>
      <c r="I131" s="8">
        <f t="shared" si="67"/>
        <v>0</v>
      </c>
      <c r="J131" s="8">
        <f t="shared" si="67"/>
        <v>0</v>
      </c>
      <c r="K131" s="8">
        <f t="shared" si="67"/>
        <v>1575000</v>
      </c>
      <c r="L131" s="9">
        <f t="shared" ref="L131:L132" si="70">J131/C131</f>
        <v>0</v>
      </c>
      <c r="M131" s="16">
        <f t="shared" si="33"/>
        <v>1575000</v>
      </c>
    </row>
    <row r="132" spans="1:13" x14ac:dyDescent="0.35">
      <c r="A132" s="6" t="s">
        <v>24</v>
      </c>
      <c r="B132" s="10" t="s">
        <v>244</v>
      </c>
      <c r="C132" s="8">
        <v>1575000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f t="shared" ref="J132" si="71">SUM(D132:I132)</f>
        <v>0</v>
      </c>
      <c r="K132" s="8">
        <f t="shared" ref="K132" si="72">C132-J132</f>
        <v>1575000</v>
      </c>
      <c r="L132" s="9">
        <f t="shared" si="70"/>
        <v>0</v>
      </c>
      <c r="M132" s="16">
        <f t="shared" si="33"/>
        <v>1575000</v>
      </c>
    </row>
    <row r="133" spans="1:13" x14ac:dyDescent="0.35">
      <c r="A133" s="17" t="s">
        <v>118</v>
      </c>
      <c r="B133" s="7" t="s">
        <v>119</v>
      </c>
      <c r="C133" s="8">
        <f>C134</f>
        <v>7740000</v>
      </c>
      <c r="D133" s="8">
        <f t="shared" si="67"/>
        <v>0</v>
      </c>
      <c r="E133" s="8">
        <f t="shared" si="67"/>
        <v>0</v>
      </c>
      <c r="F133" s="8">
        <f t="shared" si="67"/>
        <v>0</v>
      </c>
      <c r="G133" s="8">
        <f t="shared" si="67"/>
        <v>0</v>
      </c>
      <c r="H133" s="8">
        <f t="shared" si="67"/>
        <v>0</v>
      </c>
      <c r="I133" s="8">
        <f t="shared" si="67"/>
        <v>0</v>
      </c>
      <c r="J133" s="8">
        <f t="shared" si="67"/>
        <v>0</v>
      </c>
      <c r="K133" s="8">
        <f t="shared" si="67"/>
        <v>7740000</v>
      </c>
      <c r="L133" s="9">
        <f t="shared" si="62"/>
        <v>0</v>
      </c>
      <c r="M133" s="16">
        <f t="shared" si="33"/>
        <v>7740000</v>
      </c>
    </row>
    <row r="134" spans="1:13" x14ac:dyDescent="0.35">
      <c r="A134" s="6" t="s">
        <v>24</v>
      </c>
      <c r="B134" s="10" t="s">
        <v>282</v>
      </c>
      <c r="C134" s="8">
        <v>7740000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f t="shared" ref="J134" si="73">SUM(D134:I134)</f>
        <v>0</v>
      </c>
      <c r="K134" s="8">
        <f t="shared" ref="K134" si="74">C134-J134</f>
        <v>7740000</v>
      </c>
      <c r="L134" s="9">
        <f t="shared" si="62"/>
        <v>0</v>
      </c>
      <c r="M134" s="16">
        <f t="shared" si="33"/>
        <v>7740000</v>
      </c>
    </row>
    <row r="135" spans="1:13" x14ac:dyDescent="0.35">
      <c r="A135" s="17" t="s">
        <v>132</v>
      </c>
      <c r="B135" s="7" t="s">
        <v>133</v>
      </c>
      <c r="C135" s="8">
        <f>C136</f>
        <v>8100000</v>
      </c>
      <c r="D135" s="8">
        <f t="shared" si="67"/>
        <v>0</v>
      </c>
      <c r="E135" s="8">
        <f t="shared" si="67"/>
        <v>0</v>
      </c>
      <c r="F135" s="8">
        <f t="shared" si="67"/>
        <v>0</v>
      </c>
      <c r="G135" s="8">
        <f t="shared" si="67"/>
        <v>0</v>
      </c>
      <c r="H135" s="8">
        <f t="shared" si="67"/>
        <v>0</v>
      </c>
      <c r="I135" s="8">
        <f t="shared" si="67"/>
        <v>0</v>
      </c>
      <c r="J135" s="8">
        <f t="shared" si="67"/>
        <v>0</v>
      </c>
      <c r="K135" s="8">
        <f t="shared" si="67"/>
        <v>8100000</v>
      </c>
      <c r="L135" s="9">
        <f t="shared" si="62"/>
        <v>0</v>
      </c>
      <c r="M135" s="16">
        <f t="shared" ref="M135:M198" si="75">C135-J135</f>
        <v>8100000</v>
      </c>
    </row>
    <row r="136" spans="1:13" x14ac:dyDescent="0.35">
      <c r="A136" s="6" t="s">
        <v>24</v>
      </c>
      <c r="B136" s="10" t="s">
        <v>290</v>
      </c>
      <c r="C136" s="8">
        <v>8100000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f t="shared" ref="J136" si="76">SUM(D136:I136)</f>
        <v>0</v>
      </c>
      <c r="K136" s="8">
        <f t="shared" ref="K136" si="77">C136-J136</f>
        <v>8100000</v>
      </c>
      <c r="L136" s="9">
        <f t="shared" si="62"/>
        <v>0</v>
      </c>
      <c r="M136" s="16">
        <f t="shared" si="75"/>
        <v>8100000</v>
      </c>
    </row>
    <row r="137" spans="1:13" x14ac:dyDescent="0.35">
      <c r="A137" s="17" t="s">
        <v>283</v>
      </c>
      <c r="B137" s="7" t="s">
        <v>284</v>
      </c>
      <c r="C137" s="8">
        <f>C138</f>
        <v>14960000</v>
      </c>
      <c r="D137" s="8">
        <f t="shared" si="67"/>
        <v>0</v>
      </c>
      <c r="E137" s="8">
        <f t="shared" si="67"/>
        <v>0</v>
      </c>
      <c r="F137" s="8">
        <f t="shared" si="67"/>
        <v>0</v>
      </c>
      <c r="G137" s="8">
        <f t="shared" si="67"/>
        <v>0</v>
      </c>
      <c r="H137" s="8">
        <f t="shared" si="67"/>
        <v>0</v>
      </c>
      <c r="I137" s="8">
        <f t="shared" si="67"/>
        <v>0</v>
      </c>
      <c r="J137" s="8">
        <f t="shared" si="67"/>
        <v>0</v>
      </c>
      <c r="K137" s="8">
        <f t="shared" si="67"/>
        <v>14960000</v>
      </c>
      <c r="L137" s="9">
        <f t="shared" ref="L137:L141" si="78">J137/C137</f>
        <v>0</v>
      </c>
      <c r="M137" s="16">
        <f t="shared" si="75"/>
        <v>14960000</v>
      </c>
    </row>
    <row r="138" spans="1:13" x14ac:dyDescent="0.35">
      <c r="A138" s="6" t="s">
        <v>24</v>
      </c>
      <c r="B138" s="10" t="s">
        <v>285</v>
      </c>
      <c r="C138" s="8">
        <v>14960000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f t="shared" ref="J138" si="79">SUM(D138:I138)</f>
        <v>0</v>
      </c>
      <c r="K138" s="8">
        <f t="shared" ref="K138" si="80">C138-J138</f>
        <v>14960000</v>
      </c>
      <c r="L138" s="9">
        <f t="shared" si="78"/>
        <v>0</v>
      </c>
      <c r="M138" s="16">
        <f t="shared" si="75"/>
        <v>14960000</v>
      </c>
    </row>
    <row r="139" spans="1:13" x14ac:dyDescent="0.35">
      <c r="A139" s="6" t="s">
        <v>127</v>
      </c>
      <c r="B139" s="7" t="s">
        <v>291</v>
      </c>
      <c r="C139" s="8">
        <f>C140+C142</f>
        <v>51845000</v>
      </c>
      <c r="D139" s="8">
        <f t="shared" ref="D139:K139" si="81">D140+D142</f>
        <v>0</v>
      </c>
      <c r="E139" s="8">
        <f t="shared" si="81"/>
        <v>0</v>
      </c>
      <c r="F139" s="8">
        <f t="shared" si="81"/>
        <v>0</v>
      </c>
      <c r="G139" s="8">
        <f t="shared" si="81"/>
        <v>0</v>
      </c>
      <c r="H139" s="8">
        <f t="shared" si="81"/>
        <v>0</v>
      </c>
      <c r="I139" s="8">
        <f t="shared" si="81"/>
        <v>0</v>
      </c>
      <c r="J139" s="8">
        <f t="shared" si="81"/>
        <v>0</v>
      </c>
      <c r="K139" s="8">
        <f t="shared" si="81"/>
        <v>51845000</v>
      </c>
      <c r="L139" s="9">
        <f t="shared" si="78"/>
        <v>0</v>
      </c>
      <c r="M139" s="16">
        <f t="shared" si="75"/>
        <v>51845000</v>
      </c>
    </row>
    <row r="140" spans="1:13" x14ac:dyDescent="0.35">
      <c r="A140" s="17" t="s">
        <v>128</v>
      </c>
      <c r="B140" s="7" t="s">
        <v>129</v>
      </c>
      <c r="C140" s="8">
        <f>C141</f>
        <v>20245000</v>
      </c>
      <c r="D140" s="8">
        <f t="shared" ref="D140:K140" si="82">D141</f>
        <v>0</v>
      </c>
      <c r="E140" s="8">
        <f t="shared" si="82"/>
        <v>0</v>
      </c>
      <c r="F140" s="8">
        <f t="shared" si="82"/>
        <v>0</v>
      </c>
      <c r="G140" s="8">
        <f t="shared" si="82"/>
        <v>0</v>
      </c>
      <c r="H140" s="8">
        <f t="shared" si="82"/>
        <v>0</v>
      </c>
      <c r="I140" s="8">
        <f t="shared" si="82"/>
        <v>0</v>
      </c>
      <c r="J140" s="8">
        <f t="shared" si="82"/>
        <v>0</v>
      </c>
      <c r="K140" s="8">
        <f t="shared" si="82"/>
        <v>20245000</v>
      </c>
      <c r="L140" s="9">
        <f t="shared" si="78"/>
        <v>0</v>
      </c>
      <c r="M140" s="16">
        <f t="shared" si="75"/>
        <v>20245000</v>
      </c>
    </row>
    <row r="141" spans="1:13" x14ac:dyDescent="0.35">
      <c r="A141" s="6" t="s">
        <v>24</v>
      </c>
      <c r="B141" s="10" t="s">
        <v>287</v>
      </c>
      <c r="C141" s="8">
        <v>20245000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f>SUM(D141:I141)</f>
        <v>0</v>
      </c>
      <c r="K141" s="8">
        <f>C141-J141</f>
        <v>20245000</v>
      </c>
      <c r="L141" s="9">
        <f t="shared" si="78"/>
        <v>0</v>
      </c>
      <c r="M141" s="16">
        <f t="shared" si="75"/>
        <v>20245000</v>
      </c>
    </row>
    <row r="142" spans="1:13" x14ac:dyDescent="0.35">
      <c r="A142" s="17" t="s">
        <v>283</v>
      </c>
      <c r="B142" s="7" t="s">
        <v>284</v>
      </c>
      <c r="C142" s="8">
        <f>C143</f>
        <v>31600000</v>
      </c>
      <c r="D142" s="8">
        <f t="shared" ref="D142:K142" si="83">D143</f>
        <v>0</v>
      </c>
      <c r="E142" s="8">
        <f t="shared" si="83"/>
        <v>0</v>
      </c>
      <c r="F142" s="8">
        <f t="shared" si="83"/>
        <v>0</v>
      </c>
      <c r="G142" s="8">
        <f t="shared" si="83"/>
        <v>0</v>
      </c>
      <c r="H142" s="8">
        <f t="shared" si="83"/>
        <v>0</v>
      </c>
      <c r="I142" s="8">
        <f t="shared" si="83"/>
        <v>0</v>
      </c>
      <c r="J142" s="8">
        <f t="shared" si="83"/>
        <v>0</v>
      </c>
      <c r="K142" s="8">
        <f t="shared" si="83"/>
        <v>31600000</v>
      </c>
      <c r="L142" s="9">
        <f t="shared" ref="L142:L153" si="84">J142/C142</f>
        <v>0</v>
      </c>
      <c r="M142" s="16">
        <f t="shared" si="75"/>
        <v>31600000</v>
      </c>
    </row>
    <row r="143" spans="1:13" x14ac:dyDescent="0.35">
      <c r="A143" s="6" t="s">
        <v>24</v>
      </c>
      <c r="B143" s="10" t="s">
        <v>285</v>
      </c>
      <c r="C143" s="8">
        <v>31600000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f t="shared" ref="J143" si="85">SUM(D143:I143)</f>
        <v>0</v>
      </c>
      <c r="K143" s="8">
        <f t="shared" ref="K143" si="86">C143-J143</f>
        <v>31600000</v>
      </c>
      <c r="L143" s="9">
        <f t="shared" si="84"/>
        <v>0</v>
      </c>
      <c r="M143" s="16">
        <f t="shared" si="75"/>
        <v>31600000</v>
      </c>
    </row>
    <row r="144" spans="1:13" x14ac:dyDescent="0.35">
      <c r="A144" s="6" t="s">
        <v>135</v>
      </c>
      <c r="B144" s="7" t="s">
        <v>292</v>
      </c>
      <c r="C144" s="8">
        <f>C145</f>
        <v>3884000</v>
      </c>
      <c r="D144" s="8">
        <f t="shared" ref="D144:J144" si="87">D145</f>
        <v>0</v>
      </c>
      <c r="E144" s="8">
        <f t="shared" si="87"/>
        <v>0</v>
      </c>
      <c r="F144" s="8">
        <f t="shared" si="87"/>
        <v>0</v>
      </c>
      <c r="G144" s="8">
        <f t="shared" si="87"/>
        <v>0</v>
      </c>
      <c r="H144" s="8">
        <f t="shared" si="87"/>
        <v>0</v>
      </c>
      <c r="I144" s="8">
        <f t="shared" si="87"/>
        <v>0</v>
      </c>
      <c r="J144" s="8">
        <f t="shared" si="87"/>
        <v>0</v>
      </c>
      <c r="K144" s="8">
        <f t="shared" ref="D144:K145" si="88">K145</f>
        <v>3884000</v>
      </c>
      <c r="L144" s="9">
        <f t="shared" si="84"/>
        <v>0</v>
      </c>
      <c r="M144" s="16">
        <f t="shared" si="75"/>
        <v>3884000</v>
      </c>
    </row>
    <row r="145" spans="1:14" x14ac:dyDescent="0.35">
      <c r="A145" s="17" t="s">
        <v>128</v>
      </c>
      <c r="B145" s="7" t="s">
        <v>129</v>
      </c>
      <c r="C145" s="8">
        <f>C146</f>
        <v>3884000</v>
      </c>
      <c r="D145" s="8">
        <f t="shared" si="88"/>
        <v>0</v>
      </c>
      <c r="E145" s="8">
        <f t="shared" si="88"/>
        <v>0</v>
      </c>
      <c r="F145" s="8">
        <f t="shared" si="88"/>
        <v>0</v>
      </c>
      <c r="G145" s="8">
        <f t="shared" si="88"/>
        <v>0</v>
      </c>
      <c r="H145" s="8">
        <f t="shared" si="88"/>
        <v>0</v>
      </c>
      <c r="I145" s="8">
        <f t="shared" si="88"/>
        <v>0</v>
      </c>
      <c r="J145" s="8">
        <f t="shared" si="88"/>
        <v>0</v>
      </c>
      <c r="K145" s="8">
        <f t="shared" si="88"/>
        <v>3884000</v>
      </c>
      <c r="L145" s="9">
        <f t="shared" si="84"/>
        <v>0</v>
      </c>
      <c r="M145" s="16">
        <f t="shared" si="75"/>
        <v>3884000</v>
      </c>
    </row>
    <row r="146" spans="1:14" x14ac:dyDescent="0.35">
      <c r="A146" s="6" t="s">
        <v>24</v>
      </c>
      <c r="B146" s="10" t="s">
        <v>287</v>
      </c>
      <c r="C146" s="8">
        <v>3884000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f>SUM(D146:I146)</f>
        <v>0</v>
      </c>
      <c r="K146" s="8">
        <f>C146-J146</f>
        <v>3884000</v>
      </c>
      <c r="L146" s="9">
        <f t="shared" si="84"/>
        <v>0</v>
      </c>
      <c r="M146" s="16">
        <f t="shared" si="75"/>
        <v>3884000</v>
      </c>
    </row>
    <row r="147" spans="1:14" x14ac:dyDescent="0.35">
      <c r="A147" s="6" t="s">
        <v>293</v>
      </c>
      <c r="B147" s="7" t="s">
        <v>294</v>
      </c>
      <c r="C147" s="8">
        <f>C148</f>
        <v>6239000</v>
      </c>
      <c r="D147" s="8">
        <f t="shared" ref="D147:K152" si="89">D148</f>
        <v>0</v>
      </c>
      <c r="E147" s="8">
        <f t="shared" si="89"/>
        <v>0</v>
      </c>
      <c r="F147" s="8">
        <f t="shared" si="89"/>
        <v>0</v>
      </c>
      <c r="G147" s="8">
        <f t="shared" si="89"/>
        <v>0</v>
      </c>
      <c r="H147" s="8">
        <f t="shared" si="89"/>
        <v>0</v>
      </c>
      <c r="I147" s="8">
        <f t="shared" si="89"/>
        <v>0</v>
      </c>
      <c r="J147" s="8">
        <f t="shared" si="89"/>
        <v>0</v>
      </c>
      <c r="K147" s="8">
        <f t="shared" si="89"/>
        <v>6239000</v>
      </c>
      <c r="L147" s="9">
        <f t="shared" si="84"/>
        <v>0</v>
      </c>
      <c r="M147" s="16">
        <f t="shared" si="75"/>
        <v>6239000</v>
      </c>
    </row>
    <row r="148" spans="1:14" x14ac:dyDescent="0.35">
      <c r="A148" s="17" t="s">
        <v>28</v>
      </c>
      <c r="B148" s="7" t="s">
        <v>295</v>
      </c>
      <c r="C148" s="8">
        <f>C149</f>
        <v>6239000</v>
      </c>
      <c r="D148" s="8">
        <f t="shared" si="89"/>
        <v>0</v>
      </c>
      <c r="E148" s="8">
        <f t="shared" si="89"/>
        <v>0</v>
      </c>
      <c r="F148" s="8">
        <f t="shared" si="89"/>
        <v>0</v>
      </c>
      <c r="G148" s="8">
        <f t="shared" si="89"/>
        <v>0</v>
      </c>
      <c r="H148" s="8">
        <f t="shared" si="89"/>
        <v>0</v>
      </c>
      <c r="I148" s="8">
        <f t="shared" si="89"/>
        <v>0</v>
      </c>
      <c r="J148" s="8">
        <f t="shared" si="89"/>
        <v>0</v>
      </c>
      <c r="K148" s="8">
        <f t="shared" si="89"/>
        <v>6239000</v>
      </c>
      <c r="L148" s="9">
        <f t="shared" si="84"/>
        <v>0</v>
      </c>
      <c r="M148" s="16">
        <f t="shared" si="75"/>
        <v>6239000</v>
      </c>
    </row>
    <row r="149" spans="1:14" x14ac:dyDescent="0.35">
      <c r="A149" s="6" t="s">
        <v>21</v>
      </c>
      <c r="B149" s="7" t="s">
        <v>296</v>
      </c>
      <c r="C149" s="8">
        <f>C150+C152</f>
        <v>6239000</v>
      </c>
      <c r="D149" s="8">
        <f t="shared" ref="D149:K149" si="90">D150+D152</f>
        <v>0</v>
      </c>
      <c r="E149" s="8">
        <f t="shared" si="90"/>
        <v>0</v>
      </c>
      <c r="F149" s="8">
        <f t="shared" si="90"/>
        <v>0</v>
      </c>
      <c r="G149" s="8">
        <f t="shared" si="90"/>
        <v>0</v>
      </c>
      <c r="H149" s="8">
        <f t="shared" si="90"/>
        <v>0</v>
      </c>
      <c r="I149" s="8">
        <f t="shared" si="90"/>
        <v>0</v>
      </c>
      <c r="J149" s="8">
        <f t="shared" si="90"/>
        <v>0</v>
      </c>
      <c r="K149" s="8">
        <f t="shared" si="90"/>
        <v>6239000</v>
      </c>
      <c r="L149" s="9">
        <f t="shared" si="84"/>
        <v>0</v>
      </c>
      <c r="M149" s="16">
        <f t="shared" si="75"/>
        <v>6239000</v>
      </c>
    </row>
    <row r="150" spans="1:14" x14ac:dyDescent="0.35">
      <c r="A150" s="17" t="s">
        <v>128</v>
      </c>
      <c r="B150" s="7" t="s">
        <v>129</v>
      </c>
      <c r="C150" s="8">
        <f>C151</f>
        <v>2799000</v>
      </c>
      <c r="D150" s="8">
        <f t="shared" si="89"/>
        <v>0</v>
      </c>
      <c r="E150" s="8">
        <f t="shared" si="89"/>
        <v>0</v>
      </c>
      <c r="F150" s="8">
        <f t="shared" si="89"/>
        <v>0</v>
      </c>
      <c r="G150" s="8">
        <f t="shared" si="89"/>
        <v>0</v>
      </c>
      <c r="H150" s="8">
        <f t="shared" si="89"/>
        <v>0</v>
      </c>
      <c r="I150" s="8">
        <f t="shared" si="89"/>
        <v>0</v>
      </c>
      <c r="J150" s="8">
        <f t="shared" si="89"/>
        <v>0</v>
      </c>
      <c r="K150" s="8">
        <f t="shared" si="89"/>
        <v>2799000</v>
      </c>
      <c r="L150" s="9">
        <f t="shared" si="84"/>
        <v>0</v>
      </c>
      <c r="M150" s="16">
        <f t="shared" si="75"/>
        <v>2799000</v>
      </c>
    </row>
    <row r="151" spans="1:14" x14ac:dyDescent="0.35">
      <c r="A151" s="6" t="s">
        <v>24</v>
      </c>
      <c r="B151" s="10" t="s">
        <v>281</v>
      </c>
      <c r="C151" s="8">
        <v>2799000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f>SUM(D151:I151)</f>
        <v>0</v>
      </c>
      <c r="K151" s="8">
        <f>C151-J151</f>
        <v>2799000</v>
      </c>
      <c r="L151" s="9">
        <f t="shared" si="84"/>
        <v>0</v>
      </c>
      <c r="M151" s="16">
        <f t="shared" si="75"/>
        <v>2799000</v>
      </c>
    </row>
    <row r="152" spans="1:14" x14ac:dyDescent="0.35">
      <c r="A152" s="17" t="s">
        <v>118</v>
      </c>
      <c r="B152" s="7" t="s">
        <v>297</v>
      </c>
      <c r="C152" s="8">
        <f>C153</f>
        <v>3440000</v>
      </c>
      <c r="D152" s="8">
        <f t="shared" si="89"/>
        <v>0</v>
      </c>
      <c r="E152" s="8">
        <f t="shared" si="89"/>
        <v>0</v>
      </c>
      <c r="F152" s="8">
        <f t="shared" si="89"/>
        <v>0</v>
      </c>
      <c r="G152" s="8">
        <f t="shared" si="89"/>
        <v>0</v>
      </c>
      <c r="H152" s="8">
        <f t="shared" si="89"/>
        <v>0</v>
      </c>
      <c r="I152" s="8">
        <f t="shared" si="89"/>
        <v>0</v>
      </c>
      <c r="J152" s="8">
        <f t="shared" si="89"/>
        <v>0</v>
      </c>
      <c r="K152" s="8">
        <f t="shared" si="89"/>
        <v>3440000</v>
      </c>
      <c r="L152" s="9">
        <f t="shared" si="84"/>
        <v>0</v>
      </c>
      <c r="M152" s="16">
        <f t="shared" si="75"/>
        <v>3440000</v>
      </c>
    </row>
    <row r="153" spans="1:14" x14ac:dyDescent="0.35">
      <c r="A153" s="6" t="s">
        <v>24</v>
      </c>
      <c r="B153" s="10" t="s">
        <v>213</v>
      </c>
      <c r="C153" s="8">
        <v>3440000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f t="shared" ref="J153" si="91">SUM(D153:I153)</f>
        <v>0</v>
      </c>
      <c r="K153" s="8">
        <f t="shared" ref="K153" si="92">C153-J153</f>
        <v>3440000</v>
      </c>
      <c r="L153" s="9">
        <f t="shared" si="84"/>
        <v>0</v>
      </c>
      <c r="M153" s="16">
        <f t="shared" si="75"/>
        <v>3440000</v>
      </c>
    </row>
    <row r="154" spans="1:14" x14ac:dyDescent="0.35">
      <c r="A154" s="6" t="s">
        <v>34</v>
      </c>
      <c r="B154" s="7" t="s">
        <v>35</v>
      </c>
      <c r="C154" s="8">
        <f t="shared" ref="C154:K154" si="93">C155+C185+C323</f>
        <v>2717463000</v>
      </c>
      <c r="D154" s="8">
        <f t="shared" si="93"/>
        <v>219391712</v>
      </c>
      <c r="E154" s="8">
        <f t="shared" si="93"/>
        <v>183409524</v>
      </c>
      <c r="F154" s="8">
        <f t="shared" si="93"/>
        <v>172642954</v>
      </c>
      <c r="G154" s="8">
        <f t="shared" ref="G154:H154" si="94">G155+G185+G323</f>
        <v>253880126</v>
      </c>
      <c r="H154" s="8">
        <f t="shared" si="94"/>
        <v>237922574</v>
      </c>
      <c r="I154" s="8">
        <f t="shared" si="93"/>
        <v>70932800</v>
      </c>
      <c r="J154" s="8">
        <f t="shared" si="93"/>
        <v>1138179690</v>
      </c>
      <c r="K154" s="8">
        <f t="shared" si="93"/>
        <v>1579283310</v>
      </c>
      <c r="L154" s="9">
        <f t="shared" si="3"/>
        <v>0.4188390752698381</v>
      </c>
      <c r="M154" s="16">
        <f t="shared" si="75"/>
        <v>1579283310</v>
      </c>
    </row>
    <row r="155" spans="1:14" x14ac:dyDescent="0.35">
      <c r="A155" s="6" t="s">
        <v>36</v>
      </c>
      <c r="B155" s="7" t="s">
        <v>220</v>
      </c>
      <c r="C155" s="8">
        <v>1978461000</v>
      </c>
      <c r="D155" s="8">
        <f t="shared" ref="D155:K157" si="95">D156</f>
        <v>208640226</v>
      </c>
      <c r="E155" s="8">
        <f t="shared" si="95"/>
        <v>151835174</v>
      </c>
      <c r="F155" s="8">
        <f t="shared" si="95"/>
        <v>151814604</v>
      </c>
      <c r="G155" s="8">
        <f t="shared" si="95"/>
        <v>218287626</v>
      </c>
      <c r="H155" s="8">
        <f t="shared" si="95"/>
        <v>199711034</v>
      </c>
      <c r="I155" s="8">
        <f t="shared" si="95"/>
        <v>45659600</v>
      </c>
      <c r="J155" s="8">
        <f t="shared" si="95"/>
        <v>975948264</v>
      </c>
      <c r="K155" s="8">
        <f t="shared" si="95"/>
        <v>1002512736</v>
      </c>
      <c r="L155" s="9">
        <f t="shared" si="3"/>
        <v>0.49328658184315993</v>
      </c>
      <c r="M155" s="16">
        <f t="shared" si="75"/>
        <v>1002512736</v>
      </c>
    </row>
    <row r="156" spans="1:14" x14ac:dyDescent="0.35">
      <c r="A156" s="6" t="s">
        <v>37</v>
      </c>
      <c r="B156" s="7" t="s">
        <v>38</v>
      </c>
      <c r="C156" s="8">
        <v>1978461000</v>
      </c>
      <c r="D156" s="8">
        <f t="shared" si="95"/>
        <v>208640226</v>
      </c>
      <c r="E156" s="8">
        <f t="shared" si="95"/>
        <v>151835174</v>
      </c>
      <c r="F156" s="8">
        <f t="shared" si="95"/>
        <v>151814604</v>
      </c>
      <c r="G156" s="8">
        <f t="shared" si="95"/>
        <v>218287626</v>
      </c>
      <c r="H156" s="8">
        <f t="shared" si="95"/>
        <v>199711034</v>
      </c>
      <c r="I156" s="8">
        <f t="shared" si="95"/>
        <v>45659600</v>
      </c>
      <c r="J156" s="8">
        <f t="shared" si="95"/>
        <v>975948264</v>
      </c>
      <c r="K156" s="8">
        <f t="shared" si="95"/>
        <v>1002512736</v>
      </c>
      <c r="L156" s="9">
        <f t="shared" si="3"/>
        <v>0.49328658184315993</v>
      </c>
      <c r="M156" s="16">
        <f t="shared" si="75"/>
        <v>1002512736</v>
      </c>
    </row>
    <row r="157" spans="1:14" x14ac:dyDescent="0.35">
      <c r="A157" s="6" t="s">
        <v>39</v>
      </c>
      <c r="B157" s="7" t="s">
        <v>40</v>
      </c>
      <c r="C157" s="8">
        <v>1978461000</v>
      </c>
      <c r="D157" s="8">
        <f t="shared" si="95"/>
        <v>208640226</v>
      </c>
      <c r="E157" s="8">
        <f t="shared" si="95"/>
        <v>151835174</v>
      </c>
      <c r="F157" s="8">
        <f t="shared" si="95"/>
        <v>151814604</v>
      </c>
      <c r="G157" s="8">
        <f t="shared" si="95"/>
        <v>218287626</v>
      </c>
      <c r="H157" s="8">
        <f t="shared" si="95"/>
        <v>199711034</v>
      </c>
      <c r="I157" s="8">
        <f t="shared" si="95"/>
        <v>45659600</v>
      </c>
      <c r="J157" s="8">
        <f t="shared" si="95"/>
        <v>975948264</v>
      </c>
      <c r="K157" s="8">
        <f t="shared" si="95"/>
        <v>1002512736</v>
      </c>
      <c r="L157" s="9">
        <f t="shared" si="3"/>
        <v>0.49328658184315993</v>
      </c>
      <c r="M157" s="16">
        <f t="shared" si="75"/>
        <v>1002512736</v>
      </c>
      <c r="N157" s="16">
        <f>J157-J176-J180</f>
        <v>721044722</v>
      </c>
    </row>
    <row r="158" spans="1:14" x14ac:dyDescent="0.35">
      <c r="A158" s="6" t="s">
        <v>41</v>
      </c>
      <c r="B158" s="7" t="s">
        <v>42</v>
      </c>
      <c r="C158" s="8">
        <v>1978461000</v>
      </c>
      <c r="D158" s="8">
        <f t="shared" ref="D158:K158" si="96">D159+D182</f>
        <v>208640226</v>
      </c>
      <c r="E158" s="8">
        <f t="shared" si="96"/>
        <v>151835174</v>
      </c>
      <c r="F158" s="8">
        <f t="shared" si="96"/>
        <v>151814604</v>
      </c>
      <c r="G158" s="8">
        <f t="shared" ref="G158:H158" si="97">G159+G182</f>
        <v>218287626</v>
      </c>
      <c r="H158" s="8">
        <f t="shared" si="97"/>
        <v>199711034</v>
      </c>
      <c r="I158" s="8">
        <f t="shared" si="96"/>
        <v>45659600</v>
      </c>
      <c r="J158" s="8">
        <f t="shared" si="96"/>
        <v>975948264</v>
      </c>
      <c r="K158" s="8">
        <f t="shared" si="96"/>
        <v>1002512736</v>
      </c>
      <c r="L158" s="9">
        <f t="shared" si="3"/>
        <v>0.49328658184315993</v>
      </c>
      <c r="M158" s="16">
        <f t="shared" si="75"/>
        <v>1002512736</v>
      </c>
    </row>
    <row r="159" spans="1:14" x14ac:dyDescent="0.35">
      <c r="A159" s="6" t="s">
        <v>21</v>
      </c>
      <c r="B159" s="7" t="s">
        <v>42</v>
      </c>
      <c r="C159" s="8">
        <v>1209966000</v>
      </c>
      <c r="D159" s="8">
        <f t="shared" ref="D159:K159" si="98">D160+D162+D164+D166+D168+D170+D172+D174+D180+D176+D178</f>
        <v>90410226</v>
      </c>
      <c r="E159" s="8">
        <f t="shared" si="98"/>
        <v>92720174</v>
      </c>
      <c r="F159" s="8">
        <f t="shared" si="98"/>
        <v>92699604</v>
      </c>
      <c r="G159" s="8">
        <f t="shared" ref="G159:H159" si="99">G160+G162+G164+G166+G168+G170+G172+G174+G180+G176+G178</f>
        <v>159172626</v>
      </c>
      <c r="H159" s="8">
        <f t="shared" si="99"/>
        <v>93920784</v>
      </c>
      <c r="I159" s="8">
        <f t="shared" si="98"/>
        <v>45659600</v>
      </c>
      <c r="J159" s="8">
        <f t="shared" si="98"/>
        <v>574583014</v>
      </c>
      <c r="K159" s="8">
        <f t="shared" si="98"/>
        <v>635382986</v>
      </c>
      <c r="L159" s="9">
        <f t="shared" si="3"/>
        <v>0.47487533864587933</v>
      </c>
      <c r="M159" s="16">
        <f t="shared" si="75"/>
        <v>635382986</v>
      </c>
    </row>
    <row r="160" spans="1:14" x14ac:dyDescent="0.35">
      <c r="A160" s="6" t="s">
        <v>43</v>
      </c>
      <c r="B160" s="7" t="s">
        <v>44</v>
      </c>
      <c r="C160" s="8">
        <v>369921000</v>
      </c>
      <c r="D160" s="8">
        <f t="shared" ref="D160:K160" si="100">D161</f>
        <v>69574000</v>
      </c>
      <c r="E160" s="8">
        <f t="shared" si="100"/>
        <v>34938900</v>
      </c>
      <c r="F160" s="8">
        <f t="shared" si="100"/>
        <v>35698400</v>
      </c>
      <c r="G160" s="8">
        <f t="shared" si="100"/>
        <v>69877800</v>
      </c>
      <c r="H160" s="8">
        <f t="shared" si="100"/>
        <v>34938900</v>
      </c>
      <c r="I160" s="8">
        <f t="shared" si="100"/>
        <v>0</v>
      </c>
      <c r="J160" s="8">
        <f t="shared" si="100"/>
        <v>245028000</v>
      </c>
      <c r="K160" s="8">
        <f t="shared" si="100"/>
        <v>124893000</v>
      </c>
      <c r="L160" s="9">
        <f t="shared" si="3"/>
        <v>0.66237926476193565</v>
      </c>
      <c r="M160" s="16">
        <f t="shared" si="75"/>
        <v>124893000</v>
      </c>
    </row>
    <row r="161" spans="1:13" x14ac:dyDescent="0.35">
      <c r="A161" s="6" t="s">
        <v>24</v>
      </c>
      <c r="B161" s="7" t="s">
        <v>45</v>
      </c>
      <c r="C161" s="8">
        <v>369921000</v>
      </c>
      <c r="D161" s="8">
        <f>2*34787000</f>
        <v>69574000</v>
      </c>
      <c r="E161" s="8">
        <v>34938900</v>
      </c>
      <c r="F161" s="8">
        <f>759500+34938900</f>
        <v>35698400</v>
      </c>
      <c r="G161" s="8">
        <f>34938900*2</f>
        <v>69877800</v>
      </c>
      <c r="H161" s="8">
        <v>34938900</v>
      </c>
      <c r="I161" s="8">
        <v>0</v>
      </c>
      <c r="J161" s="8">
        <f>SUM(D161:I161)</f>
        <v>245028000</v>
      </c>
      <c r="K161" s="8">
        <f>C161-J161</f>
        <v>124893000</v>
      </c>
      <c r="L161" s="9">
        <f t="shared" si="3"/>
        <v>0.66237926476193565</v>
      </c>
      <c r="M161" s="16">
        <f t="shared" si="75"/>
        <v>124893000</v>
      </c>
    </row>
    <row r="162" spans="1:13" x14ac:dyDescent="0.35">
      <c r="A162" s="6" t="s">
        <v>46</v>
      </c>
      <c r="B162" s="7" t="s">
        <v>47</v>
      </c>
      <c r="C162" s="8">
        <v>7000</v>
      </c>
      <c r="D162" s="8">
        <f t="shared" ref="D162:K162" si="101">D163</f>
        <v>1032</v>
      </c>
      <c r="E162" s="8">
        <f t="shared" si="101"/>
        <v>499</v>
      </c>
      <c r="F162" s="8">
        <f t="shared" si="101"/>
        <v>499</v>
      </c>
      <c r="G162" s="8">
        <f t="shared" si="101"/>
        <v>949</v>
      </c>
      <c r="H162" s="8">
        <f t="shared" si="101"/>
        <v>459</v>
      </c>
      <c r="I162" s="8">
        <f t="shared" si="101"/>
        <v>0</v>
      </c>
      <c r="J162" s="8">
        <f t="shared" si="101"/>
        <v>3438</v>
      </c>
      <c r="K162" s="8">
        <f t="shared" si="101"/>
        <v>3562</v>
      </c>
      <c r="L162" s="9">
        <f t="shared" si="3"/>
        <v>0.49114285714285716</v>
      </c>
      <c r="M162" s="16">
        <f t="shared" si="75"/>
        <v>3562</v>
      </c>
    </row>
    <row r="163" spans="1:13" x14ac:dyDescent="0.35">
      <c r="A163" s="6" t="s">
        <v>24</v>
      </c>
      <c r="B163" s="7" t="s">
        <v>48</v>
      </c>
      <c r="C163" s="8">
        <v>7000</v>
      </c>
      <c r="D163" s="8">
        <f>2*516</f>
        <v>1032</v>
      </c>
      <c r="E163" s="8">
        <v>499</v>
      </c>
      <c r="F163" s="8">
        <v>499</v>
      </c>
      <c r="G163" s="8">
        <f>499+450</f>
        <v>949</v>
      </c>
      <c r="H163" s="8">
        <f>-20+479</f>
        <v>459</v>
      </c>
      <c r="I163" s="8">
        <v>0</v>
      </c>
      <c r="J163" s="8">
        <f>SUM(D163:I163)</f>
        <v>3438</v>
      </c>
      <c r="K163" s="8">
        <f>C163-J163</f>
        <v>3562</v>
      </c>
      <c r="L163" s="9">
        <f t="shared" si="3"/>
        <v>0.49114285714285716</v>
      </c>
      <c r="M163" s="16">
        <f t="shared" si="75"/>
        <v>3562</v>
      </c>
    </row>
    <row r="164" spans="1:13" x14ac:dyDescent="0.35">
      <c r="A164" s="6" t="s">
        <v>49</v>
      </c>
      <c r="B164" s="7" t="s">
        <v>50</v>
      </c>
      <c r="C164" s="8">
        <v>31920000</v>
      </c>
      <c r="D164" s="8">
        <f t="shared" ref="D164:K164" si="102">D165</f>
        <v>6336020</v>
      </c>
      <c r="E164" s="8">
        <f t="shared" si="102"/>
        <v>3183200</v>
      </c>
      <c r="F164" s="8">
        <f t="shared" si="102"/>
        <v>3259150</v>
      </c>
      <c r="G164" s="8">
        <f t="shared" si="102"/>
        <v>6366400</v>
      </c>
      <c r="H164" s="8">
        <f t="shared" si="102"/>
        <v>3183200</v>
      </c>
      <c r="I164" s="8">
        <f t="shared" si="102"/>
        <v>0</v>
      </c>
      <c r="J164" s="8">
        <f t="shared" si="102"/>
        <v>22327970</v>
      </c>
      <c r="K164" s="8">
        <f t="shared" si="102"/>
        <v>9592030</v>
      </c>
      <c r="L164" s="9">
        <f t="shared" si="3"/>
        <v>0.69949780701754383</v>
      </c>
      <c r="M164" s="16">
        <f t="shared" si="75"/>
        <v>9592030</v>
      </c>
    </row>
    <row r="165" spans="1:13" x14ac:dyDescent="0.35">
      <c r="A165" s="6" t="s">
        <v>24</v>
      </c>
      <c r="B165" s="7" t="s">
        <v>51</v>
      </c>
      <c r="C165" s="8">
        <v>31920000</v>
      </c>
      <c r="D165" s="8">
        <f>2*3168010</f>
        <v>6336020</v>
      </c>
      <c r="E165" s="8">
        <v>3183200</v>
      </c>
      <c r="F165" s="8">
        <f>75950+3183200</f>
        <v>3259150</v>
      </c>
      <c r="G165" s="8">
        <f>3183200*2</f>
        <v>6366400</v>
      </c>
      <c r="H165" s="8">
        <v>3183200</v>
      </c>
      <c r="I165" s="8">
        <v>0</v>
      </c>
      <c r="J165" s="8">
        <f>SUM(D165:I165)</f>
        <v>22327970</v>
      </c>
      <c r="K165" s="8">
        <f>C165-J165</f>
        <v>9592030</v>
      </c>
      <c r="L165" s="9">
        <f t="shared" si="3"/>
        <v>0.69949780701754383</v>
      </c>
      <c r="M165" s="16">
        <f t="shared" si="75"/>
        <v>9592030</v>
      </c>
    </row>
    <row r="166" spans="1:13" x14ac:dyDescent="0.35">
      <c r="A166" s="6" t="s">
        <v>52</v>
      </c>
      <c r="B166" s="7" t="s">
        <v>53</v>
      </c>
      <c r="C166" s="8">
        <v>9802000</v>
      </c>
      <c r="D166" s="8">
        <f t="shared" ref="D166:K166" si="103">D167</f>
        <v>1793944</v>
      </c>
      <c r="E166" s="8">
        <f t="shared" si="103"/>
        <v>900010</v>
      </c>
      <c r="F166" s="8">
        <f t="shared" si="103"/>
        <v>915200</v>
      </c>
      <c r="G166" s="8">
        <f t="shared" si="103"/>
        <v>1800020</v>
      </c>
      <c r="H166" s="8">
        <f t="shared" si="103"/>
        <v>900010</v>
      </c>
      <c r="I166" s="8">
        <f t="shared" si="103"/>
        <v>0</v>
      </c>
      <c r="J166" s="8">
        <f t="shared" si="103"/>
        <v>6309184</v>
      </c>
      <c r="K166" s="8">
        <f t="shared" si="103"/>
        <v>3492816</v>
      </c>
      <c r="L166" s="9">
        <f t="shared" si="3"/>
        <v>0.64366292593348295</v>
      </c>
      <c r="M166" s="16">
        <f t="shared" si="75"/>
        <v>3492816</v>
      </c>
    </row>
    <row r="167" spans="1:13" x14ac:dyDescent="0.35">
      <c r="A167" s="6" t="s">
        <v>24</v>
      </c>
      <c r="B167" s="7" t="s">
        <v>54</v>
      </c>
      <c r="C167" s="8">
        <v>9802000</v>
      </c>
      <c r="D167" s="8">
        <f>2*896972</f>
        <v>1793944</v>
      </c>
      <c r="E167" s="8">
        <v>900010</v>
      </c>
      <c r="F167" s="8">
        <f>900010+15190</f>
        <v>915200</v>
      </c>
      <c r="G167" s="8">
        <f>900010*2</f>
        <v>1800020</v>
      </c>
      <c r="H167" s="8">
        <v>900010</v>
      </c>
      <c r="I167" s="8">
        <v>0</v>
      </c>
      <c r="J167" s="8">
        <f>SUM(D167:I167)</f>
        <v>6309184</v>
      </c>
      <c r="K167" s="8">
        <f>C167-J167</f>
        <v>3492816</v>
      </c>
      <c r="L167" s="9">
        <f t="shared" si="3"/>
        <v>0.64366292593348295</v>
      </c>
      <c r="M167" s="16">
        <f t="shared" si="75"/>
        <v>3492816</v>
      </c>
    </row>
    <row r="168" spans="1:13" x14ac:dyDescent="0.35">
      <c r="A168" s="6" t="s">
        <v>55</v>
      </c>
      <c r="B168" s="7" t="s">
        <v>56</v>
      </c>
      <c r="C168" s="8">
        <v>41940000</v>
      </c>
      <c r="D168" s="8">
        <f t="shared" ref="D168:K168" si="104">D169</f>
        <v>5760000</v>
      </c>
      <c r="E168" s="8">
        <f t="shared" si="104"/>
        <v>2880000</v>
      </c>
      <c r="F168" s="8">
        <f t="shared" si="104"/>
        <v>2880000</v>
      </c>
      <c r="G168" s="8">
        <f t="shared" si="104"/>
        <v>5760000</v>
      </c>
      <c r="H168" s="8">
        <f t="shared" si="104"/>
        <v>4500000</v>
      </c>
      <c r="I168" s="8">
        <f t="shared" si="104"/>
        <v>0</v>
      </c>
      <c r="J168" s="8">
        <f t="shared" si="104"/>
        <v>21780000</v>
      </c>
      <c r="K168" s="8">
        <f t="shared" si="104"/>
        <v>20160000</v>
      </c>
      <c r="L168" s="9">
        <f t="shared" si="3"/>
        <v>0.51931330472102999</v>
      </c>
      <c r="M168" s="16">
        <f t="shared" si="75"/>
        <v>20160000</v>
      </c>
    </row>
    <row r="169" spans="1:13" x14ac:dyDescent="0.35">
      <c r="A169" s="6" t="s">
        <v>24</v>
      </c>
      <c r="B169" s="7" t="s">
        <v>57</v>
      </c>
      <c r="C169" s="8">
        <v>41940000</v>
      </c>
      <c r="D169" s="8">
        <f>2*2880000</f>
        <v>5760000</v>
      </c>
      <c r="E169" s="8">
        <v>2880000</v>
      </c>
      <c r="F169" s="8">
        <v>2880000</v>
      </c>
      <c r="G169" s="8">
        <f>2880000*2</f>
        <v>5760000</v>
      </c>
      <c r="H169" s="8">
        <f>2*540000+3420000</f>
        <v>4500000</v>
      </c>
      <c r="I169" s="8">
        <v>0</v>
      </c>
      <c r="J169" s="8">
        <f>SUM(D169:I169)</f>
        <v>21780000</v>
      </c>
      <c r="K169" s="8">
        <f>C169-J169</f>
        <v>20160000</v>
      </c>
      <c r="L169" s="9">
        <f t="shared" si="3"/>
        <v>0.51931330472102999</v>
      </c>
      <c r="M169" s="16">
        <f t="shared" si="75"/>
        <v>20160000</v>
      </c>
    </row>
    <row r="170" spans="1:13" x14ac:dyDescent="0.35">
      <c r="A170" s="6" t="s">
        <v>58</v>
      </c>
      <c r="B170" s="7" t="s">
        <v>59</v>
      </c>
      <c r="C170" s="8">
        <v>1000</v>
      </c>
      <c r="D170" s="8">
        <f t="shared" ref="D170:K170" si="105">D171</f>
        <v>0</v>
      </c>
      <c r="E170" s="8">
        <f t="shared" si="105"/>
        <v>0</v>
      </c>
      <c r="F170" s="8">
        <f t="shared" si="105"/>
        <v>0</v>
      </c>
      <c r="G170" s="8">
        <f t="shared" si="105"/>
        <v>0</v>
      </c>
      <c r="H170" s="8">
        <f t="shared" si="105"/>
        <v>0</v>
      </c>
      <c r="I170" s="8">
        <f t="shared" si="105"/>
        <v>0</v>
      </c>
      <c r="J170" s="8">
        <f t="shared" si="105"/>
        <v>0</v>
      </c>
      <c r="K170" s="8">
        <f t="shared" si="105"/>
        <v>1000</v>
      </c>
      <c r="L170" s="9">
        <f t="shared" si="3"/>
        <v>0</v>
      </c>
      <c r="M170" s="16">
        <f t="shared" si="75"/>
        <v>1000</v>
      </c>
    </row>
    <row r="171" spans="1:13" x14ac:dyDescent="0.35">
      <c r="A171" s="6" t="s">
        <v>24</v>
      </c>
      <c r="B171" s="7" t="s">
        <v>60</v>
      </c>
      <c r="C171" s="8">
        <v>1000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f>SUM(D171:I171)</f>
        <v>0</v>
      </c>
      <c r="K171" s="8">
        <f>C171-J171</f>
        <v>1000</v>
      </c>
      <c r="L171" s="9">
        <f t="shared" si="3"/>
        <v>0</v>
      </c>
      <c r="M171" s="16">
        <f t="shared" si="75"/>
        <v>1000</v>
      </c>
    </row>
    <row r="172" spans="1:13" x14ac:dyDescent="0.35">
      <c r="A172" s="6" t="s">
        <v>61</v>
      </c>
      <c r="B172" s="7" t="s">
        <v>62</v>
      </c>
      <c r="C172" s="8">
        <v>1051000</v>
      </c>
      <c r="D172" s="8">
        <f t="shared" ref="D172:K172" si="106">D173</f>
        <v>90350</v>
      </c>
      <c r="E172" s="8">
        <f t="shared" si="106"/>
        <v>45175</v>
      </c>
      <c r="F172" s="8">
        <f t="shared" si="106"/>
        <v>45175</v>
      </c>
      <c r="G172" s="8">
        <f t="shared" si="106"/>
        <v>382925</v>
      </c>
      <c r="H172" s="8">
        <f t="shared" si="106"/>
        <v>45175</v>
      </c>
      <c r="I172" s="8">
        <f t="shared" si="106"/>
        <v>0</v>
      </c>
      <c r="J172" s="8">
        <f t="shared" si="106"/>
        <v>608800</v>
      </c>
      <c r="K172" s="8">
        <f t="shared" si="106"/>
        <v>442200</v>
      </c>
      <c r="L172" s="9">
        <f t="shared" si="3"/>
        <v>0.57925784966698379</v>
      </c>
      <c r="M172" s="16">
        <f t="shared" si="75"/>
        <v>442200</v>
      </c>
    </row>
    <row r="173" spans="1:13" x14ac:dyDescent="0.35">
      <c r="A173" s="6" t="s">
        <v>24</v>
      </c>
      <c r="B173" s="7" t="s">
        <v>63</v>
      </c>
      <c r="C173" s="8">
        <v>1051000</v>
      </c>
      <c r="D173" s="8">
        <f>2*45175</f>
        <v>90350</v>
      </c>
      <c r="E173" s="8">
        <v>45175</v>
      </c>
      <c r="F173" s="8">
        <v>45175</v>
      </c>
      <c r="G173" s="8">
        <f>45175+337750</f>
        <v>382925</v>
      </c>
      <c r="H173" s="8">
        <v>45175</v>
      </c>
      <c r="I173" s="8">
        <v>0</v>
      </c>
      <c r="J173" s="8">
        <f>SUM(D173:I173)</f>
        <v>608800</v>
      </c>
      <c r="K173" s="8">
        <f>C173-J173</f>
        <v>442200</v>
      </c>
      <c r="L173" s="9">
        <f t="shared" si="3"/>
        <v>0.57925784966698379</v>
      </c>
      <c r="M173" s="16">
        <f t="shared" si="75"/>
        <v>442200</v>
      </c>
    </row>
    <row r="174" spans="1:13" x14ac:dyDescent="0.35">
      <c r="A174" s="6" t="s">
        <v>64</v>
      </c>
      <c r="B174" s="7" t="s">
        <v>65</v>
      </c>
      <c r="C174" s="8">
        <v>26651000</v>
      </c>
      <c r="D174" s="8">
        <f t="shared" ref="D174:K174" si="107">D175</f>
        <v>4634880</v>
      </c>
      <c r="E174" s="8">
        <f t="shared" si="107"/>
        <v>2317440</v>
      </c>
      <c r="F174" s="8">
        <f t="shared" si="107"/>
        <v>2317440</v>
      </c>
      <c r="G174" s="8">
        <f t="shared" si="107"/>
        <v>4634880</v>
      </c>
      <c r="H174" s="8">
        <f t="shared" si="107"/>
        <v>2317440</v>
      </c>
      <c r="I174" s="8">
        <f t="shared" si="107"/>
        <v>0</v>
      </c>
      <c r="J174" s="8">
        <f t="shared" si="107"/>
        <v>16222080</v>
      </c>
      <c r="K174" s="8">
        <f t="shared" si="107"/>
        <v>10428920</v>
      </c>
      <c r="L174" s="9">
        <f t="shared" si="3"/>
        <v>0.60868560279164008</v>
      </c>
      <c r="M174" s="16">
        <f t="shared" si="75"/>
        <v>10428920</v>
      </c>
    </row>
    <row r="175" spans="1:13" x14ac:dyDescent="0.35">
      <c r="A175" s="6" t="s">
        <v>24</v>
      </c>
      <c r="B175" s="7" t="s">
        <v>66</v>
      </c>
      <c r="C175" s="8">
        <v>26651000</v>
      </c>
      <c r="D175" s="8">
        <f>2*2317440</f>
        <v>4634880</v>
      </c>
      <c r="E175" s="8">
        <v>2317440</v>
      </c>
      <c r="F175" s="8">
        <v>2317440</v>
      </c>
      <c r="G175" s="8">
        <f>2317440*2</f>
        <v>4634880</v>
      </c>
      <c r="H175" s="8">
        <v>2317440</v>
      </c>
      <c r="I175" s="8">
        <v>0</v>
      </c>
      <c r="J175" s="8">
        <f>SUM(D175:I175)</f>
        <v>16222080</v>
      </c>
      <c r="K175" s="8">
        <f>C175-J175</f>
        <v>10428920</v>
      </c>
      <c r="L175" s="9">
        <f t="shared" si="3"/>
        <v>0.60868560279164008</v>
      </c>
      <c r="M175" s="16">
        <f t="shared" si="75"/>
        <v>10428920</v>
      </c>
    </row>
    <row r="176" spans="1:13" x14ac:dyDescent="0.35">
      <c r="A176" s="6" t="s">
        <v>67</v>
      </c>
      <c r="B176" s="7" t="s">
        <v>68</v>
      </c>
      <c r="C176" s="8">
        <v>118676000</v>
      </c>
      <c r="D176" s="8">
        <f t="shared" ref="D176:K176" si="108">D177</f>
        <v>0</v>
      </c>
      <c r="E176" s="8">
        <f t="shared" si="108"/>
        <v>7854000</v>
      </c>
      <c r="F176" s="8">
        <f t="shared" si="108"/>
        <v>6695000</v>
      </c>
      <c r="G176" s="8">
        <f t="shared" si="108"/>
        <v>7743000</v>
      </c>
      <c r="H176" s="8">
        <f t="shared" si="108"/>
        <v>6909000</v>
      </c>
      <c r="I176" s="8">
        <f t="shared" si="108"/>
        <v>5273000</v>
      </c>
      <c r="J176" s="8">
        <f t="shared" si="108"/>
        <v>34474000</v>
      </c>
      <c r="K176" s="8">
        <f t="shared" si="108"/>
        <v>84202000</v>
      </c>
      <c r="L176" s="9">
        <f t="shared" si="3"/>
        <v>0.29048838855370923</v>
      </c>
      <c r="M176" s="16">
        <f t="shared" si="75"/>
        <v>84202000</v>
      </c>
    </row>
    <row r="177" spans="1:14" x14ac:dyDescent="0.35">
      <c r="A177" s="6" t="s">
        <v>24</v>
      </c>
      <c r="B177" s="7" t="s">
        <v>69</v>
      </c>
      <c r="C177" s="8">
        <v>118676000</v>
      </c>
      <c r="D177" s="8">
        <v>0</v>
      </c>
      <c r="E177" s="8">
        <v>7854000</v>
      </c>
      <c r="F177" s="8">
        <v>6695000</v>
      </c>
      <c r="G177" s="8">
        <v>7743000</v>
      </c>
      <c r="H177" s="8">
        <v>6909000</v>
      </c>
      <c r="I177" s="8">
        <v>5273000</v>
      </c>
      <c r="J177" s="8">
        <f>SUM(D177:I177)</f>
        <v>34474000</v>
      </c>
      <c r="K177" s="8">
        <f>C177-J177</f>
        <v>84202000</v>
      </c>
      <c r="L177" s="9">
        <f t="shared" si="3"/>
        <v>0.29048838855370923</v>
      </c>
      <c r="M177" s="16">
        <f t="shared" si="75"/>
        <v>84202000</v>
      </c>
    </row>
    <row r="178" spans="1:14" x14ac:dyDescent="0.35">
      <c r="A178" s="6" t="s">
        <v>70</v>
      </c>
      <c r="B178" s="7" t="s">
        <v>71</v>
      </c>
      <c r="C178" s="8">
        <v>14005000</v>
      </c>
      <c r="D178" s="8">
        <f t="shared" ref="D178:K178" si="109">D179</f>
        <v>2220000</v>
      </c>
      <c r="E178" s="8">
        <f t="shared" si="109"/>
        <v>1110000</v>
      </c>
      <c r="F178" s="8">
        <f t="shared" si="109"/>
        <v>1110000</v>
      </c>
      <c r="G178" s="8">
        <f t="shared" si="109"/>
        <v>2220000</v>
      </c>
      <c r="H178" s="8">
        <f t="shared" si="109"/>
        <v>740000</v>
      </c>
      <c r="I178" s="8">
        <f t="shared" si="109"/>
        <v>0</v>
      </c>
      <c r="J178" s="8">
        <f t="shared" si="109"/>
        <v>7400000</v>
      </c>
      <c r="K178" s="8">
        <f t="shared" si="109"/>
        <v>6605000</v>
      </c>
      <c r="L178" s="9">
        <f t="shared" si="3"/>
        <v>0.52838272045697965</v>
      </c>
      <c r="M178" s="16">
        <f t="shared" si="75"/>
        <v>6605000</v>
      </c>
    </row>
    <row r="179" spans="1:14" x14ac:dyDescent="0.35">
      <c r="A179" s="6" t="s">
        <v>24</v>
      </c>
      <c r="B179" s="7" t="s">
        <v>72</v>
      </c>
      <c r="C179" s="8">
        <v>14005000</v>
      </c>
      <c r="D179" s="8">
        <f>2*1110000</f>
        <v>2220000</v>
      </c>
      <c r="E179" s="8">
        <v>1110000</v>
      </c>
      <c r="F179" s="8">
        <v>1110000</v>
      </c>
      <c r="G179" s="8">
        <f>1110000*2</f>
        <v>2220000</v>
      </c>
      <c r="H179" s="8">
        <f>-1110000+925000+925000</f>
        <v>740000</v>
      </c>
      <c r="I179" s="8">
        <v>0</v>
      </c>
      <c r="J179" s="8">
        <f>SUM(D179:I179)</f>
        <v>7400000</v>
      </c>
      <c r="K179" s="8">
        <f>C179-J179</f>
        <v>6605000</v>
      </c>
      <c r="L179" s="9">
        <f t="shared" si="3"/>
        <v>0.52838272045697965</v>
      </c>
      <c r="M179" s="16">
        <f t="shared" si="75"/>
        <v>6605000</v>
      </c>
    </row>
    <row r="180" spans="1:14" x14ac:dyDescent="0.35">
      <c r="A180" s="6" t="s">
        <v>73</v>
      </c>
      <c r="B180" s="7" t="s">
        <v>215</v>
      </c>
      <c r="C180" s="8">
        <v>595992000</v>
      </c>
      <c r="D180" s="8">
        <f t="shared" ref="D180:K180" si="110">D181</f>
        <v>0</v>
      </c>
      <c r="E180" s="8">
        <f t="shared" si="110"/>
        <v>39490950</v>
      </c>
      <c r="F180" s="8">
        <f t="shared" si="110"/>
        <v>39778740</v>
      </c>
      <c r="G180" s="8">
        <f t="shared" si="110"/>
        <v>60386652</v>
      </c>
      <c r="H180" s="8">
        <f t="shared" si="110"/>
        <v>40386600</v>
      </c>
      <c r="I180" s="8">
        <f t="shared" si="110"/>
        <v>40386600</v>
      </c>
      <c r="J180" s="8">
        <f t="shared" si="110"/>
        <v>220429542</v>
      </c>
      <c r="K180" s="8">
        <f t="shared" si="110"/>
        <v>375562458</v>
      </c>
      <c r="L180" s="9">
        <f t="shared" si="3"/>
        <v>0.36985318930455441</v>
      </c>
      <c r="M180" s="16">
        <f t="shared" si="75"/>
        <v>375562458</v>
      </c>
    </row>
    <row r="181" spans="1:14" x14ac:dyDescent="0.35">
      <c r="A181" s="6" t="s">
        <v>24</v>
      </c>
      <c r="B181" s="7" t="s">
        <v>74</v>
      </c>
      <c r="C181" s="8">
        <v>595992000</v>
      </c>
      <c r="D181" s="8">
        <v>0</v>
      </c>
      <c r="E181" s="8">
        <v>39490950</v>
      </c>
      <c r="F181" s="8">
        <v>39778740</v>
      </c>
      <c r="G181" s="8">
        <f>20193300+40193352</f>
        <v>60386652</v>
      </c>
      <c r="H181" s="8">
        <v>40386600</v>
      </c>
      <c r="I181" s="8">
        <v>40386600</v>
      </c>
      <c r="J181" s="8">
        <f>SUM(D181:I181)</f>
        <v>220429542</v>
      </c>
      <c r="K181" s="8">
        <f>C181-J181</f>
        <v>375562458</v>
      </c>
      <c r="L181" s="9">
        <f t="shared" si="3"/>
        <v>0.36985318930455441</v>
      </c>
      <c r="M181" s="16">
        <f t="shared" si="75"/>
        <v>375562458</v>
      </c>
    </row>
    <row r="182" spans="1:14" x14ac:dyDescent="0.35">
      <c r="A182" s="6" t="s">
        <v>75</v>
      </c>
      <c r="B182" s="7" t="s">
        <v>76</v>
      </c>
      <c r="C182" s="8">
        <v>768495000</v>
      </c>
      <c r="D182" s="8">
        <f t="shared" ref="D182:K183" si="111">D183</f>
        <v>118230000</v>
      </c>
      <c r="E182" s="8">
        <f t="shared" si="111"/>
        <v>59115000</v>
      </c>
      <c r="F182" s="8">
        <f t="shared" si="111"/>
        <v>59115000</v>
      </c>
      <c r="G182" s="8">
        <f t="shared" si="111"/>
        <v>59115000</v>
      </c>
      <c r="H182" s="8">
        <f t="shared" si="111"/>
        <v>105790250</v>
      </c>
      <c r="I182" s="8">
        <f t="shared" si="111"/>
        <v>0</v>
      </c>
      <c r="J182" s="8">
        <f t="shared" si="111"/>
        <v>401365250</v>
      </c>
      <c r="K182" s="8">
        <f t="shared" si="111"/>
        <v>367129750</v>
      </c>
      <c r="L182" s="9">
        <f t="shared" si="3"/>
        <v>0.52227438044489549</v>
      </c>
      <c r="M182" s="16">
        <f t="shared" si="75"/>
        <v>367129750</v>
      </c>
    </row>
    <row r="183" spans="1:14" x14ac:dyDescent="0.35">
      <c r="A183" s="6" t="s">
        <v>77</v>
      </c>
      <c r="B183" s="7" t="s">
        <v>78</v>
      </c>
      <c r="C183" s="8">
        <v>768495000</v>
      </c>
      <c r="D183" s="8">
        <f t="shared" si="111"/>
        <v>118230000</v>
      </c>
      <c r="E183" s="8">
        <f t="shared" si="111"/>
        <v>59115000</v>
      </c>
      <c r="F183" s="8">
        <f t="shared" si="111"/>
        <v>59115000</v>
      </c>
      <c r="G183" s="8">
        <f t="shared" si="111"/>
        <v>59115000</v>
      </c>
      <c r="H183" s="8">
        <f t="shared" si="111"/>
        <v>105790250</v>
      </c>
      <c r="I183" s="8">
        <f t="shared" si="111"/>
        <v>0</v>
      </c>
      <c r="J183" s="8">
        <f t="shared" si="111"/>
        <v>401365250</v>
      </c>
      <c r="K183" s="8">
        <f t="shared" si="111"/>
        <v>367129750</v>
      </c>
      <c r="L183" s="9">
        <f t="shared" si="3"/>
        <v>0.52227438044489549</v>
      </c>
      <c r="M183" s="16">
        <f t="shared" si="75"/>
        <v>367129750</v>
      </c>
    </row>
    <row r="184" spans="1:14" x14ac:dyDescent="0.35">
      <c r="A184" s="6" t="s">
        <v>24</v>
      </c>
      <c r="B184" s="7" t="s">
        <v>79</v>
      </c>
      <c r="C184" s="8">
        <v>768495000</v>
      </c>
      <c r="D184" s="8">
        <f>2*59115000</f>
        <v>118230000</v>
      </c>
      <c r="E184" s="8">
        <v>59115000</v>
      </c>
      <c r="F184" s="8">
        <v>59115000</v>
      </c>
      <c r="G184" s="8">
        <v>59115000</v>
      </c>
      <c r="H184" s="8">
        <f>59115000+46675250</f>
        <v>105790250</v>
      </c>
      <c r="I184" s="8">
        <v>0</v>
      </c>
      <c r="J184" s="8">
        <f>SUM(D184:I184)</f>
        <v>401365250</v>
      </c>
      <c r="K184" s="8">
        <f>C184-J184</f>
        <v>367129750</v>
      </c>
      <c r="L184" s="9">
        <f t="shared" si="3"/>
        <v>0.52227438044489549</v>
      </c>
      <c r="M184" s="16">
        <f t="shared" si="75"/>
        <v>367129750</v>
      </c>
      <c r="N184" s="16">
        <f>401365250-J184</f>
        <v>0</v>
      </c>
    </row>
    <row r="185" spans="1:14" x14ac:dyDescent="0.35">
      <c r="A185" s="6" t="s">
        <v>80</v>
      </c>
      <c r="B185" s="7" t="s">
        <v>214</v>
      </c>
      <c r="C185" s="8">
        <f t="shared" ref="C185:K185" si="112">C186</f>
        <v>731222000</v>
      </c>
      <c r="D185" s="8">
        <f t="shared" si="112"/>
        <v>10751486</v>
      </c>
      <c r="E185" s="8">
        <f t="shared" si="112"/>
        <v>31574350</v>
      </c>
      <c r="F185" s="8">
        <f t="shared" si="112"/>
        <v>20828350</v>
      </c>
      <c r="G185" s="8">
        <f t="shared" si="112"/>
        <v>35592500</v>
      </c>
      <c r="H185" s="8">
        <f t="shared" si="112"/>
        <v>38211540</v>
      </c>
      <c r="I185" s="8">
        <f t="shared" si="112"/>
        <v>25273200</v>
      </c>
      <c r="J185" s="8">
        <f t="shared" si="112"/>
        <v>162231426</v>
      </c>
      <c r="K185" s="8">
        <f t="shared" si="112"/>
        <v>568990574</v>
      </c>
      <c r="L185" s="9">
        <f t="shared" si="3"/>
        <v>0.22186343682219628</v>
      </c>
      <c r="M185" s="16">
        <f t="shared" si="75"/>
        <v>568990574</v>
      </c>
    </row>
    <row r="186" spans="1:14" x14ac:dyDescent="0.35">
      <c r="A186" s="6" t="s">
        <v>81</v>
      </c>
      <c r="B186" s="7" t="s">
        <v>38</v>
      </c>
      <c r="C186" s="8">
        <f t="shared" ref="C186:K186" si="113">C187+C199</f>
        <v>731222000</v>
      </c>
      <c r="D186" s="8">
        <f t="shared" si="113"/>
        <v>10751486</v>
      </c>
      <c r="E186" s="8">
        <f t="shared" si="113"/>
        <v>31574350</v>
      </c>
      <c r="F186" s="8">
        <f t="shared" si="113"/>
        <v>20828350</v>
      </c>
      <c r="G186" s="8">
        <f t="shared" ref="G186:H186" si="114">G187+G199</f>
        <v>35592500</v>
      </c>
      <c r="H186" s="8">
        <f t="shared" si="114"/>
        <v>38211540</v>
      </c>
      <c r="I186" s="8">
        <f t="shared" si="113"/>
        <v>25273200</v>
      </c>
      <c r="J186" s="8">
        <f t="shared" si="113"/>
        <v>162231426</v>
      </c>
      <c r="K186" s="8">
        <f t="shared" si="113"/>
        <v>568990574</v>
      </c>
      <c r="L186" s="9">
        <f t="shared" si="3"/>
        <v>0.22186343682219628</v>
      </c>
      <c r="M186" s="16">
        <f t="shared" si="75"/>
        <v>568990574</v>
      </c>
    </row>
    <row r="187" spans="1:14" x14ac:dyDescent="0.35">
      <c r="A187" s="6" t="s">
        <v>82</v>
      </c>
      <c r="B187" s="7" t="s">
        <v>83</v>
      </c>
      <c r="C187" s="8">
        <f t="shared" ref="C187:K197" si="115">C188</f>
        <v>69190000</v>
      </c>
      <c r="D187" s="8">
        <f t="shared" si="115"/>
        <v>0</v>
      </c>
      <c r="E187" s="8">
        <f t="shared" si="115"/>
        <v>0</v>
      </c>
      <c r="F187" s="8">
        <f t="shared" si="115"/>
        <v>0</v>
      </c>
      <c r="G187" s="8">
        <f t="shared" si="115"/>
        <v>0</v>
      </c>
      <c r="H187" s="8">
        <f t="shared" si="115"/>
        <v>5000000</v>
      </c>
      <c r="I187" s="8">
        <f t="shared" si="115"/>
        <v>1250000</v>
      </c>
      <c r="J187" s="8">
        <f t="shared" si="115"/>
        <v>6250000</v>
      </c>
      <c r="K187" s="8">
        <f t="shared" si="115"/>
        <v>62940000</v>
      </c>
      <c r="L187" s="9">
        <f t="shared" si="3"/>
        <v>9.0330972683913865E-2</v>
      </c>
      <c r="M187" s="16">
        <f t="shared" si="75"/>
        <v>62940000</v>
      </c>
    </row>
    <row r="188" spans="1:14" x14ac:dyDescent="0.35">
      <c r="A188" s="6" t="s">
        <v>84</v>
      </c>
      <c r="B188" s="7" t="s">
        <v>83</v>
      </c>
      <c r="C188" s="8">
        <f>C189+C196</f>
        <v>69190000</v>
      </c>
      <c r="D188" s="8">
        <f t="shared" ref="D188:K188" si="116">D189+D196</f>
        <v>0</v>
      </c>
      <c r="E188" s="8">
        <f t="shared" si="116"/>
        <v>0</v>
      </c>
      <c r="F188" s="8">
        <f t="shared" si="116"/>
        <v>0</v>
      </c>
      <c r="G188" s="8">
        <f t="shared" si="116"/>
        <v>0</v>
      </c>
      <c r="H188" s="8">
        <f t="shared" si="116"/>
        <v>5000000</v>
      </c>
      <c r="I188" s="8">
        <f t="shared" si="116"/>
        <v>1250000</v>
      </c>
      <c r="J188" s="8">
        <f t="shared" si="116"/>
        <v>6250000</v>
      </c>
      <c r="K188" s="8">
        <f t="shared" si="116"/>
        <v>62940000</v>
      </c>
      <c r="L188" s="9">
        <f t="shared" si="3"/>
        <v>9.0330972683913865E-2</v>
      </c>
      <c r="M188" s="16">
        <f t="shared" si="75"/>
        <v>62940000</v>
      </c>
    </row>
    <row r="189" spans="1:14" x14ac:dyDescent="0.35">
      <c r="A189" s="6" t="s">
        <v>21</v>
      </c>
      <c r="B189" s="7" t="s">
        <v>85</v>
      </c>
      <c r="C189" s="8">
        <f>C190+C192+C194</f>
        <v>56690000</v>
      </c>
      <c r="D189" s="8">
        <f t="shared" ref="D189:K189" si="117">D190+D192+D194</f>
        <v>0</v>
      </c>
      <c r="E189" s="8">
        <f t="shared" si="117"/>
        <v>0</v>
      </c>
      <c r="F189" s="8">
        <f t="shared" si="117"/>
        <v>0</v>
      </c>
      <c r="G189" s="8">
        <f t="shared" si="117"/>
        <v>0</v>
      </c>
      <c r="H189" s="8">
        <f t="shared" si="117"/>
        <v>5000000</v>
      </c>
      <c r="I189" s="8">
        <f t="shared" si="117"/>
        <v>1250000</v>
      </c>
      <c r="J189" s="8">
        <f t="shared" si="117"/>
        <v>6250000</v>
      </c>
      <c r="K189" s="8">
        <f t="shared" si="117"/>
        <v>50440000</v>
      </c>
      <c r="L189" s="9">
        <f t="shared" si="3"/>
        <v>0.11024872111483507</v>
      </c>
      <c r="M189" s="16">
        <f t="shared" si="75"/>
        <v>50440000</v>
      </c>
    </row>
    <row r="190" spans="1:14" x14ac:dyDescent="0.35">
      <c r="A190" s="17" t="s">
        <v>95</v>
      </c>
      <c r="B190" s="7" t="s">
        <v>96</v>
      </c>
      <c r="C190" s="8">
        <f>C191</f>
        <v>18600000</v>
      </c>
      <c r="D190" s="8">
        <f t="shared" si="115"/>
        <v>0</v>
      </c>
      <c r="E190" s="8">
        <f t="shared" si="115"/>
        <v>0</v>
      </c>
      <c r="F190" s="8">
        <f t="shared" si="115"/>
        <v>0</v>
      </c>
      <c r="G190" s="8">
        <f t="shared" si="115"/>
        <v>0</v>
      </c>
      <c r="H190" s="8">
        <f t="shared" si="115"/>
        <v>5000000</v>
      </c>
      <c r="I190" s="8">
        <f t="shared" si="115"/>
        <v>1250000</v>
      </c>
      <c r="J190" s="8">
        <f t="shared" si="115"/>
        <v>6250000</v>
      </c>
      <c r="K190" s="8">
        <f t="shared" si="115"/>
        <v>12350000</v>
      </c>
      <c r="L190" s="9">
        <f t="shared" si="3"/>
        <v>0.33602150537634407</v>
      </c>
      <c r="M190" s="16">
        <f t="shared" si="75"/>
        <v>12350000</v>
      </c>
    </row>
    <row r="191" spans="1:14" x14ac:dyDescent="0.35">
      <c r="A191" s="6" t="s">
        <v>24</v>
      </c>
      <c r="B191" s="10" t="s">
        <v>221</v>
      </c>
      <c r="C191" s="8">
        <v>18600000</v>
      </c>
      <c r="D191" s="8">
        <v>0</v>
      </c>
      <c r="E191" s="8">
        <v>0</v>
      </c>
      <c r="F191" s="8">
        <v>0</v>
      </c>
      <c r="G191" s="8">
        <v>0</v>
      </c>
      <c r="H191" s="8">
        <v>5000000</v>
      </c>
      <c r="I191" s="8">
        <v>1250000</v>
      </c>
      <c r="J191" s="8">
        <f>SUM(D191:I191)</f>
        <v>6250000</v>
      </c>
      <c r="K191" s="8">
        <f>C191-J191</f>
        <v>12350000</v>
      </c>
      <c r="L191" s="9">
        <f t="shared" si="3"/>
        <v>0.33602150537634407</v>
      </c>
      <c r="M191" s="16">
        <f t="shared" si="75"/>
        <v>12350000</v>
      </c>
    </row>
    <row r="192" spans="1:14" x14ac:dyDescent="0.35">
      <c r="A192" s="17" t="s">
        <v>123</v>
      </c>
      <c r="B192" s="7" t="s">
        <v>124</v>
      </c>
      <c r="C192" s="8">
        <f>C193</f>
        <v>540000</v>
      </c>
      <c r="D192" s="8">
        <f t="shared" si="115"/>
        <v>0</v>
      </c>
      <c r="E192" s="8">
        <f t="shared" si="115"/>
        <v>0</v>
      </c>
      <c r="F192" s="8">
        <f t="shared" si="115"/>
        <v>0</v>
      </c>
      <c r="G192" s="8">
        <f t="shared" si="115"/>
        <v>0</v>
      </c>
      <c r="H192" s="8">
        <f t="shared" si="115"/>
        <v>0</v>
      </c>
      <c r="I192" s="8">
        <f t="shared" si="115"/>
        <v>0</v>
      </c>
      <c r="J192" s="8">
        <f t="shared" si="115"/>
        <v>0</v>
      </c>
      <c r="K192" s="8">
        <f t="shared" si="115"/>
        <v>540000</v>
      </c>
      <c r="L192" s="9">
        <f t="shared" ref="L192:L193" si="118">J192/C192</f>
        <v>0</v>
      </c>
      <c r="M192" s="16">
        <f t="shared" si="75"/>
        <v>540000</v>
      </c>
    </row>
    <row r="193" spans="1:13" x14ac:dyDescent="0.35">
      <c r="A193" s="6" t="s">
        <v>24</v>
      </c>
      <c r="B193" s="10" t="s">
        <v>208</v>
      </c>
      <c r="C193" s="8">
        <v>540000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f>SUM(D193:I193)</f>
        <v>0</v>
      </c>
      <c r="K193" s="8">
        <f>C193-J193</f>
        <v>540000</v>
      </c>
      <c r="L193" s="9">
        <f t="shared" si="118"/>
        <v>0</v>
      </c>
      <c r="M193" s="16">
        <f t="shared" si="75"/>
        <v>540000</v>
      </c>
    </row>
    <row r="194" spans="1:13" x14ac:dyDescent="0.35">
      <c r="A194" s="17" t="s">
        <v>118</v>
      </c>
      <c r="B194" s="7" t="s">
        <v>119</v>
      </c>
      <c r="C194" s="8">
        <f>C195</f>
        <v>37550000</v>
      </c>
      <c r="D194" s="8">
        <f t="shared" si="115"/>
        <v>0</v>
      </c>
      <c r="E194" s="8">
        <f t="shared" si="115"/>
        <v>0</v>
      </c>
      <c r="F194" s="8">
        <f t="shared" si="115"/>
        <v>0</v>
      </c>
      <c r="G194" s="8">
        <f t="shared" si="115"/>
        <v>0</v>
      </c>
      <c r="H194" s="8">
        <f t="shared" si="115"/>
        <v>0</v>
      </c>
      <c r="I194" s="8">
        <f t="shared" si="115"/>
        <v>0</v>
      </c>
      <c r="J194" s="8">
        <f t="shared" si="115"/>
        <v>0</v>
      </c>
      <c r="K194" s="8">
        <f t="shared" si="115"/>
        <v>37550000</v>
      </c>
      <c r="L194" s="9">
        <f t="shared" ref="L194:L195" si="119">J194/C194</f>
        <v>0</v>
      </c>
      <c r="M194" s="16">
        <f t="shared" si="75"/>
        <v>37550000</v>
      </c>
    </row>
    <row r="195" spans="1:13" x14ac:dyDescent="0.35">
      <c r="A195" s="6" t="s">
        <v>24</v>
      </c>
      <c r="B195" s="10" t="s">
        <v>209</v>
      </c>
      <c r="C195" s="8">
        <v>37550000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f>SUM(D195:I195)</f>
        <v>0</v>
      </c>
      <c r="K195" s="8">
        <f>C195-J195</f>
        <v>37550000</v>
      </c>
      <c r="L195" s="9">
        <f t="shared" si="119"/>
        <v>0</v>
      </c>
      <c r="M195" s="16">
        <f t="shared" si="75"/>
        <v>37550000</v>
      </c>
    </row>
    <row r="196" spans="1:13" x14ac:dyDescent="0.35">
      <c r="A196" s="6" t="s">
        <v>75</v>
      </c>
      <c r="B196" s="7" t="s">
        <v>204</v>
      </c>
      <c r="C196" s="8">
        <f>C197</f>
        <v>12500000</v>
      </c>
      <c r="D196" s="8">
        <f t="shared" si="115"/>
        <v>0</v>
      </c>
      <c r="E196" s="8">
        <f t="shared" si="115"/>
        <v>0</v>
      </c>
      <c r="F196" s="8">
        <f t="shared" si="115"/>
        <v>0</v>
      </c>
      <c r="G196" s="8">
        <f t="shared" si="115"/>
        <v>0</v>
      </c>
      <c r="H196" s="8">
        <f t="shared" si="115"/>
        <v>0</v>
      </c>
      <c r="I196" s="8">
        <f t="shared" si="115"/>
        <v>0</v>
      </c>
      <c r="J196" s="8">
        <f t="shared" si="115"/>
        <v>0</v>
      </c>
      <c r="K196" s="8">
        <f t="shared" si="115"/>
        <v>12500000</v>
      </c>
      <c r="L196" s="9">
        <f t="shared" ref="L196:L198" si="120">J196/C196</f>
        <v>0</v>
      </c>
      <c r="M196" s="16">
        <f t="shared" si="75"/>
        <v>12500000</v>
      </c>
    </row>
    <row r="197" spans="1:13" x14ac:dyDescent="0.35">
      <c r="A197" s="17" t="s">
        <v>205</v>
      </c>
      <c r="B197" s="7" t="s">
        <v>206</v>
      </c>
      <c r="C197" s="8">
        <f>C198</f>
        <v>12500000</v>
      </c>
      <c r="D197" s="8">
        <f t="shared" si="115"/>
        <v>0</v>
      </c>
      <c r="E197" s="8">
        <f t="shared" si="115"/>
        <v>0</v>
      </c>
      <c r="F197" s="8">
        <f t="shared" si="115"/>
        <v>0</v>
      </c>
      <c r="G197" s="8">
        <f t="shared" si="115"/>
        <v>0</v>
      </c>
      <c r="H197" s="8">
        <f t="shared" si="115"/>
        <v>0</v>
      </c>
      <c r="I197" s="8">
        <f t="shared" si="115"/>
        <v>0</v>
      </c>
      <c r="J197" s="8">
        <f t="shared" si="115"/>
        <v>0</v>
      </c>
      <c r="K197" s="8">
        <f t="shared" si="115"/>
        <v>12500000</v>
      </c>
      <c r="L197" s="9">
        <f t="shared" si="120"/>
        <v>0</v>
      </c>
      <c r="M197" s="16">
        <f t="shared" si="75"/>
        <v>12500000</v>
      </c>
    </row>
    <row r="198" spans="1:13" x14ac:dyDescent="0.35">
      <c r="A198" s="6" t="s">
        <v>24</v>
      </c>
      <c r="B198" s="10" t="s">
        <v>207</v>
      </c>
      <c r="C198" s="8">
        <v>12500000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f>SUM(D198:I198)</f>
        <v>0</v>
      </c>
      <c r="K198" s="8">
        <f>C198-J198</f>
        <v>12500000</v>
      </c>
      <c r="L198" s="9">
        <f t="shared" si="120"/>
        <v>0</v>
      </c>
      <c r="M198" s="16">
        <f t="shared" si="75"/>
        <v>12500000</v>
      </c>
    </row>
    <row r="199" spans="1:13" x14ac:dyDescent="0.35">
      <c r="A199" s="6" t="s">
        <v>86</v>
      </c>
      <c r="B199" s="7" t="s">
        <v>40</v>
      </c>
      <c r="C199" s="8">
        <f>C200</f>
        <v>662032000</v>
      </c>
      <c r="D199" s="8">
        <f t="shared" ref="D199:K199" si="121">D200</f>
        <v>10751486</v>
      </c>
      <c r="E199" s="8">
        <f t="shared" si="121"/>
        <v>31574350</v>
      </c>
      <c r="F199" s="8">
        <f t="shared" si="121"/>
        <v>20828350</v>
      </c>
      <c r="G199" s="8">
        <f t="shared" si="121"/>
        <v>35592500</v>
      </c>
      <c r="H199" s="8">
        <f t="shared" si="121"/>
        <v>33211540</v>
      </c>
      <c r="I199" s="8">
        <f t="shared" si="121"/>
        <v>24023200</v>
      </c>
      <c r="J199" s="8">
        <f t="shared" si="121"/>
        <v>155981426</v>
      </c>
      <c r="K199" s="8">
        <f t="shared" si="121"/>
        <v>506050574</v>
      </c>
      <c r="L199" s="9">
        <f t="shared" si="3"/>
        <v>0.23561010041810668</v>
      </c>
      <c r="M199" s="16">
        <f t="shared" ref="M199:M262" si="122">C199-J199</f>
        <v>506050574</v>
      </c>
    </row>
    <row r="200" spans="1:13" x14ac:dyDescent="0.35">
      <c r="A200" s="6" t="s">
        <v>87</v>
      </c>
      <c r="B200" s="7" t="s">
        <v>88</v>
      </c>
      <c r="C200" s="8">
        <f>C201+C226+C233+C240+C247+C254+C259+C264+C275+C281+C289+C294</f>
        <v>662032000</v>
      </c>
      <c r="D200" s="8">
        <f t="shared" ref="D200:K200" si="123">D201+D226+D233+D240+D247+D254+D259+D264+D275+D281+D289+D294</f>
        <v>10751486</v>
      </c>
      <c r="E200" s="8">
        <f t="shared" si="123"/>
        <v>31574350</v>
      </c>
      <c r="F200" s="8">
        <f t="shared" si="123"/>
        <v>20828350</v>
      </c>
      <c r="G200" s="8">
        <f t="shared" ref="G200:H200" si="124">G201+G226+G233+G240+G247+G254+G259+G264+G275+G281+G289+G294</f>
        <v>35592500</v>
      </c>
      <c r="H200" s="8">
        <f t="shared" si="124"/>
        <v>33211540</v>
      </c>
      <c r="I200" s="8">
        <f t="shared" si="123"/>
        <v>24023200</v>
      </c>
      <c r="J200" s="8">
        <f t="shared" si="123"/>
        <v>155981426</v>
      </c>
      <c r="K200" s="8">
        <f t="shared" si="123"/>
        <v>506050574</v>
      </c>
      <c r="L200" s="9">
        <f t="shared" si="3"/>
        <v>0.23561010041810668</v>
      </c>
      <c r="M200" s="16">
        <f t="shared" si="122"/>
        <v>506050574</v>
      </c>
    </row>
    <row r="201" spans="1:13" x14ac:dyDescent="0.35">
      <c r="A201" s="6" t="s">
        <v>21</v>
      </c>
      <c r="B201" s="7" t="s">
        <v>40</v>
      </c>
      <c r="C201" s="8">
        <f t="shared" ref="C201:K201" si="125">C202+C204+C206+C208+C210+C224+C212+C214+C216+C218+C220+C222</f>
        <v>309532000</v>
      </c>
      <c r="D201" s="8">
        <f t="shared" si="125"/>
        <v>10751486</v>
      </c>
      <c r="E201" s="8">
        <f t="shared" si="125"/>
        <v>31574350</v>
      </c>
      <c r="F201" s="8">
        <f t="shared" si="125"/>
        <v>20828350</v>
      </c>
      <c r="G201" s="8">
        <f t="shared" ref="G201:H201" si="126">G202+G204+G206+G208+G210+G224+G212+G214+G216+G218+G220+G222</f>
        <v>35592500</v>
      </c>
      <c r="H201" s="8">
        <f t="shared" si="126"/>
        <v>33211540</v>
      </c>
      <c r="I201" s="8">
        <f t="shared" si="125"/>
        <v>24023200</v>
      </c>
      <c r="J201" s="8">
        <f t="shared" si="125"/>
        <v>155981426</v>
      </c>
      <c r="K201" s="8">
        <f t="shared" si="125"/>
        <v>153550574</v>
      </c>
      <c r="L201" s="9">
        <f t="shared" si="3"/>
        <v>0.50392665701769124</v>
      </c>
      <c r="M201" s="16">
        <f t="shared" si="122"/>
        <v>153550574</v>
      </c>
    </row>
    <row r="202" spans="1:13" x14ac:dyDescent="0.35">
      <c r="A202" s="6" t="s">
        <v>89</v>
      </c>
      <c r="B202" s="7" t="s">
        <v>90</v>
      </c>
      <c r="C202" s="8">
        <f>C203</f>
        <v>28659000</v>
      </c>
      <c r="D202" s="8">
        <f t="shared" ref="D202:K202" si="127">D203</f>
        <v>65000</v>
      </c>
      <c r="E202" s="8">
        <f t="shared" si="127"/>
        <v>4479000</v>
      </c>
      <c r="F202" s="8">
        <f t="shared" si="127"/>
        <v>2952500</v>
      </c>
      <c r="G202" s="8">
        <f t="shared" si="127"/>
        <v>1690000</v>
      </c>
      <c r="H202" s="8">
        <f t="shared" si="127"/>
        <v>2013000</v>
      </c>
      <c r="I202" s="8">
        <f t="shared" si="127"/>
        <v>1734000</v>
      </c>
      <c r="J202" s="8">
        <f t="shared" si="127"/>
        <v>12933500</v>
      </c>
      <c r="K202" s="8">
        <f t="shared" si="127"/>
        <v>15725500</v>
      </c>
      <c r="L202" s="9">
        <f t="shared" si="3"/>
        <v>0.45128929830070835</v>
      </c>
      <c r="M202" s="16">
        <f t="shared" si="122"/>
        <v>15725500</v>
      </c>
    </row>
    <row r="203" spans="1:13" x14ac:dyDescent="0.35">
      <c r="A203" s="6" t="s">
        <v>24</v>
      </c>
      <c r="B203" s="10" t="s">
        <v>91</v>
      </c>
      <c r="C203" s="8">
        <v>28659000</v>
      </c>
      <c r="D203" s="8">
        <v>65000</v>
      </c>
      <c r="E203" s="8">
        <f>3674000+805000</f>
        <v>4479000</v>
      </c>
      <c r="F203" s="8">
        <f>1138500+1814000</f>
        <v>2952500</v>
      </c>
      <c r="G203" s="8">
        <v>1690000</v>
      </c>
      <c r="H203" s="8">
        <f>289000+800000+924000</f>
        <v>2013000</v>
      </c>
      <c r="I203" s="8">
        <f>750000+984000</f>
        <v>1734000</v>
      </c>
      <c r="J203" s="8">
        <f>SUM(D203:I203)</f>
        <v>12933500</v>
      </c>
      <c r="K203" s="8">
        <f>C203-J203</f>
        <v>15725500</v>
      </c>
      <c r="L203" s="9">
        <f t="shared" si="3"/>
        <v>0.45128929830070835</v>
      </c>
      <c r="M203" s="16">
        <f t="shared" si="122"/>
        <v>15725500</v>
      </c>
    </row>
    <row r="204" spans="1:13" x14ac:dyDescent="0.35">
      <c r="A204" s="6" t="s">
        <v>92</v>
      </c>
      <c r="B204" s="7" t="s">
        <v>93</v>
      </c>
      <c r="C204" s="8">
        <v>600000</v>
      </c>
      <c r="D204" s="8">
        <f t="shared" ref="D204:K204" si="128">D205</f>
        <v>0</v>
      </c>
      <c r="E204" s="8">
        <f t="shared" si="128"/>
        <v>0</v>
      </c>
      <c r="F204" s="8">
        <f t="shared" si="128"/>
        <v>0</v>
      </c>
      <c r="G204" s="8">
        <f t="shared" si="128"/>
        <v>0</v>
      </c>
      <c r="H204" s="8">
        <f t="shared" si="128"/>
        <v>0</v>
      </c>
      <c r="I204" s="8">
        <f t="shared" si="128"/>
        <v>118000</v>
      </c>
      <c r="J204" s="8">
        <f t="shared" si="128"/>
        <v>118000</v>
      </c>
      <c r="K204" s="8">
        <f t="shared" si="128"/>
        <v>482000</v>
      </c>
      <c r="L204" s="9">
        <f t="shared" si="3"/>
        <v>0.19666666666666666</v>
      </c>
      <c r="M204" s="16">
        <f t="shared" si="122"/>
        <v>482000</v>
      </c>
    </row>
    <row r="205" spans="1:13" x14ac:dyDescent="0.35">
      <c r="A205" s="6" t="s">
        <v>24</v>
      </c>
      <c r="B205" s="7" t="s">
        <v>94</v>
      </c>
      <c r="C205" s="8">
        <v>600000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118000</v>
      </c>
      <c r="J205" s="8">
        <f>SUM(D205:I205)</f>
        <v>118000</v>
      </c>
      <c r="K205" s="8">
        <f>C205-J205</f>
        <v>482000</v>
      </c>
      <c r="L205" s="9">
        <f t="shared" ref="L205:L333" si="129">J205/C205</f>
        <v>0.19666666666666666</v>
      </c>
      <c r="M205" s="16">
        <f t="shared" si="122"/>
        <v>482000</v>
      </c>
    </row>
    <row r="206" spans="1:13" x14ac:dyDescent="0.35">
      <c r="A206" s="6" t="s">
        <v>95</v>
      </c>
      <c r="B206" s="7" t="s">
        <v>96</v>
      </c>
      <c r="C206" s="8">
        <v>95520000</v>
      </c>
      <c r="D206" s="8">
        <f t="shared" ref="D206:K206" si="130">D207</f>
        <v>0</v>
      </c>
      <c r="E206" s="8">
        <f t="shared" si="130"/>
        <v>7960000</v>
      </c>
      <c r="F206" s="8">
        <f t="shared" si="130"/>
        <v>7960000</v>
      </c>
      <c r="G206" s="8">
        <f t="shared" si="130"/>
        <v>7960000</v>
      </c>
      <c r="H206" s="8">
        <f t="shared" si="130"/>
        <v>7960000</v>
      </c>
      <c r="I206" s="8">
        <f t="shared" si="130"/>
        <v>7960000</v>
      </c>
      <c r="J206" s="8">
        <f t="shared" si="130"/>
        <v>39800000</v>
      </c>
      <c r="K206" s="8">
        <f t="shared" si="130"/>
        <v>55720000</v>
      </c>
      <c r="L206" s="9">
        <f t="shared" si="129"/>
        <v>0.41666666666666669</v>
      </c>
      <c r="M206" s="16">
        <f t="shared" si="122"/>
        <v>55720000</v>
      </c>
    </row>
    <row r="207" spans="1:13" x14ac:dyDescent="0.35">
      <c r="A207" s="6" t="s">
        <v>24</v>
      </c>
      <c r="B207" s="10" t="s">
        <v>202</v>
      </c>
      <c r="C207" s="8">
        <v>95520000</v>
      </c>
      <c r="D207" s="8">
        <v>0</v>
      </c>
      <c r="E207" s="8">
        <v>7960000</v>
      </c>
      <c r="F207" s="8">
        <v>7960000</v>
      </c>
      <c r="G207" s="8">
        <v>7960000</v>
      </c>
      <c r="H207" s="8">
        <v>7960000</v>
      </c>
      <c r="I207" s="8">
        <v>7960000</v>
      </c>
      <c r="J207" s="8">
        <f>SUM(D207:I207)</f>
        <v>39800000</v>
      </c>
      <c r="K207" s="8">
        <f>C207-J207</f>
        <v>55720000</v>
      </c>
      <c r="L207" s="9">
        <f t="shared" si="129"/>
        <v>0.41666666666666669</v>
      </c>
      <c r="M207" s="16">
        <f t="shared" si="122"/>
        <v>55720000</v>
      </c>
    </row>
    <row r="208" spans="1:13" x14ac:dyDescent="0.35">
      <c r="A208" s="6" t="s">
        <v>97</v>
      </c>
      <c r="B208" s="7" t="s">
        <v>98</v>
      </c>
      <c r="C208" s="8">
        <v>17575000</v>
      </c>
      <c r="D208" s="8">
        <f t="shared" ref="D208:K208" si="131">D209</f>
        <v>0</v>
      </c>
      <c r="E208" s="8">
        <f t="shared" si="131"/>
        <v>0</v>
      </c>
      <c r="F208" s="8">
        <f t="shared" si="131"/>
        <v>0</v>
      </c>
      <c r="G208" s="8">
        <f t="shared" si="131"/>
        <v>16150000</v>
      </c>
      <c r="H208" s="8">
        <f t="shared" si="131"/>
        <v>0</v>
      </c>
      <c r="I208" s="8">
        <f t="shared" si="131"/>
        <v>1409200</v>
      </c>
      <c r="J208" s="8">
        <f t="shared" si="131"/>
        <v>17559200</v>
      </c>
      <c r="K208" s="8">
        <f t="shared" si="131"/>
        <v>15800</v>
      </c>
      <c r="L208" s="9">
        <f t="shared" si="129"/>
        <v>0.99910099573257471</v>
      </c>
      <c r="M208" s="16">
        <f t="shared" si="122"/>
        <v>15800</v>
      </c>
    </row>
    <row r="209" spans="1:13" x14ac:dyDescent="0.35">
      <c r="A209" s="6" t="s">
        <v>24</v>
      </c>
      <c r="B209" s="7" t="s">
        <v>99</v>
      </c>
      <c r="C209" s="8">
        <v>17575000</v>
      </c>
      <c r="D209" s="8">
        <v>0</v>
      </c>
      <c r="E209" s="8">
        <v>0</v>
      </c>
      <c r="F209" s="8">
        <v>0</v>
      </c>
      <c r="G209" s="8">
        <v>16150000</v>
      </c>
      <c r="H209" s="8">
        <v>0</v>
      </c>
      <c r="I209" s="8">
        <v>1409200</v>
      </c>
      <c r="J209" s="8">
        <f>SUM(D209:I209)</f>
        <v>17559200</v>
      </c>
      <c r="K209" s="8">
        <f>C209-J209</f>
        <v>15800</v>
      </c>
      <c r="L209" s="9">
        <f t="shared" si="129"/>
        <v>0.99910099573257471</v>
      </c>
      <c r="M209" s="16">
        <f t="shared" si="122"/>
        <v>15800</v>
      </c>
    </row>
    <row r="210" spans="1:13" x14ac:dyDescent="0.35">
      <c r="A210" s="6" t="s">
        <v>100</v>
      </c>
      <c r="B210" s="7" t="s">
        <v>222</v>
      </c>
      <c r="C210" s="8">
        <f t="shared" ref="C210:K210" si="132">C211</f>
        <v>10940000</v>
      </c>
      <c r="D210" s="8">
        <f t="shared" si="132"/>
        <v>0</v>
      </c>
      <c r="E210" s="8">
        <f t="shared" si="132"/>
        <v>0</v>
      </c>
      <c r="F210" s="8">
        <f t="shared" si="132"/>
        <v>75000</v>
      </c>
      <c r="G210" s="8">
        <f t="shared" si="132"/>
        <v>0</v>
      </c>
      <c r="H210" s="8">
        <f t="shared" si="132"/>
        <v>1582100</v>
      </c>
      <c r="I210" s="8">
        <f t="shared" si="132"/>
        <v>0</v>
      </c>
      <c r="J210" s="8">
        <f t="shared" si="132"/>
        <v>1657100</v>
      </c>
      <c r="K210" s="8">
        <f t="shared" si="132"/>
        <v>9282900</v>
      </c>
      <c r="L210" s="9">
        <f t="shared" si="129"/>
        <v>0.15147166361974407</v>
      </c>
      <c r="M210" s="16">
        <f t="shared" si="122"/>
        <v>9282900</v>
      </c>
    </row>
    <row r="211" spans="1:13" x14ac:dyDescent="0.35">
      <c r="A211" s="6" t="s">
        <v>24</v>
      </c>
      <c r="B211" s="7" t="s">
        <v>101</v>
      </c>
      <c r="C211" s="8">
        <v>10940000</v>
      </c>
      <c r="D211" s="8">
        <v>0</v>
      </c>
      <c r="E211" s="8">
        <v>0</v>
      </c>
      <c r="F211" s="8">
        <v>75000</v>
      </c>
      <c r="G211" s="8">
        <v>0</v>
      </c>
      <c r="H211" s="8">
        <v>1582100</v>
      </c>
      <c r="I211" s="8">
        <v>0</v>
      </c>
      <c r="J211" s="8">
        <f>SUM(D211:I211)</f>
        <v>1657100</v>
      </c>
      <c r="K211" s="8">
        <f>C211-J211</f>
        <v>9282900</v>
      </c>
      <c r="L211" s="9">
        <f t="shared" si="129"/>
        <v>0.15147166361974407</v>
      </c>
      <c r="M211" s="16">
        <f t="shared" si="122"/>
        <v>9282900</v>
      </c>
    </row>
    <row r="212" spans="1:13" x14ac:dyDescent="0.35">
      <c r="A212" s="6" t="s">
        <v>102</v>
      </c>
      <c r="B212" s="7" t="s">
        <v>103</v>
      </c>
      <c r="C212" s="8">
        <f t="shared" ref="C212:K212" si="133">C213</f>
        <v>27310000</v>
      </c>
      <c r="D212" s="8">
        <f t="shared" si="133"/>
        <v>2907786</v>
      </c>
      <c r="E212" s="8">
        <f t="shared" si="133"/>
        <v>2633600</v>
      </c>
      <c r="F212" s="8">
        <f t="shared" si="133"/>
        <v>2958850</v>
      </c>
      <c r="G212" s="8">
        <f t="shared" si="133"/>
        <v>507500</v>
      </c>
      <c r="H212" s="8">
        <f t="shared" si="133"/>
        <v>5023200</v>
      </c>
      <c r="I212" s="8">
        <f t="shared" si="133"/>
        <v>2788500</v>
      </c>
      <c r="J212" s="8">
        <f t="shared" si="133"/>
        <v>16819436</v>
      </c>
      <c r="K212" s="8">
        <f t="shared" si="133"/>
        <v>10490564</v>
      </c>
      <c r="L212" s="9">
        <f t="shared" si="129"/>
        <v>0.61587096301720978</v>
      </c>
      <c r="M212" s="16">
        <f t="shared" si="122"/>
        <v>10490564</v>
      </c>
    </row>
    <row r="213" spans="1:13" x14ac:dyDescent="0.35">
      <c r="A213" s="6" t="s">
        <v>24</v>
      </c>
      <c r="B213" s="7" t="s">
        <v>104</v>
      </c>
      <c r="C213" s="8">
        <v>27310000</v>
      </c>
      <c r="D213" s="8">
        <v>2907786</v>
      </c>
      <c r="E213" s="8">
        <v>2633600</v>
      </c>
      <c r="F213" s="8">
        <f>502750+2456100</f>
        <v>2958850</v>
      </c>
      <c r="G213" s="8">
        <v>507500</v>
      </c>
      <c r="H213" s="8">
        <f>2402700+2620500</f>
        <v>5023200</v>
      </c>
      <c r="I213" s="8">
        <v>2788500</v>
      </c>
      <c r="J213" s="8">
        <f>SUM(D213:I213)</f>
        <v>16819436</v>
      </c>
      <c r="K213" s="8">
        <f>C213-J213</f>
        <v>10490564</v>
      </c>
      <c r="L213" s="9">
        <f t="shared" si="129"/>
        <v>0.61587096301720978</v>
      </c>
      <c r="M213" s="16">
        <f t="shared" si="122"/>
        <v>10490564</v>
      </c>
    </row>
    <row r="214" spans="1:13" x14ac:dyDescent="0.35">
      <c r="A214" s="6" t="s">
        <v>105</v>
      </c>
      <c r="B214" s="7" t="s">
        <v>106</v>
      </c>
      <c r="C214" s="8">
        <f t="shared" ref="C214:K214" si="134">C215</f>
        <v>4800000</v>
      </c>
      <c r="D214" s="8">
        <f t="shared" si="134"/>
        <v>0</v>
      </c>
      <c r="E214" s="8">
        <f t="shared" si="134"/>
        <v>0</v>
      </c>
      <c r="F214" s="8">
        <f t="shared" si="134"/>
        <v>0</v>
      </c>
      <c r="G214" s="8">
        <f t="shared" si="134"/>
        <v>0</v>
      </c>
      <c r="H214" s="8">
        <f t="shared" si="134"/>
        <v>0</v>
      </c>
      <c r="I214" s="8">
        <f t="shared" si="134"/>
        <v>0</v>
      </c>
      <c r="J214" s="8">
        <f t="shared" si="134"/>
        <v>0</v>
      </c>
      <c r="K214" s="8">
        <f t="shared" si="134"/>
        <v>4800000</v>
      </c>
      <c r="L214" s="9">
        <f t="shared" si="129"/>
        <v>0</v>
      </c>
      <c r="M214" s="16">
        <f t="shared" si="122"/>
        <v>4800000</v>
      </c>
    </row>
    <row r="215" spans="1:13" x14ac:dyDescent="0.35">
      <c r="A215" s="6" t="s">
        <v>24</v>
      </c>
      <c r="B215" s="7" t="s">
        <v>107</v>
      </c>
      <c r="C215" s="8">
        <v>4800000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f>SUM(D215:I215)</f>
        <v>0</v>
      </c>
      <c r="K215" s="8">
        <f>C215-J215</f>
        <v>4800000</v>
      </c>
      <c r="L215" s="9">
        <f t="shared" si="129"/>
        <v>0</v>
      </c>
      <c r="M215" s="16">
        <f t="shared" si="122"/>
        <v>4800000</v>
      </c>
    </row>
    <row r="216" spans="1:13" x14ac:dyDescent="0.35">
      <c r="A216" s="6" t="s">
        <v>108</v>
      </c>
      <c r="B216" s="7" t="s">
        <v>109</v>
      </c>
      <c r="C216" s="8">
        <f t="shared" ref="C216:K216" si="135">C217</f>
        <v>500000</v>
      </c>
      <c r="D216" s="8">
        <f t="shared" si="135"/>
        <v>0</v>
      </c>
      <c r="E216" s="8">
        <f t="shared" si="135"/>
        <v>0</v>
      </c>
      <c r="F216" s="8">
        <f t="shared" si="135"/>
        <v>0</v>
      </c>
      <c r="G216" s="8">
        <f t="shared" si="135"/>
        <v>0</v>
      </c>
      <c r="H216" s="8">
        <f t="shared" si="135"/>
        <v>0</v>
      </c>
      <c r="I216" s="8">
        <f t="shared" si="135"/>
        <v>0</v>
      </c>
      <c r="J216" s="8">
        <f t="shared" si="135"/>
        <v>0</v>
      </c>
      <c r="K216" s="8">
        <f t="shared" si="135"/>
        <v>500000</v>
      </c>
      <c r="L216" s="9">
        <f t="shared" si="129"/>
        <v>0</v>
      </c>
      <c r="M216" s="16">
        <f t="shared" si="122"/>
        <v>500000</v>
      </c>
    </row>
    <row r="217" spans="1:13" x14ac:dyDescent="0.35">
      <c r="A217" s="6" t="s">
        <v>24</v>
      </c>
      <c r="B217" s="7" t="s">
        <v>110</v>
      </c>
      <c r="C217" s="8">
        <v>500000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f>SUM(D217:I217)</f>
        <v>0</v>
      </c>
      <c r="K217" s="8">
        <f>C217-J217</f>
        <v>500000</v>
      </c>
      <c r="L217" s="9">
        <f t="shared" si="129"/>
        <v>0</v>
      </c>
      <c r="M217" s="16">
        <f t="shared" si="122"/>
        <v>500000</v>
      </c>
    </row>
    <row r="218" spans="1:13" x14ac:dyDescent="0.35">
      <c r="A218" s="6" t="s">
        <v>111</v>
      </c>
      <c r="B218" s="7" t="s">
        <v>112</v>
      </c>
      <c r="C218" s="8">
        <f t="shared" ref="C218:K218" si="136">C219</f>
        <v>30188000</v>
      </c>
      <c r="D218" s="8">
        <f t="shared" si="136"/>
        <v>2400000</v>
      </c>
      <c r="E218" s="8">
        <f t="shared" si="136"/>
        <v>2402750</v>
      </c>
      <c r="F218" s="8">
        <f t="shared" si="136"/>
        <v>2400000</v>
      </c>
      <c r="G218" s="8">
        <f t="shared" si="136"/>
        <v>0</v>
      </c>
      <c r="H218" s="8">
        <f t="shared" si="136"/>
        <v>4850700</v>
      </c>
      <c r="I218" s="8">
        <f t="shared" si="136"/>
        <v>2432500</v>
      </c>
      <c r="J218" s="8">
        <f t="shared" si="136"/>
        <v>14485950</v>
      </c>
      <c r="K218" s="8">
        <f t="shared" si="136"/>
        <v>15702050</v>
      </c>
      <c r="L218" s="9">
        <f t="shared" si="129"/>
        <v>0.47985789055253741</v>
      </c>
      <c r="M218" s="16">
        <f t="shared" si="122"/>
        <v>15702050</v>
      </c>
    </row>
    <row r="219" spans="1:13" x14ac:dyDescent="0.35">
      <c r="A219" s="6" t="s">
        <v>24</v>
      </c>
      <c r="B219" s="7" t="s">
        <v>113</v>
      </c>
      <c r="C219" s="8">
        <v>30188000</v>
      </c>
      <c r="D219" s="8">
        <v>2400000</v>
      </c>
      <c r="E219" s="8">
        <f>1322750+1080000</f>
        <v>2402750</v>
      </c>
      <c r="F219" s="8">
        <v>2400000</v>
      </c>
      <c r="G219" s="8">
        <v>0</v>
      </c>
      <c r="H219" s="8">
        <f>2428700+2422000</f>
        <v>4850700</v>
      </c>
      <c r="I219" s="8">
        <v>2432500</v>
      </c>
      <c r="J219" s="8">
        <f>SUM(D219:I219)</f>
        <v>14485950</v>
      </c>
      <c r="K219" s="8">
        <f>C219-J219</f>
        <v>15702050</v>
      </c>
      <c r="L219" s="9">
        <f t="shared" si="129"/>
        <v>0.47985789055253741</v>
      </c>
      <c r="M219" s="16">
        <f t="shared" si="122"/>
        <v>15702050</v>
      </c>
    </row>
    <row r="220" spans="1:13" x14ac:dyDescent="0.35">
      <c r="A220" s="6" t="s">
        <v>114</v>
      </c>
      <c r="B220" s="7" t="s">
        <v>115</v>
      </c>
      <c r="C220" s="8">
        <f t="shared" ref="C220:K220" si="137">C221</f>
        <v>14417000</v>
      </c>
      <c r="D220" s="8">
        <f t="shared" si="137"/>
        <v>0</v>
      </c>
      <c r="E220" s="8">
        <f t="shared" si="137"/>
        <v>64000</v>
      </c>
      <c r="F220" s="8">
        <f t="shared" si="137"/>
        <v>915000</v>
      </c>
      <c r="G220" s="8">
        <f t="shared" si="137"/>
        <v>7015000</v>
      </c>
      <c r="H220" s="8">
        <f t="shared" si="137"/>
        <v>675000</v>
      </c>
      <c r="I220" s="8">
        <f t="shared" si="137"/>
        <v>1997000</v>
      </c>
      <c r="J220" s="8">
        <f t="shared" si="137"/>
        <v>10666000</v>
      </c>
      <c r="K220" s="8">
        <f t="shared" si="137"/>
        <v>3751000</v>
      </c>
      <c r="L220" s="9">
        <f t="shared" si="129"/>
        <v>0.73982104460012488</v>
      </c>
      <c r="M220" s="16">
        <f t="shared" si="122"/>
        <v>3751000</v>
      </c>
    </row>
    <row r="221" spans="1:13" x14ac:dyDescent="0.35">
      <c r="A221" s="6" t="s">
        <v>24</v>
      </c>
      <c r="B221" s="10" t="s">
        <v>223</v>
      </c>
      <c r="C221" s="8">
        <v>14417000</v>
      </c>
      <c r="D221" s="8">
        <v>0</v>
      </c>
      <c r="E221" s="8">
        <v>64000</v>
      </c>
      <c r="F221" s="8">
        <v>915000</v>
      </c>
      <c r="G221" s="8">
        <v>7015000</v>
      </c>
      <c r="H221" s="8">
        <v>675000</v>
      </c>
      <c r="I221" s="8">
        <v>1997000</v>
      </c>
      <c r="J221" s="8">
        <f>SUM(D221:I221)</f>
        <v>10666000</v>
      </c>
      <c r="K221" s="8">
        <f>C221-J221</f>
        <v>3751000</v>
      </c>
      <c r="L221" s="9">
        <f t="shared" si="129"/>
        <v>0.73982104460012488</v>
      </c>
      <c r="M221" s="16">
        <f t="shared" si="122"/>
        <v>3751000</v>
      </c>
    </row>
    <row r="222" spans="1:13" x14ac:dyDescent="0.35">
      <c r="A222" s="6" t="s">
        <v>116</v>
      </c>
      <c r="B222" s="7" t="s">
        <v>117</v>
      </c>
      <c r="C222" s="8">
        <f t="shared" ref="C222:K222" si="138">C223</f>
        <v>76311000</v>
      </c>
      <c r="D222" s="8">
        <f t="shared" si="138"/>
        <v>5378700</v>
      </c>
      <c r="E222" s="8">
        <f t="shared" si="138"/>
        <v>12575000</v>
      </c>
      <c r="F222" s="8">
        <f t="shared" si="138"/>
        <v>3567000</v>
      </c>
      <c r="G222" s="8">
        <f t="shared" si="138"/>
        <v>1300000</v>
      </c>
      <c r="H222" s="8">
        <f t="shared" si="138"/>
        <v>11107540</v>
      </c>
      <c r="I222" s="8">
        <f t="shared" si="138"/>
        <v>5384000</v>
      </c>
      <c r="J222" s="8">
        <f t="shared" si="138"/>
        <v>39312240</v>
      </c>
      <c r="K222" s="8">
        <f t="shared" si="138"/>
        <v>36998760</v>
      </c>
      <c r="L222" s="9">
        <f t="shared" si="129"/>
        <v>0.51515823406848293</v>
      </c>
      <c r="M222" s="16">
        <f t="shared" si="122"/>
        <v>36998760</v>
      </c>
    </row>
    <row r="223" spans="1:13" x14ac:dyDescent="0.35">
      <c r="A223" s="6" t="s">
        <v>24</v>
      </c>
      <c r="B223" s="10" t="s">
        <v>224</v>
      </c>
      <c r="C223" s="8">
        <v>76311000</v>
      </c>
      <c r="D223" s="8">
        <v>5378700</v>
      </c>
      <c r="E223" s="8">
        <f>4056000+8519000</f>
        <v>12575000</v>
      </c>
      <c r="F223" s="8">
        <f>267000+3300000</f>
        <v>3567000</v>
      </c>
      <c r="G223" s="8">
        <v>1300000</v>
      </c>
      <c r="H223" s="8">
        <f>2162540+5445000+3500000</f>
        <v>11107540</v>
      </c>
      <c r="I223" s="8">
        <f>3500000+1884000</f>
        <v>5384000</v>
      </c>
      <c r="J223" s="8">
        <f>SUM(D223:I223)</f>
        <v>39312240</v>
      </c>
      <c r="K223" s="8">
        <f>C223-J223</f>
        <v>36998760</v>
      </c>
      <c r="L223" s="9">
        <f t="shared" si="129"/>
        <v>0.51515823406848293</v>
      </c>
      <c r="M223" s="16">
        <f t="shared" si="122"/>
        <v>36998760</v>
      </c>
    </row>
    <row r="224" spans="1:13" x14ac:dyDescent="0.35">
      <c r="A224" s="6" t="s">
        <v>118</v>
      </c>
      <c r="B224" s="7" t="s">
        <v>119</v>
      </c>
      <c r="C224" s="8">
        <f t="shared" ref="C224:K224" si="139">C225</f>
        <v>2712000</v>
      </c>
      <c r="D224" s="8">
        <f t="shared" si="139"/>
        <v>0</v>
      </c>
      <c r="E224" s="8">
        <f t="shared" si="139"/>
        <v>1460000</v>
      </c>
      <c r="F224" s="8">
        <f t="shared" si="139"/>
        <v>0</v>
      </c>
      <c r="G224" s="8">
        <f t="shared" si="139"/>
        <v>970000</v>
      </c>
      <c r="H224" s="8">
        <f t="shared" si="139"/>
        <v>0</v>
      </c>
      <c r="I224" s="8">
        <f t="shared" si="139"/>
        <v>200000</v>
      </c>
      <c r="J224" s="8">
        <f t="shared" si="139"/>
        <v>2630000</v>
      </c>
      <c r="K224" s="8">
        <f t="shared" si="139"/>
        <v>82000</v>
      </c>
      <c r="L224" s="9">
        <f t="shared" si="129"/>
        <v>0.96976401179941008</v>
      </c>
      <c r="M224" s="16">
        <f t="shared" si="122"/>
        <v>82000</v>
      </c>
    </row>
    <row r="225" spans="1:13" x14ac:dyDescent="0.35">
      <c r="A225" s="6" t="s">
        <v>24</v>
      </c>
      <c r="B225" s="7" t="s">
        <v>120</v>
      </c>
      <c r="C225" s="8">
        <v>2712000</v>
      </c>
      <c r="D225" s="8">
        <v>0</v>
      </c>
      <c r="E225" s="8">
        <v>1460000</v>
      </c>
      <c r="F225" s="8">
        <v>0</v>
      </c>
      <c r="G225" s="8">
        <v>970000</v>
      </c>
      <c r="H225" s="8">
        <v>0</v>
      </c>
      <c r="I225" s="8">
        <v>200000</v>
      </c>
      <c r="J225" s="8">
        <f>SUM(D225:I225)</f>
        <v>2630000</v>
      </c>
      <c r="K225" s="8">
        <f>C225-J225</f>
        <v>82000</v>
      </c>
      <c r="L225" s="9">
        <f t="shared" si="129"/>
        <v>0.96976401179941008</v>
      </c>
      <c r="M225" s="16">
        <f t="shared" si="122"/>
        <v>82000</v>
      </c>
    </row>
    <row r="226" spans="1:13" x14ac:dyDescent="0.35">
      <c r="A226" s="6" t="s">
        <v>75</v>
      </c>
      <c r="B226" s="7" t="s">
        <v>121</v>
      </c>
      <c r="C226" s="8">
        <f t="shared" ref="C226:K226" si="140">C227+C229+C231</f>
        <v>31500000</v>
      </c>
      <c r="D226" s="8">
        <f t="shared" si="140"/>
        <v>0</v>
      </c>
      <c r="E226" s="8">
        <f t="shared" si="140"/>
        <v>0</v>
      </c>
      <c r="F226" s="8">
        <f t="shared" si="140"/>
        <v>0</v>
      </c>
      <c r="G226" s="8">
        <f t="shared" ref="G226:H226" si="141">G227+G229+G231</f>
        <v>0</v>
      </c>
      <c r="H226" s="8">
        <f t="shared" si="141"/>
        <v>0</v>
      </c>
      <c r="I226" s="8">
        <f t="shared" si="140"/>
        <v>0</v>
      </c>
      <c r="J226" s="8">
        <f t="shared" si="140"/>
        <v>0</v>
      </c>
      <c r="K226" s="8">
        <f t="shared" si="140"/>
        <v>31500000</v>
      </c>
      <c r="L226" s="9">
        <f t="shared" si="129"/>
        <v>0</v>
      </c>
      <c r="M226" s="16">
        <f t="shared" si="122"/>
        <v>31500000</v>
      </c>
    </row>
    <row r="227" spans="1:13" x14ac:dyDescent="0.35">
      <c r="A227" s="6" t="s">
        <v>89</v>
      </c>
      <c r="B227" s="7" t="s">
        <v>90</v>
      </c>
      <c r="C227" s="8">
        <f t="shared" ref="C227:K227" si="142">C228</f>
        <v>1600000</v>
      </c>
      <c r="D227" s="8">
        <f t="shared" si="142"/>
        <v>0</v>
      </c>
      <c r="E227" s="8">
        <f t="shared" si="142"/>
        <v>0</v>
      </c>
      <c r="F227" s="8">
        <f t="shared" si="142"/>
        <v>0</v>
      </c>
      <c r="G227" s="8">
        <f t="shared" si="142"/>
        <v>0</v>
      </c>
      <c r="H227" s="8">
        <f t="shared" si="142"/>
        <v>0</v>
      </c>
      <c r="I227" s="8">
        <f t="shared" si="142"/>
        <v>0</v>
      </c>
      <c r="J227" s="8">
        <f t="shared" si="142"/>
        <v>0</v>
      </c>
      <c r="K227" s="8">
        <f t="shared" si="142"/>
        <v>1600000</v>
      </c>
      <c r="L227" s="9">
        <f t="shared" si="129"/>
        <v>0</v>
      </c>
      <c r="M227" s="16">
        <f t="shared" si="122"/>
        <v>1600000</v>
      </c>
    </row>
    <row r="228" spans="1:13" x14ac:dyDescent="0.35">
      <c r="A228" s="6" t="s">
        <v>24</v>
      </c>
      <c r="B228" s="7" t="s">
        <v>122</v>
      </c>
      <c r="C228" s="8">
        <v>1600000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f>C228-J228</f>
        <v>1600000</v>
      </c>
      <c r="L228" s="9">
        <f t="shared" si="129"/>
        <v>0</v>
      </c>
      <c r="M228" s="16">
        <f t="shared" si="122"/>
        <v>1600000</v>
      </c>
    </row>
    <row r="229" spans="1:13" x14ac:dyDescent="0.35">
      <c r="A229" s="6" t="s">
        <v>123</v>
      </c>
      <c r="B229" s="7" t="s">
        <v>124</v>
      </c>
      <c r="C229" s="8">
        <f t="shared" ref="C229:K229" si="143">C230</f>
        <v>16140000</v>
      </c>
      <c r="D229" s="8">
        <f t="shared" si="143"/>
        <v>0</v>
      </c>
      <c r="E229" s="8">
        <f t="shared" si="143"/>
        <v>0</v>
      </c>
      <c r="F229" s="8">
        <f t="shared" si="143"/>
        <v>0</v>
      </c>
      <c r="G229" s="8">
        <f t="shared" si="143"/>
        <v>0</v>
      </c>
      <c r="H229" s="8">
        <f t="shared" si="143"/>
        <v>0</v>
      </c>
      <c r="I229" s="8">
        <f t="shared" si="143"/>
        <v>0</v>
      </c>
      <c r="J229" s="8">
        <f t="shared" si="143"/>
        <v>0</v>
      </c>
      <c r="K229" s="8">
        <f t="shared" si="143"/>
        <v>16140000</v>
      </c>
      <c r="L229" s="9">
        <f t="shared" si="129"/>
        <v>0</v>
      </c>
      <c r="M229" s="16">
        <f t="shared" si="122"/>
        <v>16140000</v>
      </c>
    </row>
    <row r="230" spans="1:13" x14ac:dyDescent="0.35">
      <c r="A230" s="6" t="s">
        <v>24</v>
      </c>
      <c r="B230" s="7" t="s">
        <v>125</v>
      </c>
      <c r="C230" s="8">
        <v>16140000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f>C230-J230</f>
        <v>16140000</v>
      </c>
      <c r="L230" s="9">
        <f t="shared" si="129"/>
        <v>0</v>
      </c>
      <c r="M230" s="16">
        <f t="shared" si="122"/>
        <v>16140000</v>
      </c>
    </row>
    <row r="231" spans="1:13" x14ac:dyDescent="0.35">
      <c r="A231" s="6" t="s">
        <v>118</v>
      </c>
      <c r="B231" s="7" t="s">
        <v>119</v>
      </c>
      <c r="C231" s="8">
        <f t="shared" ref="C231:K231" si="144">C232</f>
        <v>13760000</v>
      </c>
      <c r="D231" s="8">
        <f t="shared" si="144"/>
        <v>0</v>
      </c>
      <c r="E231" s="8">
        <f t="shared" si="144"/>
        <v>0</v>
      </c>
      <c r="F231" s="8">
        <f t="shared" si="144"/>
        <v>0</v>
      </c>
      <c r="G231" s="8">
        <f t="shared" si="144"/>
        <v>0</v>
      </c>
      <c r="H231" s="8">
        <f t="shared" si="144"/>
        <v>0</v>
      </c>
      <c r="I231" s="8">
        <f t="shared" si="144"/>
        <v>0</v>
      </c>
      <c r="J231" s="8">
        <f t="shared" si="144"/>
        <v>0</v>
      </c>
      <c r="K231" s="8">
        <f t="shared" si="144"/>
        <v>13760000</v>
      </c>
      <c r="L231" s="9">
        <f t="shared" si="129"/>
        <v>0</v>
      </c>
      <c r="M231" s="16">
        <f t="shared" si="122"/>
        <v>13760000</v>
      </c>
    </row>
    <row r="232" spans="1:13" x14ac:dyDescent="0.35">
      <c r="A232" s="6" t="s">
        <v>24</v>
      </c>
      <c r="B232" s="10" t="s">
        <v>126</v>
      </c>
      <c r="C232" s="8">
        <v>13760000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f>C232-J232</f>
        <v>13760000</v>
      </c>
      <c r="L232" s="9">
        <f t="shared" si="129"/>
        <v>0</v>
      </c>
      <c r="M232" s="16">
        <f t="shared" si="122"/>
        <v>13760000</v>
      </c>
    </row>
    <row r="233" spans="1:13" x14ac:dyDescent="0.35">
      <c r="A233" s="6" t="s">
        <v>127</v>
      </c>
      <c r="B233" s="7" t="s">
        <v>225</v>
      </c>
      <c r="C233" s="8">
        <f t="shared" ref="C233:K233" si="145">C234+C236+C238</f>
        <v>15560000</v>
      </c>
      <c r="D233" s="8">
        <f t="shared" si="145"/>
        <v>0</v>
      </c>
      <c r="E233" s="8">
        <f t="shared" si="145"/>
        <v>0</v>
      </c>
      <c r="F233" s="8">
        <f t="shared" si="145"/>
        <v>0</v>
      </c>
      <c r="G233" s="8">
        <f t="shared" ref="G233:H233" si="146">G234+G236+G238</f>
        <v>0</v>
      </c>
      <c r="H233" s="8">
        <f t="shared" si="146"/>
        <v>0</v>
      </c>
      <c r="I233" s="8">
        <f t="shared" si="145"/>
        <v>0</v>
      </c>
      <c r="J233" s="8">
        <f t="shared" si="145"/>
        <v>0</v>
      </c>
      <c r="K233" s="8">
        <f t="shared" si="145"/>
        <v>15560000</v>
      </c>
      <c r="L233" s="9">
        <f t="shared" si="129"/>
        <v>0</v>
      </c>
      <c r="M233" s="16">
        <f t="shared" si="122"/>
        <v>15560000</v>
      </c>
    </row>
    <row r="234" spans="1:13" x14ac:dyDescent="0.35">
      <c r="A234" s="6" t="s">
        <v>128</v>
      </c>
      <c r="B234" s="7" t="s">
        <v>129</v>
      </c>
      <c r="C234" s="8">
        <f t="shared" ref="C234:K234" si="147">C235</f>
        <v>8000000</v>
      </c>
      <c r="D234" s="8">
        <f t="shared" si="147"/>
        <v>0</v>
      </c>
      <c r="E234" s="8">
        <f t="shared" si="147"/>
        <v>0</v>
      </c>
      <c r="F234" s="8">
        <f t="shared" si="147"/>
        <v>0</v>
      </c>
      <c r="G234" s="8">
        <f t="shared" si="147"/>
        <v>0</v>
      </c>
      <c r="H234" s="8">
        <f t="shared" si="147"/>
        <v>0</v>
      </c>
      <c r="I234" s="8">
        <f t="shared" si="147"/>
        <v>0</v>
      </c>
      <c r="J234" s="8">
        <f t="shared" si="147"/>
        <v>0</v>
      </c>
      <c r="K234" s="8">
        <f t="shared" si="147"/>
        <v>8000000</v>
      </c>
      <c r="L234" s="9">
        <f t="shared" si="129"/>
        <v>0</v>
      </c>
      <c r="M234" s="16">
        <f t="shared" si="122"/>
        <v>8000000</v>
      </c>
    </row>
    <row r="235" spans="1:13" x14ac:dyDescent="0.35">
      <c r="A235" s="6" t="s">
        <v>24</v>
      </c>
      <c r="B235" s="7" t="s">
        <v>130</v>
      </c>
      <c r="C235" s="8">
        <v>8000000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f>C235-J235</f>
        <v>8000000</v>
      </c>
      <c r="L235" s="9">
        <f t="shared" si="129"/>
        <v>0</v>
      </c>
      <c r="M235" s="16">
        <f t="shared" si="122"/>
        <v>8000000</v>
      </c>
    </row>
    <row r="236" spans="1:13" x14ac:dyDescent="0.35">
      <c r="A236" s="6" t="s">
        <v>118</v>
      </c>
      <c r="B236" s="7" t="s">
        <v>119</v>
      </c>
      <c r="C236" s="8">
        <f t="shared" ref="C236:K236" si="148">C237</f>
        <v>5160000</v>
      </c>
      <c r="D236" s="8">
        <f t="shared" si="148"/>
        <v>0</v>
      </c>
      <c r="E236" s="8">
        <f t="shared" si="148"/>
        <v>0</v>
      </c>
      <c r="F236" s="8">
        <f t="shared" si="148"/>
        <v>0</v>
      </c>
      <c r="G236" s="8">
        <f t="shared" si="148"/>
        <v>0</v>
      </c>
      <c r="H236" s="8">
        <f t="shared" si="148"/>
        <v>0</v>
      </c>
      <c r="I236" s="8">
        <f t="shared" si="148"/>
        <v>0</v>
      </c>
      <c r="J236" s="8">
        <f t="shared" si="148"/>
        <v>0</v>
      </c>
      <c r="K236" s="8">
        <f t="shared" si="148"/>
        <v>5160000</v>
      </c>
      <c r="L236" s="9">
        <f t="shared" si="129"/>
        <v>0</v>
      </c>
      <c r="M236" s="16">
        <f t="shared" si="122"/>
        <v>5160000</v>
      </c>
    </row>
    <row r="237" spans="1:13" x14ac:dyDescent="0.35">
      <c r="A237" s="6" t="s">
        <v>24</v>
      </c>
      <c r="B237" s="10" t="s">
        <v>131</v>
      </c>
      <c r="C237" s="8">
        <v>5160000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f>C237-J237</f>
        <v>5160000</v>
      </c>
      <c r="L237" s="9">
        <f t="shared" si="129"/>
        <v>0</v>
      </c>
      <c r="M237" s="16">
        <f t="shared" si="122"/>
        <v>5160000</v>
      </c>
    </row>
    <row r="238" spans="1:13" x14ac:dyDescent="0.35">
      <c r="A238" s="6" t="s">
        <v>132</v>
      </c>
      <c r="B238" s="7" t="s">
        <v>133</v>
      </c>
      <c r="C238" s="8">
        <f t="shared" ref="C238:K238" si="149">C239</f>
        <v>2400000</v>
      </c>
      <c r="D238" s="8">
        <f t="shared" si="149"/>
        <v>0</v>
      </c>
      <c r="E238" s="8">
        <f t="shared" si="149"/>
        <v>0</v>
      </c>
      <c r="F238" s="8">
        <f t="shared" si="149"/>
        <v>0</v>
      </c>
      <c r="G238" s="8">
        <f t="shared" si="149"/>
        <v>0</v>
      </c>
      <c r="H238" s="8">
        <f t="shared" si="149"/>
        <v>0</v>
      </c>
      <c r="I238" s="8">
        <f t="shared" si="149"/>
        <v>0</v>
      </c>
      <c r="J238" s="8">
        <f t="shared" si="149"/>
        <v>0</v>
      </c>
      <c r="K238" s="8">
        <f t="shared" si="149"/>
        <v>2400000</v>
      </c>
      <c r="L238" s="9">
        <f t="shared" si="129"/>
        <v>0</v>
      </c>
      <c r="M238" s="16">
        <f t="shared" si="122"/>
        <v>2400000</v>
      </c>
    </row>
    <row r="239" spans="1:13" x14ac:dyDescent="0.35">
      <c r="A239" s="6" t="s">
        <v>24</v>
      </c>
      <c r="B239" s="10" t="s">
        <v>134</v>
      </c>
      <c r="C239" s="8">
        <v>2400000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f>C239-J239</f>
        <v>2400000</v>
      </c>
      <c r="L239" s="9">
        <f t="shared" si="129"/>
        <v>0</v>
      </c>
      <c r="M239" s="16">
        <f t="shared" si="122"/>
        <v>2400000</v>
      </c>
    </row>
    <row r="240" spans="1:13" x14ac:dyDescent="0.35">
      <c r="A240" s="6" t="s">
        <v>135</v>
      </c>
      <c r="B240" s="7" t="s">
        <v>226</v>
      </c>
      <c r="C240" s="8">
        <f t="shared" ref="C240:K240" si="150">C241+C244</f>
        <v>9641000</v>
      </c>
      <c r="D240" s="8">
        <f t="shared" si="150"/>
        <v>0</v>
      </c>
      <c r="E240" s="8">
        <f t="shared" si="150"/>
        <v>0</v>
      </c>
      <c r="F240" s="8">
        <f t="shared" si="150"/>
        <v>0</v>
      </c>
      <c r="G240" s="8">
        <f t="shared" ref="G240:H240" si="151">G241+G244</f>
        <v>0</v>
      </c>
      <c r="H240" s="8">
        <f t="shared" si="151"/>
        <v>0</v>
      </c>
      <c r="I240" s="8">
        <f t="shared" si="150"/>
        <v>0</v>
      </c>
      <c r="J240" s="8">
        <f t="shared" si="150"/>
        <v>0</v>
      </c>
      <c r="K240" s="8">
        <f t="shared" si="150"/>
        <v>9641000</v>
      </c>
      <c r="L240" s="9">
        <f t="shared" si="129"/>
        <v>0</v>
      </c>
      <c r="M240" s="16">
        <f t="shared" si="122"/>
        <v>9641000</v>
      </c>
    </row>
    <row r="241" spans="1:13" x14ac:dyDescent="0.35">
      <c r="A241" s="6" t="s">
        <v>123</v>
      </c>
      <c r="B241" s="7" t="s">
        <v>124</v>
      </c>
      <c r="C241" s="8">
        <f t="shared" ref="C241:K241" si="152">SUM(C242:C243)</f>
        <v>4611000</v>
      </c>
      <c r="D241" s="8">
        <f t="shared" si="152"/>
        <v>0</v>
      </c>
      <c r="E241" s="8">
        <f t="shared" si="152"/>
        <v>0</v>
      </c>
      <c r="F241" s="8">
        <f t="shared" si="152"/>
        <v>0</v>
      </c>
      <c r="G241" s="8">
        <f t="shared" ref="G241" si="153">SUM(G242:G243)</f>
        <v>0</v>
      </c>
      <c r="H241" s="8">
        <f t="shared" ref="H241" si="154">SUM(H242:H243)</f>
        <v>0</v>
      </c>
      <c r="I241" s="8">
        <f t="shared" si="152"/>
        <v>0</v>
      </c>
      <c r="J241" s="8">
        <f t="shared" si="152"/>
        <v>0</v>
      </c>
      <c r="K241" s="8">
        <f t="shared" si="152"/>
        <v>4611000</v>
      </c>
      <c r="L241" s="9">
        <f t="shared" si="129"/>
        <v>0</v>
      </c>
      <c r="M241" s="16">
        <f t="shared" si="122"/>
        <v>4611000</v>
      </c>
    </row>
    <row r="242" spans="1:13" x14ac:dyDescent="0.35">
      <c r="A242" s="6" t="s">
        <v>24</v>
      </c>
      <c r="B242" s="7" t="s">
        <v>136</v>
      </c>
      <c r="C242" s="8">
        <v>2451000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f>C242-J242</f>
        <v>2451000</v>
      </c>
      <c r="L242" s="9">
        <f t="shared" si="129"/>
        <v>0</v>
      </c>
      <c r="M242" s="16">
        <f t="shared" si="122"/>
        <v>2451000</v>
      </c>
    </row>
    <row r="243" spans="1:13" x14ac:dyDescent="0.35">
      <c r="A243" s="6" t="s">
        <v>24</v>
      </c>
      <c r="B243" s="7" t="s">
        <v>125</v>
      </c>
      <c r="C243" s="8">
        <v>2160000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f>C243-J243</f>
        <v>2160000</v>
      </c>
      <c r="L243" s="9">
        <f t="shared" si="129"/>
        <v>0</v>
      </c>
      <c r="M243" s="16">
        <f t="shared" si="122"/>
        <v>2160000</v>
      </c>
    </row>
    <row r="244" spans="1:13" x14ac:dyDescent="0.35">
      <c r="A244" s="6" t="s">
        <v>118</v>
      </c>
      <c r="B244" s="7" t="s">
        <v>119</v>
      </c>
      <c r="C244" s="8">
        <f t="shared" ref="C244:K244" si="155">SUM(C245:C246)</f>
        <v>5030000</v>
      </c>
      <c r="D244" s="8">
        <f t="shared" si="155"/>
        <v>0</v>
      </c>
      <c r="E244" s="8">
        <f t="shared" si="155"/>
        <v>0</v>
      </c>
      <c r="F244" s="8">
        <f t="shared" si="155"/>
        <v>0</v>
      </c>
      <c r="G244" s="8">
        <f t="shared" ref="G244:H244" si="156">SUM(G245:G246)</f>
        <v>0</v>
      </c>
      <c r="H244" s="8">
        <f t="shared" si="156"/>
        <v>0</v>
      </c>
      <c r="I244" s="8">
        <f t="shared" si="155"/>
        <v>0</v>
      </c>
      <c r="J244" s="8">
        <f t="shared" si="155"/>
        <v>0</v>
      </c>
      <c r="K244" s="8">
        <f t="shared" si="155"/>
        <v>5030000</v>
      </c>
      <c r="L244" s="9">
        <f t="shared" si="129"/>
        <v>0</v>
      </c>
      <c r="M244" s="16">
        <f t="shared" si="122"/>
        <v>5030000</v>
      </c>
    </row>
    <row r="245" spans="1:13" x14ac:dyDescent="0.35">
      <c r="A245" s="6" t="s">
        <v>24</v>
      </c>
      <c r="B245" s="10" t="s">
        <v>213</v>
      </c>
      <c r="C245" s="8">
        <v>3440000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f>C245-J245</f>
        <v>3440000</v>
      </c>
      <c r="L245" s="9">
        <f t="shared" si="129"/>
        <v>0</v>
      </c>
      <c r="M245" s="16">
        <f t="shared" si="122"/>
        <v>3440000</v>
      </c>
    </row>
    <row r="246" spans="1:13" x14ac:dyDescent="0.35">
      <c r="A246" s="6" t="s">
        <v>24</v>
      </c>
      <c r="B246" s="7" t="s">
        <v>137</v>
      </c>
      <c r="C246" s="8">
        <v>1590000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f>C246-J246</f>
        <v>1590000</v>
      </c>
      <c r="L246" s="9">
        <f t="shared" si="129"/>
        <v>0</v>
      </c>
      <c r="M246" s="16">
        <f t="shared" si="122"/>
        <v>1590000</v>
      </c>
    </row>
    <row r="247" spans="1:13" x14ac:dyDescent="0.35">
      <c r="A247" s="6" t="s">
        <v>138</v>
      </c>
      <c r="B247" s="7" t="s">
        <v>139</v>
      </c>
      <c r="C247" s="8">
        <f t="shared" ref="C247:K247" si="157">C248+C250+C252</f>
        <v>12110000</v>
      </c>
      <c r="D247" s="8">
        <f t="shared" si="157"/>
        <v>0</v>
      </c>
      <c r="E247" s="8">
        <f t="shared" si="157"/>
        <v>0</v>
      </c>
      <c r="F247" s="8">
        <f t="shared" si="157"/>
        <v>0</v>
      </c>
      <c r="G247" s="8">
        <f t="shared" ref="G247:H247" si="158">G248+G250+G252</f>
        <v>0</v>
      </c>
      <c r="H247" s="8">
        <f t="shared" si="158"/>
        <v>0</v>
      </c>
      <c r="I247" s="8">
        <f t="shared" si="157"/>
        <v>0</v>
      </c>
      <c r="J247" s="8">
        <f t="shared" si="157"/>
        <v>0</v>
      </c>
      <c r="K247" s="8">
        <f t="shared" si="157"/>
        <v>12110000</v>
      </c>
      <c r="L247" s="9">
        <f t="shared" si="129"/>
        <v>0</v>
      </c>
      <c r="M247" s="16">
        <f t="shared" si="122"/>
        <v>12110000</v>
      </c>
    </row>
    <row r="248" spans="1:13" x14ac:dyDescent="0.35">
      <c r="A248" s="6" t="s">
        <v>123</v>
      </c>
      <c r="B248" s="7" t="s">
        <v>124</v>
      </c>
      <c r="C248" s="8">
        <f t="shared" ref="C248:K248" si="159">C249</f>
        <v>2460000</v>
      </c>
      <c r="D248" s="8">
        <f t="shared" si="159"/>
        <v>0</v>
      </c>
      <c r="E248" s="8">
        <f t="shared" si="159"/>
        <v>0</v>
      </c>
      <c r="F248" s="8">
        <f t="shared" si="159"/>
        <v>0</v>
      </c>
      <c r="G248" s="8">
        <f t="shared" si="159"/>
        <v>0</v>
      </c>
      <c r="H248" s="8">
        <f t="shared" si="159"/>
        <v>0</v>
      </c>
      <c r="I248" s="8">
        <f t="shared" si="159"/>
        <v>0</v>
      </c>
      <c r="J248" s="8">
        <f t="shared" si="159"/>
        <v>0</v>
      </c>
      <c r="K248" s="8">
        <f t="shared" si="159"/>
        <v>2460000</v>
      </c>
      <c r="L248" s="9">
        <f t="shared" si="129"/>
        <v>0</v>
      </c>
      <c r="M248" s="16">
        <f t="shared" si="122"/>
        <v>2460000</v>
      </c>
    </row>
    <row r="249" spans="1:13" x14ac:dyDescent="0.35">
      <c r="A249" s="6" t="s">
        <v>24</v>
      </c>
      <c r="B249" s="7" t="s">
        <v>125</v>
      </c>
      <c r="C249" s="8">
        <v>2460000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f>C249-J249</f>
        <v>2460000</v>
      </c>
      <c r="L249" s="9">
        <f t="shared" si="129"/>
        <v>0</v>
      </c>
      <c r="M249" s="16">
        <f t="shared" si="122"/>
        <v>2460000</v>
      </c>
    </row>
    <row r="250" spans="1:13" x14ac:dyDescent="0.35">
      <c r="A250" s="6" t="s">
        <v>118</v>
      </c>
      <c r="B250" s="7" t="s">
        <v>119</v>
      </c>
      <c r="C250" s="8">
        <f t="shared" ref="C250:K250" si="160">C251</f>
        <v>6450000</v>
      </c>
      <c r="D250" s="8">
        <f t="shared" si="160"/>
        <v>0</v>
      </c>
      <c r="E250" s="8">
        <f t="shared" si="160"/>
        <v>0</v>
      </c>
      <c r="F250" s="8">
        <f t="shared" si="160"/>
        <v>0</v>
      </c>
      <c r="G250" s="8">
        <f t="shared" si="160"/>
        <v>0</v>
      </c>
      <c r="H250" s="8">
        <f t="shared" si="160"/>
        <v>0</v>
      </c>
      <c r="I250" s="8">
        <f t="shared" si="160"/>
        <v>0</v>
      </c>
      <c r="J250" s="8">
        <f t="shared" si="160"/>
        <v>0</v>
      </c>
      <c r="K250" s="8">
        <f t="shared" si="160"/>
        <v>6450000</v>
      </c>
      <c r="L250" s="9">
        <f t="shared" si="129"/>
        <v>0</v>
      </c>
      <c r="M250" s="16">
        <f t="shared" si="122"/>
        <v>6450000</v>
      </c>
    </row>
    <row r="251" spans="1:13" x14ac:dyDescent="0.35">
      <c r="A251" s="6" t="s">
        <v>24</v>
      </c>
      <c r="B251" s="10" t="s">
        <v>140</v>
      </c>
      <c r="C251" s="8">
        <v>6450000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f>C251-J251</f>
        <v>6450000</v>
      </c>
      <c r="L251" s="9">
        <f t="shared" si="129"/>
        <v>0</v>
      </c>
      <c r="M251" s="16">
        <f t="shared" si="122"/>
        <v>6450000</v>
      </c>
    </row>
    <row r="252" spans="1:13" x14ac:dyDescent="0.35">
      <c r="A252" s="6" t="s">
        <v>132</v>
      </c>
      <c r="B252" s="7" t="s">
        <v>133</v>
      </c>
      <c r="C252" s="8">
        <f t="shared" ref="C252:K252" si="161">C253</f>
        <v>3200000</v>
      </c>
      <c r="D252" s="8">
        <f t="shared" si="161"/>
        <v>0</v>
      </c>
      <c r="E252" s="8">
        <f t="shared" si="161"/>
        <v>0</v>
      </c>
      <c r="F252" s="8">
        <f t="shared" si="161"/>
        <v>0</v>
      </c>
      <c r="G252" s="8">
        <f t="shared" si="161"/>
        <v>0</v>
      </c>
      <c r="H252" s="8">
        <f t="shared" si="161"/>
        <v>0</v>
      </c>
      <c r="I252" s="8">
        <f t="shared" si="161"/>
        <v>0</v>
      </c>
      <c r="J252" s="8">
        <f t="shared" si="161"/>
        <v>0</v>
      </c>
      <c r="K252" s="8">
        <f t="shared" si="161"/>
        <v>3200000</v>
      </c>
      <c r="L252" s="9">
        <f t="shared" si="129"/>
        <v>0</v>
      </c>
      <c r="M252" s="16">
        <f t="shared" si="122"/>
        <v>3200000</v>
      </c>
    </row>
    <row r="253" spans="1:13" x14ac:dyDescent="0.35">
      <c r="A253" s="6" t="s">
        <v>24</v>
      </c>
      <c r="B253" s="10" t="s">
        <v>201</v>
      </c>
      <c r="C253" s="8">
        <v>3200000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f>C253-J253</f>
        <v>3200000</v>
      </c>
      <c r="L253" s="9">
        <f t="shared" si="129"/>
        <v>0</v>
      </c>
      <c r="M253" s="16">
        <f t="shared" si="122"/>
        <v>3200000</v>
      </c>
    </row>
    <row r="254" spans="1:13" x14ac:dyDescent="0.35">
      <c r="A254" s="6" t="s">
        <v>141</v>
      </c>
      <c r="B254" s="7" t="s">
        <v>142</v>
      </c>
      <c r="C254" s="8">
        <f t="shared" ref="C254:K254" si="162">C255+C257</f>
        <v>14820000</v>
      </c>
      <c r="D254" s="8">
        <f t="shared" si="162"/>
        <v>0</v>
      </c>
      <c r="E254" s="8">
        <f t="shared" si="162"/>
        <v>0</v>
      </c>
      <c r="F254" s="8">
        <f t="shared" si="162"/>
        <v>0</v>
      </c>
      <c r="G254" s="8">
        <f t="shared" ref="G254:H254" si="163">G255+G257</f>
        <v>0</v>
      </c>
      <c r="H254" s="8">
        <f t="shared" si="163"/>
        <v>0</v>
      </c>
      <c r="I254" s="8">
        <f t="shared" si="162"/>
        <v>0</v>
      </c>
      <c r="J254" s="8">
        <f t="shared" si="162"/>
        <v>0</v>
      </c>
      <c r="K254" s="8">
        <f t="shared" si="162"/>
        <v>14820000</v>
      </c>
      <c r="L254" s="9">
        <f t="shared" si="129"/>
        <v>0</v>
      </c>
      <c r="M254" s="16">
        <f t="shared" si="122"/>
        <v>14820000</v>
      </c>
    </row>
    <row r="255" spans="1:13" x14ac:dyDescent="0.35">
      <c r="A255" s="6" t="s">
        <v>118</v>
      </c>
      <c r="B255" s="7" t="s">
        <v>119</v>
      </c>
      <c r="C255" s="8">
        <f t="shared" ref="C255:K255" si="164">C256</f>
        <v>10320000</v>
      </c>
      <c r="D255" s="8">
        <f t="shared" si="164"/>
        <v>0</v>
      </c>
      <c r="E255" s="8">
        <f t="shared" si="164"/>
        <v>0</v>
      </c>
      <c r="F255" s="8">
        <f t="shared" si="164"/>
        <v>0</v>
      </c>
      <c r="G255" s="8">
        <f t="shared" si="164"/>
        <v>0</v>
      </c>
      <c r="H255" s="8">
        <f t="shared" si="164"/>
        <v>0</v>
      </c>
      <c r="I255" s="8">
        <f t="shared" si="164"/>
        <v>0</v>
      </c>
      <c r="J255" s="8">
        <f t="shared" si="164"/>
        <v>0</v>
      </c>
      <c r="K255" s="8">
        <f t="shared" si="164"/>
        <v>10320000</v>
      </c>
      <c r="L255" s="9">
        <f t="shared" si="129"/>
        <v>0</v>
      </c>
      <c r="M255" s="16">
        <f t="shared" si="122"/>
        <v>10320000</v>
      </c>
    </row>
    <row r="256" spans="1:13" x14ac:dyDescent="0.35">
      <c r="A256" s="6" t="s">
        <v>24</v>
      </c>
      <c r="B256" s="10" t="s">
        <v>143</v>
      </c>
      <c r="C256" s="8">
        <v>10320000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f>C256-J256</f>
        <v>10320000</v>
      </c>
      <c r="L256" s="9">
        <f t="shared" si="129"/>
        <v>0</v>
      </c>
      <c r="M256" s="16">
        <f t="shared" si="122"/>
        <v>10320000</v>
      </c>
    </row>
    <row r="257" spans="1:13" x14ac:dyDescent="0.35">
      <c r="A257" s="6" t="s">
        <v>132</v>
      </c>
      <c r="B257" s="7" t="s">
        <v>133</v>
      </c>
      <c r="C257" s="8">
        <f t="shared" ref="C257:K257" si="165">C258</f>
        <v>4500000</v>
      </c>
      <c r="D257" s="8">
        <f t="shared" si="165"/>
        <v>0</v>
      </c>
      <c r="E257" s="8">
        <f t="shared" si="165"/>
        <v>0</v>
      </c>
      <c r="F257" s="8">
        <f t="shared" si="165"/>
        <v>0</v>
      </c>
      <c r="G257" s="8">
        <f t="shared" si="165"/>
        <v>0</v>
      </c>
      <c r="H257" s="8">
        <f t="shared" si="165"/>
        <v>0</v>
      </c>
      <c r="I257" s="8">
        <f t="shared" si="165"/>
        <v>0</v>
      </c>
      <c r="J257" s="8">
        <f t="shared" si="165"/>
        <v>0</v>
      </c>
      <c r="K257" s="8">
        <f t="shared" si="165"/>
        <v>4500000</v>
      </c>
      <c r="L257" s="9">
        <f t="shared" si="129"/>
        <v>0</v>
      </c>
      <c r="M257" s="16">
        <f t="shared" si="122"/>
        <v>4500000</v>
      </c>
    </row>
    <row r="258" spans="1:13" x14ac:dyDescent="0.35">
      <c r="A258" s="6" t="s">
        <v>24</v>
      </c>
      <c r="B258" s="10" t="s">
        <v>155</v>
      </c>
      <c r="C258" s="8">
        <v>4500000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f>C258-J258</f>
        <v>4500000</v>
      </c>
      <c r="L258" s="9">
        <f t="shared" si="129"/>
        <v>0</v>
      </c>
      <c r="M258" s="16">
        <f t="shared" si="122"/>
        <v>4500000</v>
      </c>
    </row>
    <row r="259" spans="1:13" x14ac:dyDescent="0.35">
      <c r="A259" s="6" t="s">
        <v>144</v>
      </c>
      <c r="B259" s="7" t="s">
        <v>145</v>
      </c>
      <c r="C259" s="8">
        <f t="shared" ref="C259:K259" si="166">C260+C262</f>
        <v>13350000</v>
      </c>
      <c r="D259" s="8">
        <f t="shared" si="166"/>
        <v>0</v>
      </c>
      <c r="E259" s="8">
        <f t="shared" si="166"/>
        <v>0</v>
      </c>
      <c r="F259" s="8">
        <f t="shared" si="166"/>
        <v>0</v>
      </c>
      <c r="G259" s="8">
        <f t="shared" ref="G259:H259" si="167">G260+G262</f>
        <v>0</v>
      </c>
      <c r="H259" s="8">
        <f t="shared" si="167"/>
        <v>0</v>
      </c>
      <c r="I259" s="8">
        <f t="shared" si="166"/>
        <v>0</v>
      </c>
      <c r="J259" s="8">
        <f t="shared" si="166"/>
        <v>0</v>
      </c>
      <c r="K259" s="8">
        <f t="shared" si="166"/>
        <v>13350000</v>
      </c>
      <c r="L259" s="9">
        <f t="shared" si="129"/>
        <v>0</v>
      </c>
      <c r="M259" s="16">
        <f t="shared" si="122"/>
        <v>13350000</v>
      </c>
    </row>
    <row r="260" spans="1:13" x14ac:dyDescent="0.35">
      <c r="A260" s="6" t="s">
        <v>111</v>
      </c>
      <c r="B260" s="7" t="s">
        <v>112</v>
      </c>
      <c r="C260" s="8">
        <f t="shared" ref="C260:K260" si="168">C261</f>
        <v>11750000</v>
      </c>
      <c r="D260" s="8">
        <f t="shared" si="168"/>
        <v>0</v>
      </c>
      <c r="E260" s="8">
        <f t="shared" si="168"/>
        <v>0</v>
      </c>
      <c r="F260" s="8">
        <f t="shared" si="168"/>
        <v>0</v>
      </c>
      <c r="G260" s="8">
        <f t="shared" si="168"/>
        <v>0</v>
      </c>
      <c r="H260" s="8">
        <f t="shared" si="168"/>
        <v>0</v>
      </c>
      <c r="I260" s="8">
        <f t="shared" si="168"/>
        <v>0</v>
      </c>
      <c r="J260" s="8">
        <f t="shared" si="168"/>
        <v>0</v>
      </c>
      <c r="K260" s="8">
        <f t="shared" si="168"/>
        <v>11750000</v>
      </c>
      <c r="L260" s="9">
        <f t="shared" si="129"/>
        <v>0</v>
      </c>
      <c r="M260" s="16">
        <f t="shared" si="122"/>
        <v>11750000</v>
      </c>
    </row>
    <row r="261" spans="1:13" x14ac:dyDescent="0.35">
      <c r="A261" s="6" t="s">
        <v>24</v>
      </c>
      <c r="B261" s="10" t="s">
        <v>227</v>
      </c>
      <c r="C261" s="8">
        <v>11750000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f>C261-J261</f>
        <v>11750000</v>
      </c>
      <c r="L261" s="9">
        <f t="shared" si="129"/>
        <v>0</v>
      </c>
      <c r="M261" s="16">
        <f t="shared" si="122"/>
        <v>11750000</v>
      </c>
    </row>
    <row r="262" spans="1:13" x14ac:dyDescent="0.35">
      <c r="A262" s="6" t="s">
        <v>132</v>
      </c>
      <c r="B262" s="7" t="s">
        <v>133</v>
      </c>
      <c r="C262" s="8">
        <f t="shared" ref="C262:K262" si="169">C263</f>
        <v>1600000</v>
      </c>
      <c r="D262" s="8">
        <f t="shared" si="169"/>
        <v>0</v>
      </c>
      <c r="E262" s="8">
        <f t="shared" si="169"/>
        <v>0</v>
      </c>
      <c r="F262" s="8">
        <f t="shared" si="169"/>
        <v>0</v>
      </c>
      <c r="G262" s="8">
        <f t="shared" si="169"/>
        <v>0</v>
      </c>
      <c r="H262" s="8">
        <f t="shared" si="169"/>
        <v>0</v>
      </c>
      <c r="I262" s="8">
        <f t="shared" si="169"/>
        <v>0</v>
      </c>
      <c r="J262" s="8">
        <f t="shared" si="169"/>
        <v>0</v>
      </c>
      <c r="K262" s="8">
        <f t="shared" si="169"/>
        <v>1600000</v>
      </c>
      <c r="L262" s="9">
        <f t="shared" si="129"/>
        <v>0</v>
      </c>
      <c r="M262" s="16">
        <f t="shared" si="122"/>
        <v>1600000</v>
      </c>
    </row>
    <row r="263" spans="1:13" x14ac:dyDescent="0.35">
      <c r="A263" s="6" t="s">
        <v>24</v>
      </c>
      <c r="B263" s="10" t="s">
        <v>228</v>
      </c>
      <c r="C263" s="8">
        <v>1600000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f>C263-J263</f>
        <v>1600000</v>
      </c>
      <c r="L263" s="9">
        <f t="shared" si="129"/>
        <v>0</v>
      </c>
      <c r="M263" s="16">
        <f t="shared" ref="M263:M326" si="170">C263-J263</f>
        <v>1600000</v>
      </c>
    </row>
    <row r="264" spans="1:13" x14ac:dyDescent="0.35">
      <c r="A264" s="6" t="s">
        <v>146</v>
      </c>
      <c r="B264" s="7" t="s">
        <v>232</v>
      </c>
      <c r="C264" s="8">
        <f t="shared" ref="C264:K264" si="171">C265+C270+C272</f>
        <v>44940000</v>
      </c>
      <c r="D264" s="8">
        <f t="shared" si="171"/>
        <v>0</v>
      </c>
      <c r="E264" s="8">
        <f t="shared" si="171"/>
        <v>0</v>
      </c>
      <c r="F264" s="8">
        <f t="shared" si="171"/>
        <v>0</v>
      </c>
      <c r="G264" s="8">
        <f t="shared" ref="G264:H264" si="172">G265+G270+G272</f>
        <v>0</v>
      </c>
      <c r="H264" s="8">
        <f t="shared" si="172"/>
        <v>0</v>
      </c>
      <c r="I264" s="8">
        <f t="shared" si="171"/>
        <v>0</v>
      </c>
      <c r="J264" s="8">
        <f t="shared" si="171"/>
        <v>0</v>
      </c>
      <c r="K264" s="8">
        <f t="shared" si="171"/>
        <v>44940000</v>
      </c>
      <c r="L264" s="9">
        <f t="shared" si="129"/>
        <v>0</v>
      </c>
      <c r="M264" s="16">
        <f t="shared" si="170"/>
        <v>44940000</v>
      </c>
    </row>
    <row r="265" spans="1:13" x14ac:dyDescent="0.35">
      <c r="A265" s="6" t="s">
        <v>128</v>
      </c>
      <c r="B265" s="7" t="s">
        <v>129</v>
      </c>
      <c r="C265" s="8">
        <f t="shared" ref="C265:K265" si="173">SUM(C266:C269)</f>
        <v>25740000</v>
      </c>
      <c r="D265" s="8">
        <f t="shared" si="173"/>
        <v>0</v>
      </c>
      <c r="E265" s="8">
        <f t="shared" si="173"/>
        <v>0</v>
      </c>
      <c r="F265" s="8">
        <f t="shared" si="173"/>
        <v>0</v>
      </c>
      <c r="G265" s="8">
        <f t="shared" ref="G265" si="174">SUM(G266:G269)</f>
        <v>0</v>
      </c>
      <c r="H265" s="8">
        <f t="shared" ref="H265" si="175">SUM(H266:H269)</f>
        <v>0</v>
      </c>
      <c r="I265" s="8">
        <f t="shared" si="173"/>
        <v>0</v>
      </c>
      <c r="J265" s="8">
        <f t="shared" si="173"/>
        <v>0</v>
      </c>
      <c r="K265" s="8">
        <f t="shared" si="173"/>
        <v>25740000</v>
      </c>
      <c r="L265" s="9">
        <f t="shared" si="129"/>
        <v>0</v>
      </c>
      <c r="M265" s="16">
        <f t="shared" si="170"/>
        <v>25740000</v>
      </c>
    </row>
    <row r="266" spans="1:13" x14ac:dyDescent="0.35">
      <c r="A266" s="6" t="s">
        <v>24</v>
      </c>
      <c r="B266" s="10" t="s">
        <v>147</v>
      </c>
      <c r="C266" s="8">
        <v>4500000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f>C266-J266</f>
        <v>4500000</v>
      </c>
      <c r="L266" s="9">
        <f t="shared" si="129"/>
        <v>0</v>
      </c>
      <c r="M266" s="16">
        <f t="shared" si="170"/>
        <v>4500000</v>
      </c>
    </row>
    <row r="267" spans="1:13" x14ac:dyDescent="0.35">
      <c r="A267" s="6" t="s">
        <v>24</v>
      </c>
      <c r="B267" s="10" t="s">
        <v>148</v>
      </c>
      <c r="C267" s="8">
        <v>12000000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f>C267-J267</f>
        <v>12000000</v>
      </c>
      <c r="L267" s="9">
        <f t="shared" si="129"/>
        <v>0</v>
      </c>
      <c r="M267" s="16">
        <f t="shared" si="170"/>
        <v>12000000</v>
      </c>
    </row>
    <row r="268" spans="1:13" x14ac:dyDescent="0.35">
      <c r="A268" s="6" t="s">
        <v>24</v>
      </c>
      <c r="B268" s="7" t="s">
        <v>149</v>
      </c>
      <c r="C268" s="8">
        <v>3465000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f>C268-J268</f>
        <v>3465000</v>
      </c>
      <c r="L268" s="9">
        <f t="shared" si="129"/>
        <v>0</v>
      </c>
      <c r="M268" s="16">
        <f t="shared" si="170"/>
        <v>3465000</v>
      </c>
    </row>
    <row r="269" spans="1:13" x14ac:dyDescent="0.35">
      <c r="A269" s="6" t="s">
        <v>24</v>
      </c>
      <c r="B269" s="7" t="s">
        <v>150</v>
      </c>
      <c r="C269" s="8">
        <v>5775000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f>C269-J269</f>
        <v>5775000</v>
      </c>
      <c r="L269" s="9">
        <f t="shared" si="129"/>
        <v>0</v>
      </c>
      <c r="M269" s="16">
        <f t="shared" si="170"/>
        <v>5775000</v>
      </c>
    </row>
    <row r="270" spans="1:13" x14ac:dyDescent="0.35">
      <c r="A270" s="6" t="s">
        <v>151</v>
      </c>
      <c r="B270" s="7" t="s">
        <v>152</v>
      </c>
      <c r="C270" s="8">
        <f t="shared" ref="C270:K270" si="176">C271</f>
        <v>5400000</v>
      </c>
      <c r="D270" s="8">
        <f t="shared" si="176"/>
        <v>0</v>
      </c>
      <c r="E270" s="8">
        <f t="shared" si="176"/>
        <v>0</v>
      </c>
      <c r="F270" s="8">
        <f t="shared" si="176"/>
        <v>0</v>
      </c>
      <c r="G270" s="8">
        <f t="shared" si="176"/>
        <v>0</v>
      </c>
      <c r="H270" s="8">
        <f t="shared" si="176"/>
        <v>0</v>
      </c>
      <c r="I270" s="8">
        <f t="shared" si="176"/>
        <v>0</v>
      </c>
      <c r="J270" s="8">
        <f t="shared" si="176"/>
        <v>0</v>
      </c>
      <c r="K270" s="8">
        <f t="shared" si="176"/>
        <v>5400000</v>
      </c>
      <c r="L270" s="9">
        <f t="shared" si="129"/>
        <v>0</v>
      </c>
      <c r="M270" s="16">
        <f t="shared" si="170"/>
        <v>5400000</v>
      </c>
    </row>
    <row r="271" spans="1:13" x14ac:dyDescent="0.35">
      <c r="A271" s="6" t="s">
        <v>24</v>
      </c>
      <c r="B271" s="7" t="s">
        <v>153</v>
      </c>
      <c r="C271" s="8">
        <v>5400000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f>C271-J271</f>
        <v>5400000</v>
      </c>
      <c r="L271" s="9">
        <f t="shared" si="129"/>
        <v>0</v>
      </c>
      <c r="M271" s="16">
        <f t="shared" si="170"/>
        <v>5400000</v>
      </c>
    </row>
    <row r="272" spans="1:13" x14ac:dyDescent="0.35">
      <c r="A272" s="6" t="s">
        <v>132</v>
      </c>
      <c r="B272" s="7" t="s">
        <v>133</v>
      </c>
      <c r="C272" s="8">
        <f t="shared" ref="C272:K272" si="177">C273+C274</f>
        <v>13800000</v>
      </c>
      <c r="D272" s="8">
        <f t="shared" si="177"/>
        <v>0</v>
      </c>
      <c r="E272" s="8">
        <f t="shared" si="177"/>
        <v>0</v>
      </c>
      <c r="F272" s="8">
        <f t="shared" si="177"/>
        <v>0</v>
      </c>
      <c r="G272" s="8">
        <f t="shared" ref="G272:H272" si="178">G273+G274</f>
        <v>0</v>
      </c>
      <c r="H272" s="8">
        <f t="shared" si="178"/>
        <v>0</v>
      </c>
      <c r="I272" s="8">
        <f t="shared" si="177"/>
        <v>0</v>
      </c>
      <c r="J272" s="8">
        <f t="shared" si="177"/>
        <v>0</v>
      </c>
      <c r="K272" s="8">
        <f t="shared" si="177"/>
        <v>13800000</v>
      </c>
      <c r="L272" s="9">
        <f t="shared" si="129"/>
        <v>0</v>
      </c>
      <c r="M272" s="16">
        <f t="shared" si="170"/>
        <v>13800000</v>
      </c>
    </row>
    <row r="273" spans="1:13" x14ac:dyDescent="0.35">
      <c r="A273" s="6" t="s">
        <v>24</v>
      </c>
      <c r="B273" s="10" t="s">
        <v>154</v>
      </c>
      <c r="C273" s="8">
        <v>7500000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f>C273-J273</f>
        <v>7500000</v>
      </c>
      <c r="L273" s="9">
        <f t="shared" si="129"/>
        <v>0</v>
      </c>
      <c r="M273" s="16">
        <f t="shared" si="170"/>
        <v>7500000</v>
      </c>
    </row>
    <row r="274" spans="1:13" x14ac:dyDescent="0.35">
      <c r="A274" s="6" t="s">
        <v>24</v>
      </c>
      <c r="B274" s="10" t="s">
        <v>155</v>
      </c>
      <c r="C274" s="8">
        <v>6300000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f>C274-J274</f>
        <v>6300000</v>
      </c>
      <c r="L274" s="9">
        <f t="shared" si="129"/>
        <v>0</v>
      </c>
      <c r="M274" s="16">
        <f t="shared" si="170"/>
        <v>6300000</v>
      </c>
    </row>
    <row r="275" spans="1:13" x14ac:dyDescent="0.35">
      <c r="A275" s="6" t="s">
        <v>156</v>
      </c>
      <c r="B275" s="7" t="s">
        <v>157</v>
      </c>
      <c r="C275" s="8">
        <f t="shared" ref="C275:K275" si="179">C276+C279</f>
        <v>3200000</v>
      </c>
      <c r="D275" s="8">
        <f t="shared" si="179"/>
        <v>0</v>
      </c>
      <c r="E275" s="8">
        <f t="shared" si="179"/>
        <v>0</v>
      </c>
      <c r="F275" s="8">
        <f t="shared" si="179"/>
        <v>0</v>
      </c>
      <c r="G275" s="8">
        <f t="shared" ref="G275:H275" si="180">G276+G279</f>
        <v>0</v>
      </c>
      <c r="H275" s="8">
        <f t="shared" si="180"/>
        <v>0</v>
      </c>
      <c r="I275" s="8">
        <f t="shared" si="179"/>
        <v>0</v>
      </c>
      <c r="J275" s="8">
        <f t="shared" si="179"/>
        <v>0</v>
      </c>
      <c r="K275" s="8">
        <f t="shared" si="179"/>
        <v>3200000</v>
      </c>
      <c r="L275" s="9">
        <f t="shared" si="129"/>
        <v>0</v>
      </c>
      <c r="M275" s="16">
        <f t="shared" si="170"/>
        <v>3200000</v>
      </c>
    </row>
    <row r="276" spans="1:13" x14ac:dyDescent="0.35">
      <c r="A276" s="6" t="s">
        <v>128</v>
      </c>
      <c r="B276" s="7" t="s">
        <v>129</v>
      </c>
      <c r="C276" s="8">
        <f t="shared" ref="C276:K276" si="181">SUM(C277:C278)</f>
        <v>1200000</v>
      </c>
      <c r="D276" s="8">
        <f t="shared" si="181"/>
        <v>0</v>
      </c>
      <c r="E276" s="8">
        <f t="shared" si="181"/>
        <v>0</v>
      </c>
      <c r="F276" s="8">
        <f t="shared" si="181"/>
        <v>0</v>
      </c>
      <c r="G276" s="8">
        <f t="shared" ref="G276:H276" si="182">SUM(G277:G278)</f>
        <v>0</v>
      </c>
      <c r="H276" s="8">
        <f t="shared" si="182"/>
        <v>0</v>
      </c>
      <c r="I276" s="8">
        <f t="shared" si="181"/>
        <v>0</v>
      </c>
      <c r="J276" s="8">
        <f t="shared" si="181"/>
        <v>0</v>
      </c>
      <c r="K276" s="8">
        <f t="shared" si="181"/>
        <v>1200000</v>
      </c>
      <c r="L276" s="9">
        <f t="shared" si="129"/>
        <v>0</v>
      </c>
      <c r="M276" s="16">
        <f t="shared" si="170"/>
        <v>1200000</v>
      </c>
    </row>
    <row r="277" spans="1:13" x14ac:dyDescent="0.35">
      <c r="A277" s="6" t="s">
        <v>24</v>
      </c>
      <c r="B277" s="7" t="s">
        <v>158</v>
      </c>
      <c r="C277" s="8">
        <v>825000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f>C277-J277</f>
        <v>825000</v>
      </c>
      <c r="L277" s="9">
        <f t="shared" si="129"/>
        <v>0</v>
      </c>
      <c r="M277" s="16">
        <f t="shared" si="170"/>
        <v>825000</v>
      </c>
    </row>
    <row r="278" spans="1:13" x14ac:dyDescent="0.35">
      <c r="A278" s="6" t="s">
        <v>24</v>
      </c>
      <c r="B278" s="7" t="s">
        <v>159</v>
      </c>
      <c r="C278" s="8">
        <v>375000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f>C278-J278</f>
        <v>375000</v>
      </c>
      <c r="L278" s="9">
        <f t="shared" si="129"/>
        <v>0</v>
      </c>
      <c r="M278" s="16">
        <f t="shared" si="170"/>
        <v>375000</v>
      </c>
    </row>
    <row r="279" spans="1:13" x14ac:dyDescent="0.35">
      <c r="A279" s="6" t="s">
        <v>132</v>
      </c>
      <c r="B279" s="7" t="s">
        <v>133</v>
      </c>
      <c r="C279" s="8">
        <f t="shared" ref="C279:K279" si="183">C280</f>
        <v>2000000</v>
      </c>
      <c r="D279" s="8">
        <f t="shared" si="183"/>
        <v>0</v>
      </c>
      <c r="E279" s="8">
        <f t="shared" si="183"/>
        <v>0</v>
      </c>
      <c r="F279" s="8">
        <f t="shared" si="183"/>
        <v>0</v>
      </c>
      <c r="G279" s="8">
        <f t="shared" si="183"/>
        <v>0</v>
      </c>
      <c r="H279" s="8">
        <f t="shared" si="183"/>
        <v>0</v>
      </c>
      <c r="I279" s="8">
        <f t="shared" si="183"/>
        <v>0</v>
      </c>
      <c r="J279" s="8">
        <f t="shared" si="183"/>
        <v>0</v>
      </c>
      <c r="K279" s="8">
        <f t="shared" si="183"/>
        <v>2000000</v>
      </c>
      <c r="L279" s="9">
        <f t="shared" si="129"/>
        <v>0</v>
      </c>
      <c r="M279" s="16">
        <f t="shared" si="170"/>
        <v>2000000</v>
      </c>
    </row>
    <row r="280" spans="1:13" x14ac:dyDescent="0.35">
      <c r="A280" s="6" t="s">
        <v>24</v>
      </c>
      <c r="B280" s="7" t="s">
        <v>160</v>
      </c>
      <c r="C280" s="8">
        <v>2000000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f>C280-J280</f>
        <v>2000000</v>
      </c>
      <c r="L280" s="9">
        <f t="shared" si="129"/>
        <v>0</v>
      </c>
      <c r="M280" s="16">
        <f t="shared" si="170"/>
        <v>2000000</v>
      </c>
    </row>
    <row r="281" spans="1:13" x14ac:dyDescent="0.35">
      <c r="A281" s="6" t="s">
        <v>161</v>
      </c>
      <c r="B281" s="7" t="s">
        <v>229</v>
      </c>
      <c r="C281" s="8">
        <f t="shared" ref="C281:K281" si="184">C282+C284+C287</f>
        <v>8070000</v>
      </c>
      <c r="D281" s="8">
        <f t="shared" si="184"/>
        <v>0</v>
      </c>
      <c r="E281" s="8">
        <f t="shared" si="184"/>
        <v>0</v>
      </c>
      <c r="F281" s="8">
        <f t="shared" si="184"/>
        <v>0</v>
      </c>
      <c r="G281" s="8">
        <f t="shared" ref="G281:H281" si="185">G282+G284+G287</f>
        <v>0</v>
      </c>
      <c r="H281" s="8">
        <f t="shared" si="185"/>
        <v>0</v>
      </c>
      <c r="I281" s="8">
        <f t="shared" si="184"/>
        <v>0</v>
      </c>
      <c r="J281" s="8">
        <f t="shared" si="184"/>
        <v>0</v>
      </c>
      <c r="K281" s="8">
        <f t="shared" si="184"/>
        <v>8070000</v>
      </c>
      <c r="L281" s="9">
        <f t="shared" si="129"/>
        <v>0</v>
      </c>
      <c r="M281" s="16">
        <f t="shared" si="170"/>
        <v>8070000</v>
      </c>
    </row>
    <row r="282" spans="1:13" x14ac:dyDescent="0.35">
      <c r="A282" s="6" t="s">
        <v>123</v>
      </c>
      <c r="B282" s="7" t="s">
        <v>124</v>
      </c>
      <c r="C282" s="8">
        <f t="shared" ref="C282:K282" si="186">C283</f>
        <v>510000</v>
      </c>
      <c r="D282" s="8">
        <f t="shared" si="186"/>
        <v>0</v>
      </c>
      <c r="E282" s="8">
        <f t="shared" si="186"/>
        <v>0</v>
      </c>
      <c r="F282" s="8">
        <f t="shared" si="186"/>
        <v>0</v>
      </c>
      <c r="G282" s="8">
        <f t="shared" si="186"/>
        <v>0</v>
      </c>
      <c r="H282" s="8">
        <f t="shared" si="186"/>
        <v>0</v>
      </c>
      <c r="I282" s="8">
        <f t="shared" si="186"/>
        <v>0</v>
      </c>
      <c r="J282" s="8">
        <f t="shared" si="186"/>
        <v>0</v>
      </c>
      <c r="K282" s="8">
        <f t="shared" si="186"/>
        <v>510000</v>
      </c>
      <c r="L282" s="9">
        <f t="shared" si="129"/>
        <v>0</v>
      </c>
      <c r="M282" s="16">
        <f t="shared" si="170"/>
        <v>510000</v>
      </c>
    </row>
    <row r="283" spans="1:13" x14ac:dyDescent="0.35">
      <c r="A283" s="6" t="s">
        <v>24</v>
      </c>
      <c r="B283" s="7" t="s">
        <v>162</v>
      </c>
      <c r="C283" s="8">
        <v>510000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f>C283-J283</f>
        <v>510000</v>
      </c>
      <c r="L283" s="9">
        <f t="shared" si="129"/>
        <v>0</v>
      </c>
      <c r="M283" s="16">
        <f t="shared" si="170"/>
        <v>510000</v>
      </c>
    </row>
    <row r="284" spans="1:13" x14ac:dyDescent="0.35">
      <c r="A284" s="6" t="s">
        <v>118</v>
      </c>
      <c r="B284" s="7" t="s">
        <v>119</v>
      </c>
      <c r="C284" s="8">
        <f t="shared" ref="C284:K284" si="187">SUM(C285:C286)</f>
        <v>5560000</v>
      </c>
      <c r="D284" s="8">
        <f t="shared" si="187"/>
        <v>0</v>
      </c>
      <c r="E284" s="8">
        <f t="shared" si="187"/>
        <v>0</v>
      </c>
      <c r="F284" s="8">
        <f t="shared" si="187"/>
        <v>0</v>
      </c>
      <c r="G284" s="8">
        <f t="shared" ref="G284" si="188">SUM(G285:G286)</f>
        <v>0</v>
      </c>
      <c r="H284" s="8">
        <f t="shared" ref="H284" si="189">SUM(H285:H286)</f>
        <v>0</v>
      </c>
      <c r="I284" s="8">
        <f t="shared" si="187"/>
        <v>0</v>
      </c>
      <c r="J284" s="8">
        <f t="shared" si="187"/>
        <v>0</v>
      </c>
      <c r="K284" s="8">
        <f t="shared" si="187"/>
        <v>5560000</v>
      </c>
      <c r="L284" s="9">
        <f t="shared" si="129"/>
        <v>0</v>
      </c>
      <c r="M284" s="16">
        <f t="shared" si="170"/>
        <v>5560000</v>
      </c>
    </row>
    <row r="285" spans="1:13" x14ac:dyDescent="0.35">
      <c r="A285" s="6" t="s">
        <v>24</v>
      </c>
      <c r="B285" s="10" t="s">
        <v>212</v>
      </c>
      <c r="C285" s="8">
        <v>3440000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f>C285-J285</f>
        <v>3440000</v>
      </c>
      <c r="L285" s="9">
        <f t="shared" si="129"/>
        <v>0</v>
      </c>
      <c r="M285" s="16">
        <f t="shared" si="170"/>
        <v>3440000</v>
      </c>
    </row>
    <row r="286" spans="1:13" x14ac:dyDescent="0.35">
      <c r="A286" s="6" t="s">
        <v>24</v>
      </c>
      <c r="B286" s="7" t="s">
        <v>163</v>
      </c>
      <c r="C286" s="8">
        <v>2120000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f>C286-J286</f>
        <v>2120000</v>
      </c>
      <c r="L286" s="9">
        <f t="shared" si="129"/>
        <v>0</v>
      </c>
      <c r="M286" s="16">
        <f t="shared" si="170"/>
        <v>2120000</v>
      </c>
    </row>
    <row r="287" spans="1:13" x14ac:dyDescent="0.35">
      <c r="A287" s="6" t="s">
        <v>132</v>
      </c>
      <c r="B287" s="7" t="s">
        <v>133</v>
      </c>
      <c r="C287" s="8">
        <f t="shared" ref="C287:K287" si="190">C288</f>
        <v>2000000</v>
      </c>
      <c r="D287" s="8">
        <f t="shared" si="190"/>
        <v>0</v>
      </c>
      <c r="E287" s="8">
        <f t="shared" si="190"/>
        <v>0</v>
      </c>
      <c r="F287" s="8">
        <f t="shared" si="190"/>
        <v>0</v>
      </c>
      <c r="G287" s="8">
        <f t="shared" si="190"/>
        <v>0</v>
      </c>
      <c r="H287" s="8">
        <f t="shared" si="190"/>
        <v>0</v>
      </c>
      <c r="I287" s="8">
        <f t="shared" si="190"/>
        <v>0</v>
      </c>
      <c r="J287" s="8">
        <f t="shared" si="190"/>
        <v>0</v>
      </c>
      <c r="K287" s="8">
        <f t="shared" si="190"/>
        <v>2000000</v>
      </c>
      <c r="L287" s="9">
        <f t="shared" si="129"/>
        <v>0</v>
      </c>
      <c r="M287" s="16">
        <f t="shared" si="170"/>
        <v>2000000</v>
      </c>
    </row>
    <row r="288" spans="1:13" x14ac:dyDescent="0.35">
      <c r="A288" s="6" t="s">
        <v>24</v>
      </c>
      <c r="B288" s="7" t="s">
        <v>164</v>
      </c>
      <c r="C288" s="8">
        <v>2000000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f>C288-J288</f>
        <v>2000000</v>
      </c>
      <c r="L288" s="9">
        <f t="shared" si="129"/>
        <v>0</v>
      </c>
      <c r="M288" s="16">
        <f t="shared" si="170"/>
        <v>2000000</v>
      </c>
    </row>
    <row r="289" spans="1:13" x14ac:dyDescent="0.35">
      <c r="A289" s="6" t="s">
        <v>165</v>
      </c>
      <c r="B289" s="7" t="s">
        <v>230</v>
      </c>
      <c r="C289" s="8">
        <f t="shared" ref="C289:K289" si="191">C290+C292</f>
        <v>7660000</v>
      </c>
      <c r="D289" s="8">
        <f t="shared" si="191"/>
        <v>0</v>
      </c>
      <c r="E289" s="8">
        <f t="shared" si="191"/>
        <v>0</v>
      </c>
      <c r="F289" s="8">
        <f t="shared" si="191"/>
        <v>0</v>
      </c>
      <c r="G289" s="8">
        <f t="shared" ref="G289:H289" si="192">G290+G292</f>
        <v>0</v>
      </c>
      <c r="H289" s="8">
        <f t="shared" si="192"/>
        <v>0</v>
      </c>
      <c r="I289" s="8">
        <f t="shared" si="191"/>
        <v>0</v>
      </c>
      <c r="J289" s="8">
        <f t="shared" si="191"/>
        <v>0</v>
      </c>
      <c r="K289" s="8">
        <f t="shared" si="191"/>
        <v>7660000</v>
      </c>
      <c r="L289" s="9">
        <f t="shared" si="129"/>
        <v>0</v>
      </c>
      <c r="M289" s="16">
        <f t="shared" si="170"/>
        <v>7660000</v>
      </c>
    </row>
    <row r="290" spans="1:13" x14ac:dyDescent="0.35">
      <c r="A290" s="6" t="s">
        <v>118</v>
      </c>
      <c r="B290" s="7" t="s">
        <v>119</v>
      </c>
      <c r="C290" s="8">
        <f t="shared" ref="C290:K290" si="193">C291</f>
        <v>5160000</v>
      </c>
      <c r="D290" s="8">
        <f t="shared" si="193"/>
        <v>0</v>
      </c>
      <c r="E290" s="8">
        <f t="shared" si="193"/>
        <v>0</v>
      </c>
      <c r="F290" s="8">
        <f t="shared" si="193"/>
        <v>0</v>
      </c>
      <c r="G290" s="8">
        <f t="shared" si="193"/>
        <v>0</v>
      </c>
      <c r="H290" s="8">
        <f t="shared" si="193"/>
        <v>0</v>
      </c>
      <c r="I290" s="8">
        <f t="shared" si="193"/>
        <v>0</v>
      </c>
      <c r="J290" s="8">
        <f t="shared" si="193"/>
        <v>0</v>
      </c>
      <c r="K290" s="8">
        <f t="shared" si="193"/>
        <v>5160000</v>
      </c>
      <c r="L290" s="9">
        <f t="shared" si="129"/>
        <v>0</v>
      </c>
      <c r="M290" s="16">
        <f t="shared" si="170"/>
        <v>5160000</v>
      </c>
    </row>
    <row r="291" spans="1:13" x14ac:dyDescent="0.35">
      <c r="A291" s="6" t="s">
        <v>24</v>
      </c>
      <c r="B291" s="7" t="s">
        <v>143</v>
      </c>
      <c r="C291" s="8">
        <v>5160000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f>C291-J291</f>
        <v>5160000</v>
      </c>
      <c r="L291" s="9">
        <f t="shared" si="129"/>
        <v>0</v>
      </c>
      <c r="M291" s="16">
        <f t="shared" si="170"/>
        <v>5160000</v>
      </c>
    </row>
    <row r="292" spans="1:13" x14ac:dyDescent="0.35">
      <c r="A292" s="6" t="s">
        <v>132</v>
      </c>
      <c r="B292" s="7" t="s">
        <v>133</v>
      </c>
      <c r="C292" s="8">
        <f t="shared" ref="C292:K292" si="194">C293</f>
        <v>2500000</v>
      </c>
      <c r="D292" s="8">
        <f t="shared" si="194"/>
        <v>0</v>
      </c>
      <c r="E292" s="8">
        <f t="shared" si="194"/>
        <v>0</v>
      </c>
      <c r="F292" s="8">
        <f t="shared" si="194"/>
        <v>0</v>
      </c>
      <c r="G292" s="8">
        <f t="shared" si="194"/>
        <v>0</v>
      </c>
      <c r="H292" s="8">
        <f t="shared" si="194"/>
        <v>0</v>
      </c>
      <c r="I292" s="8">
        <f t="shared" si="194"/>
        <v>0</v>
      </c>
      <c r="J292" s="8">
        <f t="shared" si="194"/>
        <v>0</v>
      </c>
      <c r="K292" s="8">
        <f t="shared" si="194"/>
        <v>2500000</v>
      </c>
      <c r="L292" s="9">
        <f t="shared" si="129"/>
        <v>0</v>
      </c>
      <c r="M292" s="16">
        <f t="shared" si="170"/>
        <v>2500000</v>
      </c>
    </row>
    <row r="293" spans="1:13" x14ac:dyDescent="0.35">
      <c r="A293" s="6" t="s">
        <v>24</v>
      </c>
      <c r="B293" s="7" t="s">
        <v>166</v>
      </c>
      <c r="C293" s="8">
        <v>2500000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f>C293-J293</f>
        <v>2500000</v>
      </c>
      <c r="L293" s="9">
        <f t="shared" si="129"/>
        <v>0</v>
      </c>
      <c r="M293" s="16">
        <f t="shared" si="170"/>
        <v>2500000</v>
      </c>
    </row>
    <row r="294" spans="1:13" x14ac:dyDescent="0.35">
      <c r="A294" s="6" t="s">
        <v>167</v>
      </c>
      <c r="B294" s="7" t="s">
        <v>168</v>
      </c>
      <c r="C294" s="8">
        <f t="shared" ref="C294:K294" si="195">C295+C298+C307+C309+C311+C313+C315+C318+C320</f>
        <v>191649000</v>
      </c>
      <c r="D294" s="8">
        <f t="shared" si="195"/>
        <v>0</v>
      </c>
      <c r="E294" s="8">
        <f t="shared" si="195"/>
        <v>0</v>
      </c>
      <c r="F294" s="8">
        <f t="shared" si="195"/>
        <v>0</v>
      </c>
      <c r="G294" s="8">
        <f t="shared" ref="G294:H294" si="196">G295+G298+G307+G309+G311+G313+G315+G318+G320</f>
        <v>0</v>
      </c>
      <c r="H294" s="8">
        <f t="shared" si="196"/>
        <v>0</v>
      </c>
      <c r="I294" s="8">
        <f t="shared" si="195"/>
        <v>0</v>
      </c>
      <c r="J294" s="8">
        <f t="shared" si="195"/>
        <v>0</v>
      </c>
      <c r="K294" s="8">
        <f t="shared" si="195"/>
        <v>191649000</v>
      </c>
      <c r="L294" s="9">
        <f t="shared" si="129"/>
        <v>0</v>
      </c>
      <c r="M294" s="16">
        <f t="shared" si="170"/>
        <v>191649000</v>
      </c>
    </row>
    <row r="295" spans="1:13" x14ac:dyDescent="0.35">
      <c r="A295" s="6" t="s">
        <v>128</v>
      </c>
      <c r="B295" s="7" t="s">
        <v>129</v>
      </c>
      <c r="C295" s="8">
        <f t="shared" ref="C295:K295" si="197">SUM(C296:C297)</f>
        <v>7200000</v>
      </c>
      <c r="D295" s="8">
        <f t="shared" si="197"/>
        <v>0</v>
      </c>
      <c r="E295" s="8">
        <f t="shared" si="197"/>
        <v>0</v>
      </c>
      <c r="F295" s="8">
        <f t="shared" si="197"/>
        <v>0</v>
      </c>
      <c r="G295" s="8">
        <f t="shared" ref="G295" si="198">SUM(G296:G297)</f>
        <v>0</v>
      </c>
      <c r="H295" s="8">
        <f t="shared" ref="H295" si="199">SUM(H296:H297)</f>
        <v>0</v>
      </c>
      <c r="I295" s="8">
        <f t="shared" si="197"/>
        <v>0</v>
      </c>
      <c r="J295" s="8">
        <f t="shared" si="197"/>
        <v>0</v>
      </c>
      <c r="K295" s="8">
        <f t="shared" si="197"/>
        <v>7200000</v>
      </c>
      <c r="L295" s="9">
        <f t="shared" si="129"/>
        <v>0</v>
      </c>
      <c r="M295" s="16">
        <f t="shared" si="170"/>
        <v>7200000</v>
      </c>
    </row>
    <row r="296" spans="1:13" x14ac:dyDescent="0.35">
      <c r="A296" s="6" t="s">
        <v>24</v>
      </c>
      <c r="B296" s="7" t="s">
        <v>169</v>
      </c>
      <c r="C296" s="8">
        <v>2700000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f>C296-J296</f>
        <v>2700000</v>
      </c>
      <c r="L296" s="9">
        <f t="shared" si="129"/>
        <v>0</v>
      </c>
      <c r="M296" s="16">
        <f t="shared" si="170"/>
        <v>2700000</v>
      </c>
    </row>
    <row r="297" spans="1:13" x14ac:dyDescent="0.35">
      <c r="A297" s="6" t="s">
        <v>24</v>
      </c>
      <c r="B297" s="7" t="s">
        <v>170</v>
      </c>
      <c r="C297" s="8">
        <v>4500000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f>C297-J297</f>
        <v>4500000</v>
      </c>
      <c r="L297" s="9">
        <f t="shared" si="129"/>
        <v>0</v>
      </c>
      <c r="M297" s="16">
        <f t="shared" si="170"/>
        <v>4500000</v>
      </c>
    </row>
    <row r="298" spans="1:13" x14ac:dyDescent="0.35">
      <c r="A298" s="6" t="s">
        <v>123</v>
      </c>
      <c r="B298" s="7" t="s">
        <v>124</v>
      </c>
      <c r="C298" s="8">
        <f t="shared" ref="C298:K298" si="200">SUM(C299:C306)</f>
        <v>5629000</v>
      </c>
      <c r="D298" s="8">
        <f t="shared" si="200"/>
        <v>0</v>
      </c>
      <c r="E298" s="8">
        <f t="shared" si="200"/>
        <v>0</v>
      </c>
      <c r="F298" s="8">
        <f t="shared" si="200"/>
        <v>0</v>
      </c>
      <c r="G298" s="8">
        <f t="shared" ref="G298:H298" si="201">SUM(G299:G306)</f>
        <v>0</v>
      </c>
      <c r="H298" s="8">
        <f t="shared" si="201"/>
        <v>0</v>
      </c>
      <c r="I298" s="8">
        <f t="shared" si="200"/>
        <v>0</v>
      </c>
      <c r="J298" s="8">
        <f t="shared" si="200"/>
        <v>0</v>
      </c>
      <c r="K298" s="8">
        <f t="shared" si="200"/>
        <v>5629000</v>
      </c>
      <c r="L298" s="9">
        <f t="shared" si="129"/>
        <v>0</v>
      </c>
      <c r="M298" s="16">
        <f t="shared" si="170"/>
        <v>5629000</v>
      </c>
    </row>
    <row r="299" spans="1:13" x14ac:dyDescent="0.35">
      <c r="A299" s="6" t="s">
        <v>24</v>
      </c>
      <c r="B299" s="7" t="s">
        <v>171</v>
      </c>
      <c r="C299" s="8">
        <v>1650000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f t="shared" ref="K299:K306" si="202">C299-J299</f>
        <v>1650000</v>
      </c>
      <c r="L299" s="9">
        <f t="shared" si="129"/>
        <v>0</v>
      </c>
      <c r="M299" s="16">
        <f t="shared" si="170"/>
        <v>1650000</v>
      </c>
    </row>
    <row r="300" spans="1:13" x14ac:dyDescent="0.35">
      <c r="A300" s="6" t="s">
        <v>24</v>
      </c>
      <c r="B300" s="7" t="s">
        <v>172</v>
      </c>
      <c r="C300" s="8">
        <v>30000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f t="shared" si="202"/>
        <v>30000</v>
      </c>
      <c r="L300" s="9">
        <f t="shared" si="129"/>
        <v>0</v>
      </c>
      <c r="M300" s="16">
        <f t="shared" si="170"/>
        <v>30000</v>
      </c>
    </row>
    <row r="301" spans="1:13" x14ac:dyDescent="0.35">
      <c r="A301" s="6" t="s">
        <v>24</v>
      </c>
      <c r="B301" s="7" t="s">
        <v>173</v>
      </c>
      <c r="C301" s="8">
        <v>1800000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f t="shared" si="202"/>
        <v>1800000</v>
      </c>
      <c r="L301" s="9">
        <f t="shared" si="129"/>
        <v>0</v>
      </c>
      <c r="M301" s="16">
        <f t="shared" si="170"/>
        <v>1800000</v>
      </c>
    </row>
    <row r="302" spans="1:13" x14ac:dyDescent="0.35">
      <c r="A302" s="6" t="s">
        <v>24</v>
      </c>
      <c r="B302" s="7" t="s">
        <v>174</v>
      </c>
      <c r="C302" s="8">
        <v>500000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f t="shared" si="202"/>
        <v>500000</v>
      </c>
      <c r="L302" s="9">
        <f t="shared" si="129"/>
        <v>0</v>
      </c>
      <c r="M302" s="16">
        <f t="shared" si="170"/>
        <v>500000</v>
      </c>
    </row>
    <row r="303" spans="1:13" x14ac:dyDescent="0.35">
      <c r="A303" s="6" t="s">
        <v>24</v>
      </c>
      <c r="B303" s="7" t="s">
        <v>175</v>
      </c>
      <c r="C303" s="8">
        <v>243000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f t="shared" si="202"/>
        <v>243000</v>
      </c>
      <c r="L303" s="9">
        <f t="shared" si="129"/>
        <v>0</v>
      </c>
      <c r="M303" s="16">
        <f t="shared" si="170"/>
        <v>243000</v>
      </c>
    </row>
    <row r="304" spans="1:13" x14ac:dyDescent="0.35">
      <c r="A304" s="6" t="s">
        <v>24</v>
      </c>
      <c r="B304" s="7" t="s">
        <v>176</v>
      </c>
      <c r="C304" s="8">
        <v>135000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f t="shared" si="202"/>
        <v>135000</v>
      </c>
      <c r="L304" s="9">
        <f t="shared" si="129"/>
        <v>0</v>
      </c>
      <c r="M304" s="16">
        <f t="shared" si="170"/>
        <v>135000</v>
      </c>
    </row>
    <row r="305" spans="1:13" x14ac:dyDescent="0.35">
      <c r="A305" s="6" t="s">
        <v>24</v>
      </c>
      <c r="B305" s="7" t="s">
        <v>177</v>
      </c>
      <c r="C305" s="8">
        <v>1250000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f t="shared" si="202"/>
        <v>1250000</v>
      </c>
      <c r="L305" s="9">
        <f t="shared" si="129"/>
        <v>0</v>
      </c>
      <c r="M305" s="16">
        <f t="shared" si="170"/>
        <v>1250000</v>
      </c>
    </row>
    <row r="306" spans="1:13" x14ac:dyDescent="0.35">
      <c r="A306" s="6" t="s">
        <v>24</v>
      </c>
      <c r="B306" s="7" t="s">
        <v>178</v>
      </c>
      <c r="C306" s="8">
        <v>21000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f t="shared" si="202"/>
        <v>21000</v>
      </c>
      <c r="L306" s="9">
        <f t="shared" si="129"/>
        <v>0</v>
      </c>
      <c r="M306" s="16">
        <f t="shared" si="170"/>
        <v>21000</v>
      </c>
    </row>
    <row r="307" spans="1:13" x14ac:dyDescent="0.35">
      <c r="A307" s="6" t="s">
        <v>102</v>
      </c>
      <c r="B307" s="7" t="s">
        <v>103</v>
      </c>
      <c r="C307" s="8">
        <f t="shared" ref="C307:K307" si="203">C308</f>
        <v>13500000</v>
      </c>
      <c r="D307" s="8">
        <f t="shared" si="203"/>
        <v>0</v>
      </c>
      <c r="E307" s="8">
        <f t="shared" si="203"/>
        <v>0</v>
      </c>
      <c r="F307" s="8">
        <f t="shared" si="203"/>
        <v>0</v>
      </c>
      <c r="G307" s="8">
        <f t="shared" si="203"/>
        <v>0</v>
      </c>
      <c r="H307" s="8">
        <f t="shared" si="203"/>
        <v>0</v>
      </c>
      <c r="I307" s="8">
        <f t="shared" si="203"/>
        <v>0</v>
      </c>
      <c r="J307" s="8">
        <f t="shared" si="203"/>
        <v>0</v>
      </c>
      <c r="K307" s="8">
        <f t="shared" si="203"/>
        <v>13500000</v>
      </c>
      <c r="L307" s="9">
        <f t="shared" si="129"/>
        <v>0</v>
      </c>
      <c r="M307" s="16">
        <f t="shared" si="170"/>
        <v>13500000</v>
      </c>
    </row>
    <row r="308" spans="1:13" x14ac:dyDescent="0.35">
      <c r="A308" s="6" t="s">
        <v>24</v>
      </c>
      <c r="B308" s="7" t="s">
        <v>179</v>
      </c>
      <c r="C308" s="8">
        <v>13500000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f>C308-J308</f>
        <v>13500000</v>
      </c>
      <c r="L308" s="9">
        <f t="shared" si="129"/>
        <v>0</v>
      </c>
      <c r="M308" s="16">
        <f t="shared" si="170"/>
        <v>13500000</v>
      </c>
    </row>
    <row r="309" spans="1:13" x14ac:dyDescent="0.35">
      <c r="A309" s="6" t="s">
        <v>180</v>
      </c>
      <c r="B309" s="7" t="s">
        <v>181</v>
      </c>
      <c r="C309" s="8">
        <f t="shared" ref="C309:K309" si="204">C310</f>
        <v>97200000</v>
      </c>
      <c r="D309" s="8">
        <f t="shared" si="204"/>
        <v>0</v>
      </c>
      <c r="E309" s="8">
        <f t="shared" si="204"/>
        <v>0</v>
      </c>
      <c r="F309" s="8">
        <f t="shared" si="204"/>
        <v>0</v>
      </c>
      <c r="G309" s="8">
        <f t="shared" si="204"/>
        <v>0</v>
      </c>
      <c r="H309" s="8">
        <f t="shared" si="204"/>
        <v>0</v>
      </c>
      <c r="I309" s="8">
        <f t="shared" si="204"/>
        <v>0</v>
      </c>
      <c r="J309" s="8">
        <f t="shared" si="204"/>
        <v>0</v>
      </c>
      <c r="K309" s="8">
        <f t="shared" si="204"/>
        <v>97200000</v>
      </c>
      <c r="L309" s="9">
        <f t="shared" si="129"/>
        <v>0</v>
      </c>
      <c r="M309" s="16">
        <f t="shared" si="170"/>
        <v>97200000</v>
      </c>
    </row>
    <row r="310" spans="1:13" x14ac:dyDescent="0.35">
      <c r="A310" s="6" t="s">
        <v>24</v>
      </c>
      <c r="B310" s="7" t="s">
        <v>182</v>
      </c>
      <c r="C310" s="8">
        <v>97200000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f>C310-J310</f>
        <v>97200000</v>
      </c>
      <c r="L310" s="9">
        <f t="shared" si="129"/>
        <v>0</v>
      </c>
      <c r="M310" s="16">
        <f t="shared" si="170"/>
        <v>97200000</v>
      </c>
    </row>
    <row r="311" spans="1:13" x14ac:dyDescent="0.35">
      <c r="A311" s="6" t="s">
        <v>111</v>
      </c>
      <c r="B311" s="7" t="s">
        <v>112</v>
      </c>
      <c r="C311" s="8">
        <f t="shared" ref="C311:K311" si="205">C312</f>
        <v>3600000</v>
      </c>
      <c r="D311" s="8">
        <f t="shared" si="205"/>
        <v>0</v>
      </c>
      <c r="E311" s="8">
        <f t="shared" si="205"/>
        <v>0</v>
      </c>
      <c r="F311" s="8">
        <f t="shared" si="205"/>
        <v>0</v>
      </c>
      <c r="G311" s="8">
        <f t="shared" si="205"/>
        <v>0</v>
      </c>
      <c r="H311" s="8">
        <f t="shared" si="205"/>
        <v>0</v>
      </c>
      <c r="I311" s="8">
        <f t="shared" si="205"/>
        <v>0</v>
      </c>
      <c r="J311" s="8">
        <f t="shared" si="205"/>
        <v>0</v>
      </c>
      <c r="K311" s="8">
        <f t="shared" si="205"/>
        <v>3600000</v>
      </c>
      <c r="L311" s="9">
        <f t="shared" si="129"/>
        <v>0</v>
      </c>
      <c r="M311" s="16">
        <f t="shared" si="170"/>
        <v>3600000</v>
      </c>
    </row>
    <row r="312" spans="1:13" x14ac:dyDescent="0.35">
      <c r="A312" s="6" t="s">
        <v>24</v>
      </c>
      <c r="B312" s="7" t="s">
        <v>183</v>
      </c>
      <c r="C312" s="8">
        <v>3600000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f>C312-J312</f>
        <v>3600000</v>
      </c>
      <c r="L312" s="9">
        <f t="shared" si="129"/>
        <v>0</v>
      </c>
      <c r="M312" s="16">
        <f t="shared" si="170"/>
        <v>3600000</v>
      </c>
    </row>
    <row r="313" spans="1:13" x14ac:dyDescent="0.35">
      <c r="A313" s="6" t="s">
        <v>114</v>
      </c>
      <c r="B313" s="7" t="s">
        <v>115</v>
      </c>
      <c r="C313" s="8">
        <f t="shared" ref="C313:K313" si="206">C314</f>
        <v>15000000</v>
      </c>
      <c r="D313" s="8">
        <f t="shared" si="206"/>
        <v>0</v>
      </c>
      <c r="E313" s="8">
        <f t="shared" si="206"/>
        <v>0</v>
      </c>
      <c r="F313" s="8">
        <f t="shared" si="206"/>
        <v>0</v>
      </c>
      <c r="G313" s="8">
        <f t="shared" si="206"/>
        <v>0</v>
      </c>
      <c r="H313" s="8">
        <f t="shared" si="206"/>
        <v>0</v>
      </c>
      <c r="I313" s="8">
        <f t="shared" si="206"/>
        <v>0</v>
      </c>
      <c r="J313" s="8">
        <f t="shared" si="206"/>
        <v>0</v>
      </c>
      <c r="K313" s="8">
        <f t="shared" si="206"/>
        <v>15000000</v>
      </c>
      <c r="L313" s="9">
        <f t="shared" si="129"/>
        <v>0</v>
      </c>
      <c r="M313" s="16">
        <f t="shared" si="170"/>
        <v>15000000</v>
      </c>
    </row>
    <row r="314" spans="1:13" x14ac:dyDescent="0.35">
      <c r="A314" s="6" t="s">
        <v>24</v>
      </c>
      <c r="B314" s="7" t="s">
        <v>184</v>
      </c>
      <c r="C314" s="8">
        <v>15000000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f>C314-J314</f>
        <v>15000000</v>
      </c>
      <c r="L314" s="9">
        <f t="shared" si="129"/>
        <v>0</v>
      </c>
      <c r="M314" s="16">
        <f t="shared" si="170"/>
        <v>15000000</v>
      </c>
    </row>
    <row r="315" spans="1:13" x14ac:dyDescent="0.35">
      <c r="A315" s="6" t="s">
        <v>116</v>
      </c>
      <c r="B315" s="7" t="s">
        <v>117</v>
      </c>
      <c r="C315" s="8">
        <f t="shared" ref="C315:K315" si="207">SUM(C316:C317)</f>
        <v>20000000</v>
      </c>
      <c r="D315" s="8">
        <f t="shared" si="207"/>
        <v>0</v>
      </c>
      <c r="E315" s="8">
        <f t="shared" si="207"/>
        <v>0</v>
      </c>
      <c r="F315" s="8">
        <f t="shared" si="207"/>
        <v>0</v>
      </c>
      <c r="G315" s="8">
        <f t="shared" ref="G315:H315" si="208">SUM(G316:G317)</f>
        <v>0</v>
      </c>
      <c r="H315" s="8">
        <f t="shared" si="208"/>
        <v>0</v>
      </c>
      <c r="I315" s="8">
        <f t="shared" si="207"/>
        <v>0</v>
      </c>
      <c r="J315" s="8">
        <f t="shared" si="207"/>
        <v>0</v>
      </c>
      <c r="K315" s="8">
        <f t="shared" si="207"/>
        <v>20000000</v>
      </c>
      <c r="L315" s="9">
        <f t="shared" si="129"/>
        <v>0</v>
      </c>
      <c r="M315" s="16">
        <f t="shared" si="170"/>
        <v>20000000</v>
      </c>
    </row>
    <row r="316" spans="1:13" x14ac:dyDescent="0.35">
      <c r="A316" s="6" t="s">
        <v>24</v>
      </c>
      <c r="B316" s="7" t="s">
        <v>185</v>
      </c>
      <c r="C316" s="8">
        <v>6000000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f>C316-J316</f>
        <v>6000000</v>
      </c>
      <c r="L316" s="9">
        <f t="shared" si="129"/>
        <v>0</v>
      </c>
      <c r="M316" s="16">
        <f t="shared" si="170"/>
        <v>6000000</v>
      </c>
    </row>
    <row r="317" spans="1:13" x14ac:dyDescent="0.35">
      <c r="A317" s="6" t="s">
        <v>24</v>
      </c>
      <c r="B317" s="7" t="s">
        <v>186</v>
      </c>
      <c r="C317" s="8">
        <v>14000000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f>C317-J317</f>
        <v>14000000</v>
      </c>
      <c r="L317" s="9">
        <f t="shared" si="129"/>
        <v>0</v>
      </c>
      <c r="M317" s="16">
        <f t="shared" si="170"/>
        <v>14000000</v>
      </c>
    </row>
    <row r="318" spans="1:13" x14ac:dyDescent="0.35">
      <c r="A318" s="6" t="s">
        <v>118</v>
      </c>
      <c r="B318" s="7" t="s">
        <v>119</v>
      </c>
      <c r="C318" s="8">
        <f t="shared" ref="C318:K318" si="209">C319</f>
        <v>10320000</v>
      </c>
      <c r="D318" s="8">
        <f t="shared" si="209"/>
        <v>0</v>
      </c>
      <c r="E318" s="8">
        <f t="shared" si="209"/>
        <v>0</v>
      </c>
      <c r="F318" s="8">
        <f t="shared" si="209"/>
        <v>0</v>
      </c>
      <c r="G318" s="8">
        <f t="shared" si="209"/>
        <v>0</v>
      </c>
      <c r="H318" s="8">
        <f t="shared" si="209"/>
        <v>0</v>
      </c>
      <c r="I318" s="8">
        <f t="shared" si="209"/>
        <v>0</v>
      </c>
      <c r="J318" s="8">
        <f t="shared" si="209"/>
        <v>0</v>
      </c>
      <c r="K318" s="8">
        <f t="shared" si="209"/>
        <v>10320000</v>
      </c>
      <c r="L318" s="9">
        <f t="shared" si="129"/>
        <v>0</v>
      </c>
      <c r="M318" s="16">
        <f t="shared" si="170"/>
        <v>10320000</v>
      </c>
    </row>
    <row r="319" spans="1:13" x14ac:dyDescent="0.35">
      <c r="A319" s="6" t="s">
        <v>24</v>
      </c>
      <c r="B319" s="10" t="s">
        <v>212</v>
      </c>
      <c r="C319" s="8">
        <v>10320000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f>C319-J319</f>
        <v>10320000</v>
      </c>
      <c r="L319" s="9">
        <f t="shared" si="129"/>
        <v>0</v>
      </c>
      <c r="M319" s="16">
        <f t="shared" si="170"/>
        <v>10320000</v>
      </c>
    </row>
    <row r="320" spans="1:13" x14ac:dyDescent="0.35">
      <c r="A320" s="6" t="s">
        <v>132</v>
      </c>
      <c r="B320" s="7" t="s">
        <v>133</v>
      </c>
      <c r="C320" s="8">
        <f t="shared" ref="C320:K320" si="210">SUM(C321:C322)</f>
        <v>19200000</v>
      </c>
      <c r="D320" s="8">
        <f t="shared" si="210"/>
        <v>0</v>
      </c>
      <c r="E320" s="8">
        <f t="shared" si="210"/>
        <v>0</v>
      </c>
      <c r="F320" s="8">
        <f t="shared" si="210"/>
        <v>0</v>
      </c>
      <c r="G320" s="8">
        <f t="shared" ref="G320:H320" si="211">SUM(G321:G322)</f>
        <v>0</v>
      </c>
      <c r="H320" s="8">
        <f t="shared" si="211"/>
        <v>0</v>
      </c>
      <c r="I320" s="8">
        <f t="shared" si="210"/>
        <v>0</v>
      </c>
      <c r="J320" s="8">
        <f t="shared" si="210"/>
        <v>0</v>
      </c>
      <c r="K320" s="8">
        <f t="shared" si="210"/>
        <v>19200000</v>
      </c>
      <c r="L320" s="9">
        <f t="shared" si="129"/>
        <v>0</v>
      </c>
      <c r="M320" s="16">
        <f t="shared" si="170"/>
        <v>19200000</v>
      </c>
    </row>
    <row r="321" spans="1:13" x14ac:dyDescent="0.35">
      <c r="A321" s="6" t="s">
        <v>24</v>
      </c>
      <c r="B321" s="10" t="s">
        <v>187</v>
      </c>
      <c r="C321" s="8">
        <v>3200000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f>C321-J321</f>
        <v>3200000</v>
      </c>
      <c r="L321" s="9">
        <f t="shared" si="129"/>
        <v>0</v>
      </c>
      <c r="M321" s="16">
        <f t="shared" si="170"/>
        <v>3200000</v>
      </c>
    </row>
    <row r="322" spans="1:13" x14ac:dyDescent="0.35">
      <c r="A322" s="6" t="s">
        <v>24</v>
      </c>
      <c r="B322" s="10" t="s">
        <v>188</v>
      </c>
      <c r="C322" s="8">
        <v>16000000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f>C322-J322</f>
        <v>16000000</v>
      </c>
      <c r="L322" s="9">
        <f t="shared" si="129"/>
        <v>0</v>
      </c>
      <c r="M322" s="16">
        <f t="shared" si="170"/>
        <v>16000000</v>
      </c>
    </row>
    <row r="323" spans="1:13" x14ac:dyDescent="0.35">
      <c r="A323" s="6" t="s">
        <v>189</v>
      </c>
      <c r="B323" s="7" t="s">
        <v>190</v>
      </c>
      <c r="C323" s="8">
        <f>C324</f>
        <v>7780000</v>
      </c>
      <c r="D323" s="8">
        <f t="shared" ref="D323:K332" si="212">D324</f>
        <v>0</v>
      </c>
      <c r="E323" s="8">
        <f t="shared" si="212"/>
        <v>0</v>
      </c>
      <c r="F323" s="8">
        <f t="shared" si="212"/>
        <v>0</v>
      </c>
      <c r="G323" s="8">
        <f t="shared" si="212"/>
        <v>0</v>
      </c>
      <c r="H323" s="8">
        <f t="shared" si="212"/>
        <v>0</v>
      </c>
      <c r="I323" s="8">
        <f t="shared" si="212"/>
        <v>0</v>
      </c>
      <c r="J323" s="8">
        <f t="shared" si="212"/>
        <v>0</v>
      </c>
      <c r="K323" s="8">
        <f t="shared" si="212"/>
        <v>7780000</v>
      </c>
      <c r="L323" s="9">
        <f t="shared" si="129"/>
        <v>0</v>
      </c>
      <c r="M323" s="16">
        <f t="shared" si="170"/>
        <v>7780000</v>
      </c>
    </row>
    <row r="324" spans="1:13" x14ac:dyDescent="0.35">
      <c r="A324" s="6" t="s">
        <v>191</v>
      </c>
      <c r="B324" s="7" t="s">
        <v>38</v>
      </c>
      <c r="C324" s="8">
        <f>C325</f>
        <v>7780000</v>
      </c>
      <c r="D324" s="8">
        <f t="shared" si="212"/>
        <v>0</v>
      </c>
      <c r="E324" s="8">
        <f t="shared" si="212"/>
        <v>0</v>
      </c>
      <c r="F324" s="8">
        <f t="shared" si="212"/>
        <v>0</v>
      </c>
      <c r="G324" s="8">
        <f t="shared" si="212"/>
        <v>0</v>
      </c>
      <c r="H324" s="8">
        <f t="shared" si="212"/>
        <v>0</v>
      </c>
      <c r="I324" s="8">
        <f t="shared" si="212"/>
        <v>0</v>
      </c>
      <c r="J324" s="8">
        <f t="shared" si="212"/>
        <v>0</v>
      </c>
      <c r="K324" s="8">
        <f t="shared" si="212"/>
        <v>7780000</v>
      </c>
      <c r="L324" s="9">
        <f t="shared" si="129"/>
        <v>0</v>
      </c>
      <c r="M324" s="16">
        <f t="shared" si="170"/>
        <v>7780000</v>
      </c>
    </row>
    <row r="325" spans="1:13" x14ac:dyDescent="0.35">
      <c r="A325" s="6" t="s">
        <v>192</v>
      </c>
      <c r="B325" s="7" t="s">
        <v>193</v>
      </c>
      <c r="C325" s="8">
        <f>C326</f>
        <v>7780000</v>
      </c>
      <c r="D325" s="8">
        <f t="shared" si="212"/>
        <v>0</v>
      </c>
      <c r="E325" s="8">
        <f t="shared" si="212"/>
        <v>0</v>
      </c>
      <c r="F325" s="8">
        <f t="shared" si="212"/>
        <v>0</v>
      </c>
      <c r="G325" s="8">
        <f t="shared" si="212"/>
        <v>0</v>
      </c>
      <c r="H325" s="8">
        <f t="shared" si="212"/>
        <v>0</v>
      </c>
      <c r="I325" s="8">
        <f t="shared" si="212"/>
        <v>0</v>
      </c>
      <c r="J325" s="8">
        <f t="shared" si="212"/>
        <v>0</v>
      </c>
      <c r="K325" s="8">
        <f t="shared" si="212"/>
        <v>7780000</v>
      </c>
      <c r="L325" s="9">
        <f t="shared" si="129"/>
        <v>0</v>
      </c>
      <c r="M325" s="16">
        <f t="shared" si="170"/>
        <v>7780000</v>
      </c>
    </row>
    <row r="326" spans="1:13" x14ac:dyDescent="0.35">
      <c r="A326" s="6" t="s">
        <v>194</v>
      </c>
      <c r="B326" s="7" t="s">
        <v>231</v>
      </c>
      <c r="C326" s="8">
        <f>C327</f>
        <v>7780000</v>
      </c>
      <c r="D326" s="8">
        <f t="shared" si="212"/>
        <v>0</v>
      </c>
      <c r="E326" s="8">
        <f t="shared" si="212"/>
        <v>0</v>
      </c>
      <c r="F326" s="8">
        <f t="shared" si="212"/>
        <v>0</v>
      </c>
      <c r="G326" s="8">
        <f t="shared" si="212"/>
        <v>0</v>
      </c>
      <c r="H326" s="8">
        <f t="shared" si="212"/>
        <v>0</v>
      </c>
      <c r="I326" s="8">
        <f t="shared" si="212"/>
        <v>0</v>
      </c>
      <c r="J326" s="8">
        <f t="shared" si="212"/>
        <v>0</v>
      </c>
      <c r="K326" s="8">
        <f t="shared" si="212"/>
        <v>7780000</v>
      </c>
      <c r="L326" s="9">
        <f t="shared" si="129"/>
        <v>0</v>
      </c>
      <c r="M326" s="16">
        <f t="shared" si="170"/>
        <v>7780000</v>
      </c>
    </row>
    <row r="327" spans="1:13" x14ac:dyDescent="0.35">
      <c r="A327" s="6" t="s">
        <v>21</v>
      </c>
      <c r="B327" s="7" t="s">
        <v>193</v>
      </c>
      <c r="C327" s="8">
        <f>C328+C330+C332</f>
        <v>7780000</v>
      </c>
      <c r="D327" s="8">
        <f t="shared" ref="D327:K327" si="213">D328+D330+D332</f>
        <v>0</v>
      </c>
      <c r="E327" s="8">
        <f t="shared" si="213"/>
        <v>0</v>
      </c>
      <c r="F327" s="8">
        <f t="shared" si="213"/>
        <v>0</v>
      </c>
      <c r="G327" s="8">
        <f t="shared" si="213"/>
        <v>0</v>
      </c>
      <c r="H327" s="8">
        <f t="shared" si="213"/>
        <v>0</v>
      </c>
      <c r="I327" s="8">
        <f t="shared" si="213"/>
        <v>0</v>
      </c>
      <c r="J327" s="8">
        <f t="shared" si="213"/>
        <v>0</v>
      </c>
      <c r="K327" s="8">
        <f t="shared" si="213"/>
        <v>7780000</v>
      </c>
      <c r="L327" s="9">
        <f t="shared" si="129"/>
        <v>0</v>
      </c>
      <c r="M327" s="16">
        <f t="shared" ref="M327:M333" si="214">C327-J327</f>
        <v>7780000</v>
      </c>
    </row>
    <row r="328" spans="1:13" x14ac:dyDescent="0.35">
      <c r="A328" s="17" t="s">
        <v>128</v>
      </c>
      <c r="B328" s="7" t="s">
        <v>129</v>
      </c>
      <c r="C328" s="8">
        <f>C329</f>
        <v>6600000</v>
      </c>
      <c r="D328" s="8">
        <f t="shared" si="212"/>
        <v>0</v>
      </c>
      <c r="E328" s="8">
        <f t="shared" si="212"/>
        <v>0</v>
      </c>
      <c r="F328" s="8">
        <f t="shared" si="212"/>
        <v>0</v>
      </c>
      <c r="G328" s="8">
        <f t="shared" si="212"/>
        <v>0</v>
      </c>
      <c r="H328" s="8">
        <f t="shared" si="212"/>
        <v>0</v>
      </c>
      <c r="I328" s="8">
        <f t="shared" si="212"/>
        <v>0</v>
      </c>
      <c r="J328" s="8">
        <f t="shared" si="212"/>
        <v>0</v>
      </c>
      <c r="K328" s="8">
        <f t="shared" si="212"/>
        <v>6600000</v>
      </c>
      <c r="L328" s="9">
        <f t="shared" si="129"/>
        <v>0</v>
      </c>
      <c r="M328" s="16">
        <f t="shared" si="214"/>
        <v>6600000</v>
      </c>
    </row>
    <row r="329" spans="1:13" x14ac:dyDescent="0.35">
      <c r="A329" s="6" t="s">
        <v>24</v>
      </c>
      <c r="B329" s="10" t="s">
        <v>298</v>
      </c>
      <c r="C329" s="8">
        <v>6600000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f>SUM(D329:I329)</f>
        <v>0</v>
      </c>
      <c r="K329" s="8">
        <f>C329-J329</f>
        <v>6600000</v>
      </c>
      <c r="L329" s="9">
        <f t="shared" si="129"/>
        <v>0</v>
      </c>
      <c r="M329" s="16">
        <f t="shared" si="214"/>
        <v>6600000</v>
      </c>
    </row>
    <row r="330" spans="1:13" x14ac:dyDescent="0.35">
      <c r="A330" s="17" t="s">
        <v>123</v>
      </c>
      <c r="B330" s="7" t="s">
        <v>236</v>
      </c>
      <c r="C330" s="8">
        <f>C331</f>
        <v>380000</v>
      </c>
      <c r="D330" s="8">
        <f t="shared" si="212"/>
        <v>0</v>
      </c>
      <c r="E330" s="8">
        <f t="shared" si="212"/>
        <v>0</v>
      </c>
      <c r="F330" s="8">
        <f t="shared" si="212"/>
        <v>0</v>
      </c>
      <c r="G330" s="8">
        <f t="shared" si="212"/>
        <v>0</v>
      </c>
      <c r="H330" s="8">
        <f t="shared" si="212"/>
        <v>0</v>
      </c>
      <c r="I330" s="8">
        <f t="shared" si="212"/>
        <v>0</v>
      </c>
      <c r="J330" s="8">
        <f t="shared" si="212"/>
        <v>0</v>
      </c>
      <c r="K330" s="8">
        <f t="shared" si="212"/>
        <v>380000</v>
      </c>
      <c r="L330" s="9">
        <f t="shared" ref="L330:L331" si="215">J330/C330</f>
        <v>0</v>
      </c>
      <c r="M330" s="16">
        <f t="shared" si="214"/>
        <v>380000</v>
      </c>
    </row>
    <row r="331" spans="1:13" x14ac:dyDescent="0.35">
      <c r="A331" s="6" t="s">
        <v>24</v>
      </c>
      <c r="B331" s="10" t="s">
        <v>208</v>
      </c>
      <c r="C331" s="8">
        <v>380000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f>SUM(D331:I331)</f>
        <v>0</v>
      </c>
      <c r="K331" s="8">
        <f>C331-J331</f>
        <v>380000</v>
      </c>
      <c r="L331" s="9">
        <f t="shared" si="215"/>
        <v>0</v>
      </c>
      <c r="M331" s="16">
        <f t="shared" si="214"/>
        <v>380000</v>
      </c>
    </row>
    <row r="332" spans="1:13" x14ac:dyDescent="0.35">
      <c r="A332" s="17" t="s">
        <v>111</v>
      </c>
      <c r="B332" s="7" t="s">
        <v>112</v>
      </c>
      <c r="C332" s="8">
        <f>C333</f>
        <v>800000</v>
      </c>
      <c r="D332" s="8">
        <f t="shared" si="212"/>
        <v>0</v>
      </c>
      <c r="E332" s="8">
        <f t="shared" si="212"/>
        <v>0</v>
      </c>
      <c r="F332" s="8">
        <f t="shared" si="212"/>
        <v>0</v>
      </c>
      <c r="G332" s="8">
        <f t="shared" si="212"/>
        <v>0</v>
      </c>
      <c r="H332" s="8">
        <f t="shared" si="212"/>
        <v>0</v>
      </c>
      <c r="I332" s="8">
        <f t="shared" si="212"/>
        <v>0</v>
      </c>
      <c r="J332" s="8">
        <f t="shared" si="212"/>
        <v>0</v>
      </c>
      <c r="K332" s="8">
        <f t="shared" si="212"/>
        <v>800000</v>
      </c>
      <c r="L332" s="9">
        <f t="shared" si="129"/>
        <v>0</v>
      </c>
      <c r="M332" s="16">
        <f t="shared" si="214"/>
        <v>800000</v>
      </c>
    </row>
    <row r="333" spans="1:13" x14ac:dyDescent="0.35">
      <c r="A333" s="6" t="s">
        <v>24</v>
      </c>
      <c r="B333" s="10" t="s">
        <v>299</v>
      </c>
      <c r="C333" s="8">
        <v>800000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f>SUM(D333:I333)</f>
        <v>0</v>
      </c>
      <c r="K333" s="8">
        <f>C333-J333</f>
        <v>800000</v>
      </c>
      <c r="L333" s="9">
        <f t="shared" si="129"/>
        <v>0</v>
      </c>
      <c r="M333" s="16">
        <f t="shared" si="214"/>
        <v>800000</v>
      </c>
    </row>
    <row r="334" spans="1:13" x14ac:dyDescent="0.35">
      <c r="A334" s="20" t="s">
        <v>195</v>
      </c>
      <c r="B334" s="21"/>
      <c r="C334" s="11">
        <f>C7+C154</f>
        <v>3164148000</v>
      </c>
      <c r="D334" s="11">
        <f t="shared" ref="D334:K334" si="216">D154+D7</f>
        <v>219391712</v>
      </c>
      <c r="E334" s="11">
        <f t="shared" si="216"/>
        <v>183409524</v>
      </c>
      <c r="F334" s="11">
        <f t="shared" si="216"/>
        <v>172642954</v>
      </c>
      <c r="G334" s="11">
        <f t="shared" si="216"/>
        <v>253880126</v>
      </c>
      <c r="H334" s="11">
        <f t="shared" si="216"/>
        <v>237922574</v>
      </c>
      <c r="I334" s="11">
        <f t="shared" si="216"/>
        <v>70932800</v>
      </c>
      <c r="J334" s="11">
        <f t="shared" si="216"/>
        <v>1138179690</v>
      </c>
      <c r="K334" s="11">
        <f t="shared" si="216"/>
        <v>2025968310</v>
      </c>
      <c r="L334" s="12">
        <f>J334/C334</f>
        <v>0.35971126824661803</v>
      </c>
      <c r="M334" s="16">
        <f>C334-J334</f>
        <v>2025968310</v>
      </c>
    </row>
    <row r="337" spans="2:10" x14ac:dyDescent="0.35">
      <c r="B337" s="13" t="s">
        <v>196</v>
      </c>
      <c r="G337" s="4"/>
      <c r="J337" s="4" t="s">
        <v>197</v>
      </c>
    </row>
    <row r="338" spans="2:10" x14ac:dyDescent="0.35">
      <c r="B338" s="13"/>
      <c r="G338" s="4"/>
      <c r="J338" s="4"/>
    </row>
    <row r="339" spans="2:10" x14ac:dyDescent="0.35">
      <c r="B339" s="13"/>
      <c r="G339" s="4"/>
      <c r="J339" s="4"/>
    </row>
    <row r="340" spans="2:10" x14ac:dyDescent="0.35">
      <c r="B340" s="13"/>
      <c r="G340" s="4"/>
      <c r="J340" s="4"/>
    </row>
    <row r="341" spans="2:10" x14ac:dyDescent="0.35">
      <c r="B341" s="13" t="s">
        <v>198</v>
      </c>
      <c r="G341" s="4"/>
      <c r="J341" s="4" t="s">
        <v>199</v>
      </c>
    </row>
    <row r="345" spans="2:10" x14ac:dyDescent="0.35">
      <c r="J345">
        <v>1133902490</v>
      </c>
    </row>
    <row r="346" spans="2:10" x14ac:dyDescent="0.35">
      <c r="J346" s="16">
        <f>J345-J334</f>
        <v>-4277200</v>
      </c>
    </row>
  </sheetData>
  <mergeCells count="8">
    <mergeCell ref="L5:L6"/>
    <mergeCell ref="A334:B334"/>
    <mergeCell ref="A5:A6"/>
    <mergeCell ref="B5:B6"/>
    <mergeCell ref="C5:C6"/>
    <mergeCell ref="D5:I5"/>
    <mergeCell ref="J5:J6"/>
    <mergeCell ref="K5:K6"/>
  </mergeCells>
  <printOptions horizontalCentered="1"/>
  <pageMargins left="0.23622047244094491" right="0.17" top="0.49" bottom="0.35433070866141736" header="0.31496062992125984" footer="0.17"/>
  <pageSetup paperSize="10000" scale="93" orientation="landscape" r:id="rId1"/>
  <headerFooter>
    <oddFooter>&amp;CHalaman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 0</vt:lpstr>
      <vt:lpstr>'Rev 0'!Print_Area</vt:lpstr>
      <vt:lpstr>'Rev 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Sukabumi KPU</dc:creator>
  <cp:lastModifiedBy>Kota Sukabumi KPU</cp:lastModifiedBy>
  <cp:lastPrinted>2022-06-03T12:52:53Z</cp:lastPrinted>
  <dcterms:created xsi:type="dcterms:W3CDTF">2022-05-18T00:27:17Z</dcterms:created>
  <dcterms:modified xsi:type="dcterms:W3CDTF">2022-06-15T01:50:59Z</dcterms:modified>
</cp:coreProperties>
</file>