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kpu\Documents\LPPA\"/>
    </mc:Choice>
  </mc:AlternateContent>
  <xr:revisionPtr revIDLastSave="0" documentId="13_ncr:1_{52B2DDAC-03DB-44C9-BEEE-F0991CBCD2A1}" xr6:coauthVersionLast="47" xr6:coauthVersionMax="47" xr10:uidLastSave="{00000000-0000-0000-0000-000000000000}"/>
  <bookViews>
    <workbookView xWindow="-110" yWindow="-110" windowWidth="19420" windowHeight="10300" xr2:uid="{1FDCA66A-4989-4756-BD23-A0F974CB1F4C}"/>
  </bookViews>
  <sheets>
    <sheet name="Rev 0" sheetId="1" r:id="rId1"/>
  </sheets>
  <definedNames>
    <definedName name="_xlnm.Print_Area" localSheetId="0">'Rev 0'!$A$1:$K$211</definedName>
    <definedName name="_xlnm.Print_Titles" localSheetId="0">'Rev 0'!$5:$6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1" l="1"/>
  <c r="C61" i="1"/>
  <c r="C76" i="1"/>
  <c r="C62" i="1"/>
  <c r="C63" i="1"/>
  <c r="C68" i="1"/>
  <c r="C66" i="1"/>
  <c r="C64" i="1"/>
  <c r="I69" i="1"/>
  <c r="K69" i="1" s="1"/>
  <c r="H68" i="1"/>
  <c r="G68" i="1"/>
  <c r="F68" i="1"/>
  <c r="E68" i="1"/>
  <c r="D68" i="1"/>
  <c r="J67" i="1"/>
  <c r="J66" i="1" s="1"/>
  <c r="I67" i="1"/>
  <c r="K67" i="1" s="1"/>
  <c r="I66" i="1"/>
  <c r="H66" i="1"/>
  <c r="G66" i="1"/>
  <c r="F66" i="1"/>
  <c r="E66" i="1"/>
  <c r="D66" i="1"/>
  <c r="C71" i="1"/>
  <c r="C70" i="1" s="1"/>
  <c r="I72" i="1"/>
  <c r="J72" i="1" s="1"/>
  <c r="J71" i="1" s="1"/>
  <c r="J70" i="1" s="1"/>
  <c r="H71" i="1"/>
  <c r="H70" i="1" s="1"/>
  <c r="G71" i="1"/>
  <c r="G70" i="1" s="1"/>
  <c r="F71" i="1"/>
  <c r="F70" i="1" s="1"/>
  <c r="E71" i="1"/>
  <c r="D71" i="1"/>
  <c r="D70" i="1" s="1"/>
  <c r="E70" i="1"/>
  <c r="H58" i="1"/>
  <c r="H53" i="1"/>
  <c r="H43" i="1"/>
  <c r="H42" i="1" s="1"/>
  <c r="H37" i="1"/>
  <c r="H36" i="1" s="1"/>
  <c r="H97" i="1"/>
  <c r="H93" i="1"/>
  <c r="H92" i="1" s="1"/>
  <c r="H87" i="1"/>
  <c r="H77" i="1"/>
  <c r="H76" i="1" s="1"/>
  <c r="G202" i="1"/>
  <c r="G201" i="1" s="1"/>
  <c r="G200" i="1" s="1"/>
  <c r="G199" i="1" s="1"/>
  <c r="G198" i="1" s="1"/>
  <c r="G197" i="1" s="1"/>
  <c r="G194" i="1"/>
  <c r="G192" i="1"/>
  <c r="G189" i="1"/>
  <c r="G187" i="1"/>
  <c r="G185" i="1"/>
  <c r="G183" i="1"/>
  <c r="G181" i="1"/>
  <c r="G172" i="1"/>
  <c r="G169" i="1"/>
  <c r="G166" i="1"/>
  <c r="G164" i="1"/>
  <c r="G161" i="1"/>
  <c r="G158" i="1"/>
  <c r="G156" i="1"/>
  <c r="G153" i="1"/>
  <c r="G150" i="1"/>
  <c r="G146" i="1"/>
  <c r="G144" i="1"/>
  <c r="G139" i="1"/>
  <c r="G136" i="1"/>
  <c r="G134" i="1"/>
  <c r="G131" i="1"/>
  <c r="G129" i="1"/>
  <c r="G126" i="1"/>
  <c r="G124" i="1"/>
  <c r="G122" i="1"/>
  <c r="G118" i="1"/>
  <c r="G115" i="1"/>
  <c r="G114" i="1" s="1"/>
  <c r="G112" i="1"/>
  <c r="G110" i="1"/>
  <c r="G108" i="1"/>
  <c r="G107" i="1" s="1"/>
  <c r="G105" i="1"/>
  <c r="G103" i="1"/>
  <c r="G101" i="1"/>
  <c r="G98" i="1"/>
  <c r="G96" i="1"/>
  <c r="G94" i="1"/>
  <c r="G92" i="1"/>
  <c r="G90" i="1"/>
  <c r="G88" i="1"/>
  <c r="G86" i="1"/>
  <c r="G84" i="1"/>
  <c r="G82" i="1"/>
  <c r="G80" i="1"/>
  <c r="G78" i="1"/>
  <c r="G76" i="1"/>
  <c r="G64" i="1"/>
  <c r="G63" i="1" s="1"/>
  <c r="G62" i="1" s="1"/>
  <c r="G61" i="1" s="1"/>
  <c r="G57" i="1"/>
  <c r="G56" i="1" s="1"/>
  <c r="G55" i="1"/>
  <c r="G54" i="1" s="1"/>
  <c r="G53" i="1"/>
  <c r="G52" i="1" s="1"/>
  <c r="G50" i="1"/>
  <c r="G49" i="1"/>
  <c r="G48" i="1" s="1"/>
  <c r="G47" i="1"/>
  <c r="G46" i="1" s="1"/>
  <c r="G44" i="1"/>
  <c r="G43" i="1"/>
  <c r="G42" i="1" s="1"/>
  <c r="G41" i="1"/>
  <c r="G40" i="1" s="1"/>
  <c r="G39" i="1"/>
  <c r="G38" i="1" s="1"/>
  <c r="G37" i="1"/>
  <c r="G36" i="1" s="1"/>
  <c r="G35" i="1"/>
  <c r="G34" i="1" s="1"/>
  <c r="G26" i="1"/>
  <c r="G25" i="1" s="1"/>
  <c r="G24" i="1" s="1"/>
  <c r="G23" i="1" s="1"/>
  <c r="G22" i="1" s="1"/>
  <c r="G21" i="1" s="1"/>
  <c r="G19" i="1"/>
  <c r="G18" i="1" s="1"/>
  <c r="G17" i="1" s="1"/>
  <c r="G16" i="1" s="1"/>
  <c r="G15" i="1" s="1"/>
  <c r="G13" i="1"/>
  <c r="G12" i="1" s="1"/>
  <c r="G11" i="1" s="1"/>
  <c r="G10" i="1" s="1"/>
  <c r="G9" i="1" s="1"/>
  <c r="I203" i="1"/>
  <c r="J203" i="1" s="1"/>
  <c r="J202" i="1" s="1"/>
  <c r="J201" i="1" s="1"/>
  <c r="J200" i="1" s="1"/>
  <c r="J199" i="1" s="1"/>
  <c r="J198" i="1" s="1"/>
  <c r="J197" i="1" s="1"/>
  <c r="H202" i="1"/>
  <c r="H201" i="1" s="1"/>
  <c r="H200" i="1" s="1"/>
  <c r="H199" i="1" s="1"/>
  <c r="H198" i="1" s="1"/>
  <c r="H197" i="1" s="1"/>
  <c r="F202" i="1"/>
  <c r="F201" i="1" s="1"/>
  <c r="F200" i="1" s="1"/>
  <c r="F199" i="1" s="1"/>
  <c r="F198" i="1" s="1"/>
  <c r="F197" i="1" s="1"/>
  <c r="E202" i="1"/>
  <c r="E201" i="1" s="1"/>
  <c r="E200" i="1" s="1"/>
  <c r="E199" i="1" s="1"/>
  <c r="E198" i="1" s="1"/>
  <c r="E197" i="1" s="1"/>
  <c r="D202" i="1"/>
  <c r="D201" i="1" s="1"/>
  <c r="D200" i="1" s="1"/>
  <c r="D199" i="1" s="1"/>
  <c r="D198" i="1" s="1"/>
  <c r="D197" i="1" s="1"/>
  <c r="K196" i="1"/>
  <c r="J196" i="1"/>
  <c r="K195" i="1"/>
  <c r="J195" i="1"/>
  <c r="I194" i="1"/>
  <c r="H194" i="1"/>
  <c r="F194" i="1"/>
  <c r="E194" i="1"/>
  <c r="D194" i="1"/>
  <c r="C194" i="1"/>
  <c r="K193" i="1"/>
  <c r="J193" i="1"/>
  <c r="J192" i="1" s="1"/>
  <c r="I192" i="1"/>
  <c r="H192" i="1"/>
  <c r="F192" i="1"/>
  <c r="E192" i="1"/>
  <c r="D192" i="1"/>
  <c r="C192" i="1"/>
  <c r="K191" i="1"/>
  <c r="J191" i="1"/>
  <c r="J189" i="1" s="1"/>
  <c r="K190" i="1"/>
  <c r="J190" i="1"/>
  <c r="I189" i="1"/>
  <c r="H189" i="1"/>
  <c r="F189" i="1"/>
  <c r="E189" i="1"/>
  <c r="D189" i="1"/>
  <c r="C189" i="1"/>
  <c r="K189" i="1" s="1"/>
  <c r="K188" i="1"/>
  <c r="J188" i="1"/>
  <c r="J187" i="1" s="1"/>
  <c r="I187" i="1"/>
  <c r="H187" i="1"/>
  <c r="F187" i="1"/>
  <c r="E187" i="1"/>
  <c r="D187" i="1"/>
  <c r="C187" i="1"/>
  <c r="K186" i="1"/>
  <c r="J186" i="1"/>
  <c r="J185" i="1" s="1"/>
  <c r="I185" i="1"/>
  <c r="H185" i="1"/>
  <c r="F185" i="1"/>
  <c r="E185" i="1"/>
  <c r="D185" i="1"/>
  <c r="C185" i="1"/>
  <c r="K185" i="1" s="1"/>
  <c r="K184" i="1"/>
  <c r="J184" i="1"/>
  <c r="J183" i="1" s="1"/>
  <c r="I183" i="1"/>
  <c r="H183" i="1"/>
  <c r="F183" i="1"/>
  <c r="E183" i="1"/>
  <c r="D183" i="1"/>
  <c r="C183" i="1"/>
  <c r="K182" i="1"/>
  <c r="J182" i="1"/>
  <c r="J181" i="1" s="1"/>
  <c r="I181" i="1"/>
  <c r="H181" i="1"/>
  <c r="F181" i="1"/>
  <c r="E181" i="1"/>
  <c r="D181" i="1"/>
  <c r="C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I172" i="1"/>
  <c r="H172" i="1"/>
  <c r="F172" i="1"/>
  <c r="E172" i="1"/>
  <c r="D172" i="1"/>
  <c r="C172" i="1"/>
  <c r="K171" i="1"/>
  <c r="J171" i="1"/>
  <c r="K170" i="1"/>
  <c r="J170" i="1"/>
  <c r="I169" i="1"/>
  <c r="H169" i="1"/>
  <c r="F169" i="1"/>
  <c r="E169" i="1"/>
  <c r="D169" i="1"/>
  <c r="C169" i="1"/>
  <c r="K167" i="1"/>
  <c r="J167" i="1"/>
  <c r="J166" i="1" s="1"/>
  <c r="I166" i="1"/>
  <c r="H166" i="1"/>
  <c r="F166" i="1"/>
  <c r="E166" i="1"/>
  <c r="D166" i="1"/>
  <c r="C166" i="1"/>
  <c r="K165" i="1"/>
  <c r="J165" i="1"/>
  <c r="J164" i="1" s="1"/>
  <c r="I164" i="1"/>
  <c r="H164" i="1"/>
  <c r="F164" i="1"/>
  <c r="F163" i="1" s="1"/>
  <c r="E164" i="1"/>
  <c r="D164" i="1"/>
  <c r="C164" i="1"/>
  <c r="C163" i="1" s="1"/>
  <c r="K162" i="1"/>
  <c r="J162" i="1"/>
  <c r="J161" i="1" s="1"/>
  <c r="I161" i="1"/>
  <c r="H161" i="1"/>
  <c r="F161" i="1"/>
  <c r="E161" i="1"/>
  <c r="D161" i="1"/>
  <c r="C161" i="1"/>
  <c r="K160" i="1"/>
  <c r="J160" i="1"/>
  <c r="K159" i="1"/>
  <c r="J159" i="1"/>
  <c r="I158" i="1"/>
  <c r="H158" i="1"/>
  <c r="F158" i="1"/>
  <c r="E158" i="1"/>
  <c r="D158" i="1"/>
  <c r="C158" i="1"/>
  <c r="K157" i="1"/>
  <c r="J157" i="1"/>
  <c r="J156" i="1" s="1"/>
  <c r="I156" i="1"/>
  <c r="H156" i="1"/>
  <c r="F156" i="1"/>
  <c r="E156" i="1"/>
  <c r="D156" i="1"/>
  <c r="C156" i="1"/>
  <c r="K154" i="1"/>
  <c r="J154" i="1"/>
  <c r="J153" i="1" s="1"/>
  <c r="I153" i="1"/>
  <c r="H153" i="1"/>
  <c r="F153" i="1"/>
  <c r="E153" i="1"/>
  <c r="D153" i="1"/>
  <c r="C153" i="1"/>
  <c r="K152" i="1"/>
  <c r="J152" i="1"/>
  <c r="K151" i="1"/>
  <c r="J151" i="1"/>
  <c r="I150" i="1"/>
  <c r="H150" i="1"/>
  <c r="F150" i="1"/>
  <c r="E150" i="1"/>
  <c r="D150" i="1"/>
  <c r="C150" i="1"/>
  <c r="K148" i="1"/>
  <c r="J148" i="1"/>
  <c r="K147" i="1"/>
  <c r="J147" i="1"/>
  <c r="I146" i="1"/>
  <c r="H146" i="1"/>
  <c r="F146" i="1"/>
  <c r="E146" i="1"/>
  <c r="D146" i="1"/>
  <c r="C146" i="1"/>
  <c r="K145" i="1"/>
  <c r="J145" i="1"/>
  <c r="J144" i="1" s="1"/>
  <c r="I144" i="1"/>
  <c r="H144" i="1"/>
  <c r="F144" i="1"/>
  <c r="E144" i="1"/>
  <c r="D144" i="1"/>
  <c r="C144" i="1"/>
  <c r="K143" i="1"/>
  <c r="J143" i="1"/>
  <c r="K142" i="1"/>
  <c r="J142" i="1"/>
  <c r="K141" i="1"/>
  <c r="J141" i="1"/>
  <c r="K140" i="1"/>
  <c r="J140" i="1"/>
  <c r="I139" i="1"/>
  <c r="H139" i="1"/>
  <c r="F139" i="1"/>
  <c r="E139" i="1"/>
  <c r="D139" i="1"/>
  <c r="C139" i="1"/>
  <c r="K137" i="1"/>
  <c r="J137" i="1"/>
  <c r="J136" i="1" s="1"/>
  <c r="I136" i="1"/>
  <c r="H136" i="1"/>
  <c r="F136" i="1"/>
  <c r="E136" i="1"/>
  <c r="D136" i="1"/>
  <c r="C136" i="1"/>
  <c r="K135" i="1"/>
  <c r="J135" i="1"/>
  <c r="J134" i="1" s="1"/>
  <c r="J133" i="1" s="1"/>
  <c r="I134" i="1"/>
  <c r="H134" i="1"/>
  <c r="F134" i="1"/>
  <c r="F133" i="1" s="1"/>
  <c r="E134" i="1"/>
  <c r="D134" i="1"/>
  <c r="C134" i="1"/>
  <c r="K132" i="1"/>
  <c r="J132" i="1"/>
  <c r="J131" i="1" s="1"/>
  <c r="I131" i="1"/>
  <c r="H131" i="1"/>
  <c r="F131" i="1"/>
  <c r="E131" i="1"/>
  <c r="E128" i="1" s="1"/>
  <c r="D131" i="1"/>
  <c r="C131" i="1"/>
  <c r="K130" i="1"/>
  <c r="J130" i="1"/>
  <c r="J129" i="1" s="1"/>
  <c r="I129" i="1"/>
  <c r="H129" i="1"/>
  <c r="F129" i="1"/>
  <c r="F128" i="1" s="1"/>
  <c r="E129" i="1"/>
  <c r="D129" i="1"/>
  <c r="C129" i="1"/>
  <c r="K127" i="1"/>
  <c r="J127" i="1"/>
  <c r="J126" i="1" s="1"/>
  <c r="I126" i="1"/>
  <c r="H126" i="1"/>
  <c r="F126" i="1"/>
  <c r="E126" i="1"/>
  <c r="D126" i="1"/>
  <c r="C126" i="1"/>
  <c r="K125" i="1"/>
  <c r="J125" i="1"/>
  <c r="J124" i="1" s="1"/>
  <c r="I124" i="1"/>
  <c r="H124" i="1"/>
  <c r="F124" i="1"/>
  <c r="E124" i="1"/>
  <c r="D124" i="1"/>
  <c r="C124" i="1"/>
  <c r="K123" i="1"/>
  <c r="J123" i="1"/>
  <c r="J122" i="1" s="1"/>
  <c r="I122" i="1"/>
  <c r="I121" i="1" s="1"/>
  <c r="H122" i="1"/>
  <c r="F122" i="1"/>
  <c r="E122" i="1"/>
  <c r="E121" i="1" s="1"/>
  <c r="D122" i="1"/>
  <c r="D121" i="1" s="1"/>
  <c r="C122" i="1"/>
  <c r="C121" i="1" s="1"/>
  <c r="K120" i="1"/>
  <c r="J120" i="1"/>
  <c r="K119" i="1"/>
  <c r="J119" i="1"/>
  <c r="I118" i="1"/>
  <c r="H118" i="1"/>
  <c r="F118" i="1"/>
  <c r="E118" i="1"/>
  <c r="E114" i="1" s="1"/>
  <c r="D118" i="1"/>
  <c r="C118" i="1"/>
  <c r="K117" i="1"/>
  <c r="J117" i="1"/>
  <c r="K116" i="1"/>
  <c r="J116" i="1"/>
  <c r="I115" i="1"/>
  <c r="H115" i="1"/>
  <c r="F115" i="1"/>
  <c r="E115" i="1"/>
  <c r="D115" i="1"/>
  <c r="C115" i="1"/>
  <c r="K113" i="1"/>
  <c r="J113" i="1"/>
  <c r="J112" i="1" s="1"/>
  <c r="I112" i="1"/>
  <c r="H112" i="1"/>
  <c r="F112" i="1"/>
  <c r="E112" i="1"/>
  <c r="D112" i="1"/>
  <c r="C112" i="1"/>
  <c r="K111" i="1"/>
  <c r="J111" i="1"/>
  <c r="J110" i="1" s="1"/>
  <c r="I110" i="1"/>
  <c r="H110" i="1"/>
  <c r="F110" i="1"/>
  <c r="E110" i="1"/>
  <c r="D110" i="1"/>
  <c r="C110" i="1"/>
  <c r="K109" i="1"/>
  <c r="J109" i="1"/>
  <c r="J108" i="1" s="1"/>
  <c r="I108" i="1"/>
  <c r="H108" i="1"/>
  <c r="F108" i="1"/>
  <c r="E108" i="1"/>
  <c r="D108" i="1"/>
  <c r="C108" i="1"/>
  <c r="K106" i="1"/>
  <c r="J106" i="1"/>
  <c r="J105" i="1" s="1"/>
  <c r="I105" i="1"/>
  <c r="H105" i="1"/>
  <c r="F105" i="1"/>
  <c r="E105" i="1"/>
  <c r="D105" i="1"/>
  <c r="C105" i="1"/>
  <c r="K104" i="1"/>
  <c r="J104" i="1"/>
  <c r="J103" i="1" s="1"/>
  <c r="I103" i="1"/>
  <c r="H103" i="1"/>
  <c r="F103" i="1"/>
  <c r="E103" i="1"/>
  <c r="D103" i="1"/>
  <c r="C103" i="1"/>
  <c r="K102" i="1"/>
  <c r="J102" i="1"/>
  <c r="J101" i="1" s="1"/>
  <c r="I101" i="1"/>
  <c r="H101" i="1"/>
  <c r="F101" i="1"/>
  <c r="E101" i="1"/>
  <c r="D101" i="1"/>
  <c r="C101" i="1"/>
  <c r="I99" i="1"/>
  <c r="H98" i="1"/>
  <c r="F98" i="1"/>
  <c r="E98" i="1"/>
  <c r="D98" i="1"/>
  <c r="C98" i="1"/>
  <c r="F97" i="1"/>
  <c r="F96" i="1" s="1"/>
  <c r="E97" i="1"/>
  <c r="H96" i="1"/>
  <c r="D96" i="1"/>
  <c r="C96" i="1"/>
  <c r="I95" i="1"/>
  <c r="H94" i="1"/>
  <c r="F94" i="1"/>
  <c r="E94" i="1"/>
  <c r="D94" i="1"/>
  <c r="C94" i="1"/>
  <c r="C75" i="1" s="1"/>
  <c r="E93" i="1"/>
  <c r="F92" i="1"/>
  <c r="D92" i="1"/>
  <c r="C92" i="1"/>
  <c r="I91" i="1"/>
  <c r="H90" i="1"/>
  <c r="F90" i="1"/>
  <c r="E90" i="1"/>
  <c r="D90" i="1"/>
  <c r="C90" i="1"/>
  <c r="I89" i="1"/>
  <c r="K89" i="1" s="1"/>
  <c r="H88" i="1"/>
  <c r="F88" i="1"/>
  <c r="E88" i="1"/>
  <c r="D88" i="1"/>
  <c r="C88" i="1"/>
  <c r="F87" i="1"/>
  <c r="F86" i="1" s="1"/>
  <c r="H86" i="1"/>
  <c r="E86" i="1"/>
  <c r="D86" i="1"/>
  <c r="C86" i="1"/>
  <c r="I85" i="1"/>
  <c r="I84" i="1" s="1"/>
  <c r="H84" i="1"/>
  <c r="F84" i="1"/>
  <c r="E84" i="1"/>
  <c r="D84" i="1"/>
  <c r="C84" i="1"/>
  <c r="I83" i="1"/>
  <c r="H82" i="1"/>
  <c r="F82" i="1"/>
  <c r="E82" i="1"/>
  <c r="D82" i="1"/>
  <c r="I81" i="1"/>
  <c r="J81" i="1" s="1"/>
  <c r="J80" i="1" s="1"/>
  <c r="H80" i="1"/>
  <c r="F80" i="1"/>
  <c r="E80" i="1"/>
  <c r="D80" i="1"/>
  <c r="I79" i="1"/>
  <c r="J79" i="1" s="1"/>
  <c r="J78" i="1" s="1"/>
  <c r="H78" i="1"/>
  <c r="F78" i="1"/>
  <c r="E78" i="1"/>
  <c r="D78" i="1"/>
  <c r="F77" i="1"/>
  <c r="F76" i="1" s="1"/>
  <c r="E77" i="1"/>
  <c r="D76" i="1"/>
  <c r="I65" i="1"/>
  <c r="K65" i="1" s="1"/>
  <c r="H64" i="1"/>
  <c r="H63" i="1" s="1"/>
  <c r="H62" i="1" s="1"/>
  <c r="H61" i="1" s="1"/>
  <c r="F64" i="1"/>
  <c r="F63" i="1" s="1"/>
  <c r="F62" i="1" s="1"/>
  <c r="F61" i="1" s="1"/>
  <c r="E64" i="1"/>
  <c r="E63" i="1" s="1"/>
  <c r="E62" i="1" s="1"/>
  <c r="E61" i="1" s="1"/>
  <c r="D64" i="1"/>
  <c r="D63" i="1" s="1"/>
  <c r="D62" i="1" s="1"/>
  <c r="D61" i="1" s="1"/>
  <c r="D58" i="1"/>
  <c r="I58" i="1" s="1"/>
  <c r="I57" i="1" s="1"/>
  <c r="H57" i="1"/>
  <c r="H56" i="1" s="1"/>
  <c r="F57" i="1"/>
  <c r="E57" i="1"/>
  <c r="E56" i="1" s="1"/>
  <c r="F56" i="1"/>
  <c r="F54" i="1"/>
  <c r="E54" i="1"/>
  <c r="D54" i="1"/>
  <c r="D53" i="1"/>
  <c r="D52" i="1" s="1"/>
  <c r="H52" i="1"/>
  <c r="F52" i="1"/>
  <c r="E52" i="1"/>
  <c r="I51" i="1"/>
  <c r="K51" i="1" s="1"/>
  <c r="H50" i="1"/>
  <c r="F50" i="1"/>
  <c r="E50" i="1"/>
  <c r="D50" i="1"/>
  <c r="D49" i="1"/>
  <c r="I49" i="1" s="1"/>
  <c r="H48" i="1"/>
  <c r="F48" i="1"/>
  <c r="E48" i="1"/>
  <c r="H46" i="1"/>
  <c r="D47" i="1"/>
  <c r="I47" i="1" s="1"/>
  <c r="J47" i="1" s="1"/>
  <c r="J46" i="1" s="1"/>
  <c r="F46" i="1"/>
  <c r="E46" i="1"/>
  <c r="I45" i="1"/>
  <c r="H44" i="1"/>
  <c r="F44" i="1"/>
  <c r="E44" i="1"/>
  <c r="D44" i="1"/>
  <c r="D43" i="1"/>
  <c r="D42" i="1" s="1"/>
  <c r="F42" i="1"/>
  <c r="E42" i="1"/>
  <c r="H40" i="1"/>
  <c r="F41" i="1"/>
  <c r="F40" i="1" s="1"/>
  <c r="D41" i="1"/>
  <c r="D40" i="1" s="1"/>
  <c r="E40" i="1"/>
  <c r="H38" i="1"/>
  <c r="F39" i="1"/>
  <c r="F38" i="1" s="1"/>
  <c r="D39" i="1"/>
  <c r="E38" i="1"/>
  <c r="D37" i="1"/>
  <c r="D36" i="1" s="1"/>
  <c r="F36" i="1"/>
  <c r="E36" i="1"/>
  <c r="H34" i="1"/>
  <c r="F35" i="1"/>
  <c r="F34" i="1" s="1"/>
  <c r="D35" i="1"/>
  <c r="D34" i="1" s="1"/>
  <c r="E34" i="1"/>
  <c r="I27" i="1"/>
  <c r="I26" i="1" s="1"/>
  <c r="H26" i="1"/>
  <c r="H25" i="1" s="1"/>
  <c r="H24" i="1" s="1"/>
  <c r="H23" i="1" s="1"/>
  <c r="H22" i="1" s="1"/>
  <c r="H21" i="1" s="1"/>
  <c r="F26" i="1"/>
  <c r="F25" i="1" s="1"/>
  <c r="F24" i="1" s="1"/>
  <c r="F23" i="1" s="1"/>
  <c r="F22" i="1" s="1"/>
  <c r="F21" i="1" s="1"/>
  <c r="E26" i="1"/>
  <c r="E25" i="1" s="1"/>
  <c r="E24" i="1" s="1"/>
  <c r="E23" i="1" s="1"/>
  <c r="E22" i="1" s="1"/>
  <c r="E21" i="1" s="1"/>
  <c r="D26" i="1"/>
  <c r="D25" i="1" s="1"/>
  <c r="D24" i="1" s="1"/>
  <c r="D23" i="1" s="1"/>
  <c r="D22" i="1" s="1"/>
  <c r="D21" i="1" s="1"/>
  <c r="I20" i="1"/>
  <c r="J20" i="1" s="1"/>
  <c r="J19" i="1" s="1"/>
  <c r="J18" i="1" s="1"/>
  <c r="J17" i="1" s="1"/>
  <c r="J16" i="1" s="1"/>
  <c r="J15" i="1" s="1"/>
  <c r="H19" i="1"/>
  <c r="H18" i="1" s="1"/>
  <c r="H17" i="1" s="1"/>
  <c r="H16" i="1" s="1"/>
  <c r="H15" i="1" s="1"/>
  <c r="F19" i="1"/>
  <c r="F18" i="1" s="1"/>
  <c r="F17" i="1" s="1"/>
  <c r="F16" i="1" s="1"/>
  <c r="F15" i="1" s="1"/>
  <c r="E19" i="1"/>
  <c r="E18" i="1" s="1"/>
  <c r="E17" i="1" s="1"/>
  <c r="E16" i="1" s="1"/>
  <c r="E15" i="1" s="1"/>
  <c r="D19" i="1"/>
  <c r="D18" i="1" s="1"/>
  <c r="D17" i="1" s="1"/>
  <c r="D16" i="1" s="1"/>
  <c r="D15" i="1" s="1"/>
  <c r="I14" i="1"/>
  <c r="K14" i="1" s="1"/>
  <c r="H13" i="1"/>
  <c r="H12" i="1" s="1"/>
  <c r="H11" i="1" s="1"/>
  <c r="H10" i="1" s="1"/>
  <c r="H9" i="1" s="1"/>
  <c r="F13" i="1"/>
  <c r="F12" i="1" s="1"/>
  <c r="F11" i="1" s="1"/>
  <c r="F10" i="1" s="1"/>
  <c r="F9" i="1" s="1"/>
  <c r="E13" i="1"/>
  <c r="E12" i="1" s="1"/>
  <c r="E11" i="1" s="1"/>
  <c r="E10" i="1" s="1"/>
  <c r="E9" i="1" s="1"/>
  <c r="D13" i="1"/>
  <c r="D12" i="1" s="1"/>
  <c r="D11" i="1" s="1"/>
  <c r="D10" i="1" s="1"/>
  <c r="D9" i="1" s="1"/>
  <c r="C7" i="1"/>
  <c r="K66" i="1" l="1"/>
  <c r="H8" i="1"/>
  <c r="H7" i="1" s="1"/>
  <c r="K134" i="1"/>
  <c r="K139" i="1"/>
  <c r="K72" i="1"/>
  <c r="I13" i="1"/>
  <c r="K13" i="1" s="1"/>
  <c r="G155" i="1"/>
  <c r="I68" i="1"/>
  <c r="K68" i="1" s="1"/>
  <c r="C100" i="1"/>
  <c r="C114" i="1"/>
  <c r="J118" i="1"/>
  <c r="H128" i="1"/>
  <c r="K144" i="1"/>
  <c r="K172" i="1"/>
  <c r="G138" i="1"/>
  <c r="G163" i="1"/>
  <c r="J69" i="1"/>
  <c r="J68" i="1" s="1"/>
  <c r="K203" i="1"/>
  <c r="J27" i="1"/>
  <c r="J26" i="1" s="1"/>
  <c r="J25" i="1" s="1"/>
  <c r="J24" i="1" s="1"/>
  <c r="J23" i="1" s="1"/>
  <c r="J22" i="1" s="1"/>
  <c r="J21" i="1" s="1"/>
  <c r="G128" i="1"/>
  <c r="J115" i="1"/>
  <c r="J114" i="1" s="1"/>
  <c r="K27" i="1"/>
  <c r="K164" i="1"/>
  <c r="K169" i="1"/>
  <c r="K181" i="1"/>
  <c r="G133" i="1"/>
  <c r="K126" i="1"/>
  <c r="J14" i="1"/>
  <c r="J13" i="1" s="1"/>
  <c r="J12" i="1" s="1"/>
  <c r="J11" i="1" s="1"/>
  <c r="J10" i="1" s="1"/>
  <c r="J9" i="1" s="1"/>
  <c r="J8" i="1" s="1"/>
  <c r="J7" i="1" s="1"/>
  <c r="K129" i="1"/>
  <c r="K108" i="1"/>
  <c r="K112" i="1"/>
  <c r="F114" i="1"/>
  <c r="I149" i="1"/>
  <c r="F155" i="1"/>
  <c r="D163" i="1"/>
  <c r="I25" i="1"/>
  <c r="K25" i="1" s="1"/>
  <c r="K26" i="1"/>
  <c r="K84" i="1"/>
  <c r="F168" i="1"/>
  <c r="G100" i="1"/>
  <c r="K103" i="1"/>
  <c r="E107" i="1"/>
  <c r="J158" i="1"/>
  <c r="J155" i="1" s="1"/>
  <c r="G121" i="1"/>
  <c r="H133" i="1"/>
  <c r="D48" i="1"/>
  <c r="F75" i="1"/>
  <c r="D114" i="1"/>
  <c r="K192" i="1"/>
  <c r="I71" i="1"/>
  <c r="I88" i="1"/>
  <c r="K88" i="1" s="1"/>
  <c r="C128" i="1"/>
  <c r="H149" i="1"/>
  <c r="C155" i="1"/>
  <c r="J172" i="1"/>
  <c r="E168" i="1"/>
  <c r="J194" i="1"/>
  <c r="G149" i="1"/>
  <c r="G168" i="1"/>
  <c r="D100" i="1"/>
  <c r="C107" i="1"/>
  <c r="G75" i="1"/>
  <c r="J89" i="1"/>
  <c r="J88" i="1" s="1"/>
  <c r="E133" i="1"/>
  <c r="J150" i="1"/>
  <c r="J149" i="1" s="1"/>
  <c r="G8" i="1"/>
  <c r="G7" i="1" s="1"/>
  <c r="I39" i="1"/>
  <c r="I38" i="1" s="1"/>
  <c r="K38" i="1" s="1"/>
  <c r="E100" i="1"/>
  <c r="K115" i="1"/>
  <c r="F138" i="1"/>
  <c r="K156" i="1"/>
  <c r="E163" i="1"/>
  <c r="I87" i="1"/>
  <c r="K87" i="1" s="1"/>
  <c r="M58" i="1"/>
  <c r="K81" i="1"/>
  <c r="I80" i="1"/>
  <c r="K80" i="1" s="1"/>
  <c r="J163" i="1"/>
  <c r="G33" i="1"/>
  <c r="G32" i="1" s="1"/>
  <c r="G31" i="1" s="1"/>
  <c r="G30" i="1" s="1"/>
  <c r="G29" i="1" s="1"/>
  <c r="J107" i="1"/>
  <c r="F121" i="1"/>
  <c r="I50" i="1"/>
  <c r="K50" i="1" s="1"/>
  <c r="D57" i="1"/>
  <c r="D56" i="1" s="1"/>
  <c r="J65" i="1"/>
  <c r="J64" i="1" s="1"/>
  <c r="J63" i="1" s="1"/>
  <c r="J62" i="1" s="1"/>
  <c r="J61" i="1" s="1"/>
  <c r="J85" i="1"/>
  <c r="J84" i="1" s="1"/>
  <c r="H107" i="1"/>
  <c r="F107" i="1"/>
  <c r="H121" i="1"/>
  <c r="J128" i="1"/>
  <c r="J146" i="1"/>
  <c r="C149" i="1"/>
  <c r="H155" i="1"/>
  <c r="I53" i="1"/>
  <c r="I52" i="1" s="1"/>
  <c r="K52" i="1" s="1"/>
  <c r="H114" i="1"/>
  <c r="D133" i="1"/>
  <c r="D149" i="1"/>
  <c r="E155" i="1"/>
  <c r="H163" i="1"/>
  <c r="J169" i="1"/>
  <c r="H168" i="1"/>
  <c r="I43" i="1"/>
  <c r="K43" i="1" s="1"/>
  <c r="J51" i="1"/>
  <c r="J50" i="1" s="1"/>
  <c r="H100" i="1"/>
  <c r="F100" i="1"/>
  <c r="C133" i="1"/>
  <c r="J139" i="1"/>
  <c r="E138" i="1"/>
  <c r="C138" i="1"/>
  <c r="K150" i="1"/>
  <c r="E149" i="1"/>
  <c r="I202" i="1"/>
  <c r="D128" i="1"/>
  <c r="D138" i="1"/>
  <c r="F149" i="1"/>
  <c r="F8" i="1"/>
  <c r="F7" i="1" s="1"/>
  <c r="D38" i="1"/>
  <c r="H75" i="1"/>
  <c r="J100" i="1"/>
  <c r="K124" i="1"/>
  <c r="D107" i="1"/>
  <c r="H138" i="1"/>
  <c r="I100" i="1"/>
  <c r="D8" i="1"/>
  <c r="D7" i="1" s="1"/>
  <c r="E8" i="1"/>
  <c r="E7" i="1" s="1"/>
  <c r="J49" i="1"/>
  <c r="J48" i="1" s="1"/>
  <c r="K49" i="1"/>
  <c r="I48" i="1"/>
  <c r="K48" i="1" s="1"/>
  <c r="K57" i="1"/>
  <c r="I56" i="1"/>
  <c r="K56" i="1" s="1"/>
  <c r="H54" i="1"/>
  <c r="H33" i="1" s="1"/>
  <c r="H32" i="1" s="1"/>
  <c r="H31" i="1" s="1"/>
  <c r="H30" i="1" s="1"/>
  <c r="H29" i="1" s="1"/>
  <c r="I55" i="1"/>
  <c r="I41" i="1"/>
  <c r="D75" i="1"/>
  <c r="K85" i="1"/>
  <c r="K101" i="1"/>
  <c r="I107" i="1"/>
  <c r="K110" i="1"/>
  <c r="K122" i="1"/>
  <c r="K131" i="1"/>
  <c r="I155" i="1"/>
  <c r="K158" i="1"/>
  <c r="K83" i="1"/>
  <c r="J83" i="1"/>
  <c r="J82" i="1" s="1"/>
  <c r="I133" i="1"/>
  <c r="K136" i="1"/>
  <c r="I35" i="1"/>
  <c r="I46" i="1"/>
  <c r="K46" i="1" s="1"/>
  <c r="I114" i="1"/>
  <c r="K114" i="1" s="1"/>
  <c r="K118" i="1"/>
  <c r="J121" i="1"/>
  <c r="I19" i="1"/>
  <c r="K20" i="1"/>
  <c r="F33" i="1"/>
  <c r="F32" i="1" s="1"/>
  <c r="F31" i="1" s="1"/>
  <c r="F30" i="1" s="1"/>
  <c r="F29" i="1" s="1"/>
  <c r="K121" i="1"/>
  <c r="I163" i="1"/>
  <c r="K163" i="1" s="1"/>
  <c r="K166" i="1"/>
  <c r="K183" i="1"/>
  <c r="I168" i="1"/>
  <c r="I97" i="1"/>
  <c r="E96" i="1"/>
  <c r="K105" i="1"/>
  <c r="K153" i="1"/>
  <c r="K161" i="1"/>
  <c r="C168" i="1"/>
  <c r="K194" i="1"/>
  <c r="I44" i="1"/>
  <c r="K44" i="1" s="1"/>
  <c r="J45" i="1"/>
  <c r="J44" i="1" s="1"/>
  <c r="I37" i="1"/>
  <c r="K45" i="1"/>
  <c r="I64" i="1"/>
  <c r="I77" i="1"/>
  <c r="E76" i="1"/>
  <c r="I90" i="1"/>
  <c r="K90" i="1" s="1"/>
  <c r="J91" i="1"/>
  <c r="J90" i="1" s="1"/>
  <c r="E92" i="1"/>
  <c r="I93" i="1"/>
  <c r="I94" i="1"/>
  <c r="K94" i="1" s="1"/>
  <c r="K95" i="1"/>
  <c r="I98" i="1"/>
  <c r="K98" i="1" s="1"/>
  <c r="K99" i="1"/>
  <c r="K146" i="1"/>
  <c r="D155" i="1"/>
  <c r="D168" i="1"/>
  <c r="I12" i="1"/>
  <c r="E33" i="1"/>
  <c r="E32" i="1" s="1"/>
  <c r="E31" i="1" s="1"/>
  <c r="E30" i="1" s="1"/>
  <c r="E29" i="1" s="1"/>
  <c r="D46" i="1"/>
  <c r="K47" i="1"/>
  <c r="I78" i="1"/>
  <c r="K78" i="1" s="1"/>
  <c r="K79" i="1"/>
  <c r="I82" i="1"/>
  <c r="K82" i="1" s="1"/>
  <c r="I86" i="1"/>
  <c r="K86" i="1" s="1"/>
  <c r="K91" i="1"/>
  <c r="J95" i="1"/>
  <c r="J94" i="1" s="1"/>
  <c r="J99" i="1"/>
  <c r="J98" i="1" s="1"/>
  <c r="K187" i="1"/>
  <c r="K58" i="1"/>
  <c r="J58" i="1"/>
  <c r="J57" i="1" s="1"/>
  <c r="J56" i="1" s="1"/>
  <c r="I128" i="1"/>
  <c r="K128" i="1" s="1"/>
  <c r="I138" i="1"/>
  <c r="K138" i="1" s="1"/>
  <c r="F74" i="1" l="1"/>
  <c r="F73" i="1" s="1"/>
  <c r="F60" i="1" s="1"/>
  <c r="F59" i="1" s="1"/>
  <c r="F28" i="1" s="1"/>
  <c r="F204" i="1" s="1"/>
  <c r="K155" i="1"/>
  <c r="J87" i="1"/>
  <c r="J86" i="1" s="1"/>
  <c r="K100" i="1"/>
  <c r="I24" i="1"/>
  <c r="C74" i="1"/>
  <c r="C73" i="1" s="1"/>
  <c r="C60" i="1" s="1"/>
  <c r="C59" i="1" s="1"/>
  <c r="C28" i="1" s="1"/>
  <c r="C204" i="1" s="1"/>
  <c r="G74" i="1"/>
  <c r="G73" i="1" s="1"/>
  <c r="G60" i="1" s="1"/>
  <c r="G59" i="1" s="1"/>
  <c r="G28" i="1" s="1"/>
  <c r="G204" i="1" s="1"/>
  <c r="K168" i="1"/>
  <c r="K107" i="1"/>
  <c r="J168" i="1"/>
  <c r="K149" i="1"/>
  <c r="K39" i="1"/>
  <c r="K71" i="1"/>
  <c r="I70" i="1"/>
  <c r="K70" i="1" s="1"/>
  <c r="K133" i="1"/>
  <c r="J39" i="1"/>
  <c r="J38" i="1" s="1"/>
  <c r="K53" i="1"/>
  <c r="H74" i="1"/>
  <c r="H73" i="1" s="1"/>
  <c r="H59" i="1" s="1"/>
  <c r="H28" i="1" s="1"/>
  <c r="H204" i="1" s="1"/>
  <c r="J53" i="1"/>
  <c r="J52" i="1" s="1"/>
  <c r="K202" i="1"/>
  <c r="I201" i="1"/>
  <c r="I42" i="1"/>
  <c r="K42" i="1" s="1"/>
  <c r="J43" i="1"/>
  <c r="J42" i="1" s="1"/>
  <c r="D33" i="1"/>
  <c r="D32" i="1" s="1"/>
  <c r="D31" i="1" s="1"/>
  <c r="D30" i="1" s="1"/>
  <c r="D29" i="1" s="1"/>
  <c r="J138" i="1"/>
  <c r="J93" i="1"/>
  <c r="J92" i="1" s="1"/>
  <c r="K93" i="1"/>
  <c r="I92" i="1"/>
  <c r="K92" i="1" s="1"/>
  <c r="J37" i="1"/>
  <c r="J36" i="1" s="1"/>
  <c r="K37" i="1"/>
  <c r="I36" i="1"/>
  <c r="K36" i="1" s="1"/>
  <c r="K64" i="1"/>
  <c r="I63" i="1"/>
  <c r="K12" i="1"/>
  <c r="I11" i="1"/>
  <c r="D74" i="1"/>
  <c r="D73" i="1" s="1"/>
  <c r="D60" i="1" s="1"/>
  <c r="D59" i="1" s="1"/>
  <c r="J35" i="1"/>
  <c r="J34" i="1" s="1"/>
  <c r="I34" i="1"/>
  <c r="K35" i="1"/>
  <c r="J97" i="1"/>
  <c r="J96" i="1" s="1"/>
  <c r="K97" i="1"/>
  <c r="I96" i="1"/>
  <c r="K96" i="1" s="1"/>
  <c r="E75" i="1"/>
  <c r="E74" i="1" s="1"/>
  <c r="E73" i="1" s="1"/>
  <c r="E60" i="1" s="1"/>
  <c r="E59" i="1" s="1"/>
  <c r="E28" i="1" s="1"/>
  <c r="E204" i="1" s="1"/>
  <c r="I18" i="1"/>
  <c r="K19" i="1"/>
  <c r="K41" i="1"/>
  <c r="I40" i="1"/>
  <c r="K40" i="1" s="1"/>
  <c r="J41" i="1"/>
  <c r="J40" i="1" s="1"/>
  <c r="J77" i="1"/>
  <c r="J76" i="1" s="1"/>
  <c r="I76" i="1"/>
  <c r="K77" i="1"/>
  <c r="I54" i="1"/>
  <c r="K54" i="1" s="1"/>
  <c r="K55" i="1"/>
  <c r="J55" i="1"/>
  <c r="J54" i="1" s="1"/>
  <c r="K24" i="1" l="1"/>
  <c r="I23" i="1"/>
  <c r="D28" i="1"/>
  <c r="D204" i="1" s="1"/>
  <c r="J75" i="1"/>
  <c r="J74" i="1" s="1"/>
  <c r="J73" i="1" s="1"/>
  <c r="J60" i="1" s="1"/>
  <c r="J59" i="1" s="1"/>
  <c r="J33" i="1"/>
  <c r="J32" i="1" s="1"/>
  <c r="J31" i="1" s="1"/>
  <c r="J30" i="1" s="1"/>
  <c r="J29" i="1" s="1"/>
  <c r="K201" i="1"/>
  <c r="I200" i="1"/>
  <c r="I10" i="1"/>
  <c r="K11" i="1"/>
  <c r="I33" i="1"/>
  <c r="K34" i="1"/>
  <c r="I75" i="1"/>
  <c r="K76" i="1"/>
  <c r="I17" i="1"/>
  <c r="K18" i="1"/>
  <c r="I62" i="1"/>
  <c r="K63" i="1"/>
  <c r="I22" i="1" l="1"/>
  <c r="K23" i="1"/>
  <c r="J28" i="1"/>
  <c r="J204" i="1" s="1"/>
  <c r="K200" i="1"/>
  <c r="I199" i="1"/>
  <c r="K17" i="1"/>
  <c r="I16" i="1"/>
  <c r="K75" i="1"/>
  <c r="I74" i="1"/>
  <c r="K33" i="1"/>
  <c r="I32" i="1"/>
  <c r="I61" i="1"/>
  <c r="K62" i="1"/>
  <c r="K10" i="1"/>
  <c r="I9" i="1"/>
  <c r="K22" i="1" l="1"/>
  <c r="I21" i="1"/>
  <c r="K21" i="1" s="1"/>
  <c r="I198" i="1"/>
  <c r="K199" i="1"/>
  <c r="K61" i="1"/>
  <c r="I31" i="1"/>
  <c r="M31" i="1" s="1"/>
  <c r="K32" i="1"/>
  <c r="K74" i="1"/>
  <c r="I73" i="1"/>
  <c r="K73" i="1" s="1"/>
  <c r="K9" i="1"/>
  <c r="K16" i="1"/>
  <c r="I15" i="1"/>
  <c r="K15" i="1" s="1"/>
  <c r="I8" i="1" l="1"/>
  <c r="K8" i="1" s="1"/>
  <c r="K198" i="1"/>
  <c r="I197" i="1"/>
  <c r="K197" i="1" s="1"/>
  <c r="I30" i="1"/>
  <c r="K31" i="1"/>
  <c r="I60" i="1"/>
  <c r="I7" i="1" l="1"/>
  <c r="K7" i="1" s="1"/>
  <c r="K60" i="1"/>
  <c r="I59" i="1"/>
  <c r="K59" i="1" s="1"/>
  <c r="K30" i="1"/>
  <c r="I29" i="1"/>
  <c r="K29" i="1" l="1"/>
  <c r="I28" i="1"/>
  <c r="I204" i="1" l="1"/>
  <c r="K28" i="1"/>
  <c r="K204" i="1" l="1"/>
  <c r="I216" i="1"/>
</calcChain>
</file>

<file path=xl/sharedStrings.xml><?xml version="1.0" encoding="utf-8"?>
<sst xmlns="http://schemas.openxmlformats.org/spreadsheetml/2006/main" count="414" uniqueCount="237">
  <si>
    <t>LAPORAN PERTANGGUNGJAWABAN PENGGUNAAN ANGGARA (LPPA)</t>
  </si>
  <si>
    <t>KOMISI PEMILIHAN UMUM KOTA SUKABUMI</t>
  </si>
  <si>
    <t>KODE</t>
  </si>
  <si>
    <t>URAIAN</t>
  </si>
  <si>
    <t>PAGU</t>
  </si>
  <si>
    <t>REALISASI</t>
  </si>
  <si>
    <t>JUMLAH REALISASI</t>
  </si>
  <si>
    <t>SISA PAGU</t>
  </si>
  <si>
    <t>% REAL.</t>
  </si>
  <si>
    <t>JANUARI</t>
  </si>
  <si>
    <t>FEBRUARI</t>
  </si>
  <si>
    <t>MARET</t>
  </si>
  <si>
    <t>APRIL</t>
  </si>
  <si>
    <t>076.01.CQ</t>
  </si>
  <si>
    <t>6709</t>
  </si>
  <si>
    <t xml:space="preserve">Perencanaan serta Penyusunan Peraturan </t>
  </si>
  <si>
    <t>6709.QGE</t>
  </si>
  <si>
    <t xml:space="preserve">Tata Kelola Kelembagaan Publik Bidang Politik dan Hukum _x000D_
</t>
  </si>
  <si>
    <t>6709.QGE.001</t>
  </si>
  <si>
    <t>Perencanaan dan Penganggaran Pemilu</t>
  </si>
  <si>
    <t>111</t>
  </si>
  <si>
    <t>Pelaksanaan Rencana dan Anggaran Pemilu</t>
  </si>
  <si>
    <t>A</t>
  </si>
  <si>
    <t>521219</t>
  </si>
  <si>
    <t>Belanja Barang Non Operasional Lainnya</t>
  </si>
  <si>
    <t/>
  </si>
  <si>
    <t>6709.RAN</t>
  </si>
  <si>
    <t xml:space="preserve">Sarana Bidang Teknologi Informasi dan Komunikasi _x000D_
</t>
  </si>
  <si>
    <t>6709.RAN.001</t>
  </si>
  <si>
    <t>Sarana IT Pemilu</t>
  </si>
  <si>
    <t>110</t>
  </si>
  <si>
    <t>Pengelolaan Sarana IT KPU</t>
  </si>
  <si>
    <t>- Pengelolaan IT Pemilu</t>
  </si>
  <si>
    <t>6710</t>
  </si>
  <si>
    <t>Pendaftaran, Verifikasi, dan Penetapan Peserta Pemilu</t>
  </si>
  <si>
    <t>6710.QGE</t>
  </si>
  <si>
    <t>6710.QGE.001</t>
  </si>
  <si>
    <t>Pendaftaran dan Verifikasi Partai Politik Peserta Pemilu</t>
  </si>
  <si>
    <t>- Dukungan Kegiatan Verpol dan Sengketa</t>
  </si>
  <si>
    <t>076.01.WA</t>
  </si>
  <si>
    <t>Program Dukungan Manajemen</t>
  </si>
  <si>
    <t>3355</t>
  </si>
  <si>
    <t>Pengelolaan Keuangan dan Barang Milik Negara</t>
  </si>
  <si>
    <t>3355.EBA</t>
  </si>
  <si>
    <t xml:space="preserve">Layanan Dukungan Manajemen Internal _x000D_
</t>
  </si>
  <si>
    <t>3355.EBA.994</t>
  </si>
  <si>
    <t>Layanan Perkantoran</t>
  </si>
  <si>
    <t>001</t>
  </si>
  <si>
    <t>Gaji dan Tunjangan</t>
  </si>
  <si>
    <t>511111</t>
  </si>
  <si>
    <t>Belanja Gaji Pokok PNS</t>
  </si>
  <si>
    <t>- Belanja Gaji Pokok PNS</t>
  </si>
  <si>
    <t>511119</t>
  </si>
  <si>
    <t>Belanja Pembulatan Gaji PNS</t>
  </si>
  <si>
    <t>- Belanja Pembulatan Gaji PNS</t>
  </si>
  <si>
    <t>511121</t>
  </si>
  <si>
    <t>Belanja Tunj. Suami/Istri PNS</t>
  </si>
  <si>
    <t>- Belanja Tunj. Suami/Istri PNS</t>
  </si>
  <si>
    <t>511122</t>
  </si>
  <si>
    <t>Belanja Tunj. Anak PNS</t>
  </si>
  <si>
    <t>- Belanja Tunj. Anak PNS</t>
  </si>
  <si>
    <t>511123</t>
  </si>
  <si>
    <t>Belanja Tunj. Struktural PNS</t>
  </si>
  <si>
    <t>- Belanja Tunj. Struktural PNS</t>
  </si>
  <si>
    <t>511124</t>
  </si>
  <si>
    <t>Belanja Tunj. Fungsional PNS</t>
  </si>
  <si>
    <t>- Belanja Tunj. Fungsional PNS</t>
  </si>
  <si>
    <t>511125</t>
  </si>
  <si>
    <t>Belanja Tunj. PPh PNS</t>
  </si>
  <si>
    <t>- Belanja Tunj. PPh PNS</t>
  </si>
  <si>
    <t>511126</t>
  </si>
  <si>
    <t>Belanja Tunj. Beras PNS</t>
  </si>
  <si>
    <t>- Belanja Tunj. Beras PNS</t>
  </si>
  <si>
    <t>511129</t>
  </si>
  <si>
    <t>Belanja Uang Makan PNS</t>
  </si>
  <si>
    <t>- Belanja Uang Makan PNS</t>
  </si>
  <si>
    <t>511151</t>
  </si>
  <si>
    <t>Belanja Tunjangan Umum PNS</t>
  </si>
  <si>
    <t>- Belanja Tunjangan Umum PNS</t>
  </si>
  <si>
    <t>512411</t>
  </si>
  <si>
    <t>Belanja Pegawai (Tunjangan Khusus/Kegiatan/Kinerja)</t>
  </si>
  <si>
    <t>- Belanja Pegawai (TUKIN)</t>
  </si>
  <si>
    <t>B</t>
  </si>
  <si>
    <t>Uang Kehormatan</t>
  </si>
  <si>
    <t>511332</t>
  </si>
  <si>
    <t>Belanja Uang Kehormatan Pejabat Negara</t>
  </si>
  <si>
    <t>- Belanja Uang Kehormatan Pejabat Negara</t>
  </si>
  <si>
    <t>3360</t>
  </si>
  <si>
    <t>Operasional Perkantoran dan Dukungan Sarana Prasarana</t>
  </si>
  <si>
    <t>3360.EBA</t>
  </si>
  <si>
    <t>3360.EBA.962</t>
  </si>
  <si>
    <t>Dukungan Fasilitasi Kegiatan KPU</t>
  </si>
  <si>
    <t>051</t>
  </si>
  <si>
    <t>Layanan Prasarana Internal</t>
  </si>
  <si>
    <t>- Barang Non Operasional Lainnya</t>
  </si>
  <si>
    <t>3360.EBA.994</t>
  </si>
  <si>
    <t>002</t>
  </si>
  <si>
    <t>Operasional dan Pemeliharaan Kantor</t>
  </si>
  <si>
    <t>521111</t>
  </si>
  <si>
    <t>Belanja Keperluan Perkantoran</t>
  </si>
  <si>
    <t>- Belanja Keperluan Perkantoran</t>
  </si>
  <si>
    <t>521114</t>
  </si>
  <si>
    <t>Belanja Pengiriman Surat Dinas Pos Pusat</t>
  </si>
  <si>
    <t>- Pengiriman Surat Dinas Pos Pusat</t>
  </si>
  <si>
    <t>521115</t>
  </si>
  <si>
    <t>Belanja Honor Operasional Satuan Kerja</t>
  </si>
  <si>
    <t>521119</t>
  </si>
  <si>
    <t>Belanja Barang Operasional Lainnya</t>
  </si>
  <si>
    <t>- Pakaian ASN, Satpam, Supir dan Pramubakti</t>
  </si>
  <si>
    <t>521131</t>
  </si>
  <si>
    <t>- APD Pencegahan COVID-19</t>
  </si>
  <si>
    <t>522111</t>
  </si>
  <si>
    <t>Belanja Langganan Listrik</t>
  </si>
  <si>
    <t>- Belanja Langganan Listrik</t>
  </si>
  <si>
    <t>522112</t>
  </si>
  <si>
    <t>Belanja Langganan Telepon</t>
  </si>
  <si>
    <t>- Belanja Langganan Telepon</t>
  </si>
  <si>
    <t>522113</t>
  </si>
  <si>
    <t>Belanja Langganan Air</t>
  </si>
  <si>
    <t>- Air</t>
  </si>
  <si>
    <t>522191</t>
  </si>
  <si>
    <t>Belanja Jasa Lainnya</t>
  </si>
  <si>
    <t>- Belanja Jasa Internet</t>
  </si>
  <si>
    <t>523111</t>
  </si>
  <si>
    <t>Belanja Pemeliharaan Gedung dan Bangunan</t>
  </si>
  <si>
    <t>- Perawatan Gedung dan Bangunan serta halaman</t>
  </si>
  <si>
    <t>523121</t>
  </si>
  <si>
    <t>Belanja Pemeliharaan Peralatan dan Mesin</t>
  </si>
  <si>
    <t>- Servis Kendaraan dan Peralatan Elektronik Kantor</t>
  </si>
  <si>
    <t>524111</t>
  </si>
  <si>
    <t>Belanja Perjalanan Dinas Biasa</t>
  </si>
  <si>
    <t>- Belanja Perjalanan Biasa</t>
  </si>
  <si>
    <t>INVENTARISASI LOGISTIK PEMILU/PEMILIHAN</t>
  </si>
  <si>
    <t>- Rak Arsip</t>
  </si>
  <si>
    <t>521811</t>
  </si>
  <si>
    <t>Belanja Barang Persediaan Barang Konsumsi</t>
  </si>
  <si>
    <t>- ATK</t>
  </si>
  <si>
    <t xml:space="preserve">- Belanja Perjalan Dinas ke KPU Provinsi </t>
  </si>
  <si>
    <t>C</t>
  </si>
  <si>
    <t>JARINGAN DOKUMENTASI DAN INFORMASI HUKUM</t>
  </si>
  <si>
    <t>521211</t>
  </si>
  <si>
    <t>Belanja Bahan</t>
  </si>
  <si>
    <t>- Penggandaan JDIH</t>
  </si>
  <si>
    <t xml:space="preserve">- Belanja Perjalanan Dinas Ke KPU Provinsi </t>
  </si>
  <si>
    <t>524113</t>
  </si>
  <si>
    <t>Belanja Perjalanan Dinas Dalam Kota</t>
  </si>
  <si>
    <t>- Transport dlm Kota ke Lembaga Terkait</t>
  </si>
  <si>
    <t>D</t>
  </si>
  <si>
    <t>- Penggandaan/Fotocopy</t>
  </si>
  <si>
    <t>- Belanja Perjalanan Dinas ke KPU Provinsi 4 Org x 2 Keg</t>
  </si>
  <si>
    <t>- Perjalanan Dinas ke Inspektorat KPU RI</t>
  </si>
  <si>
    <t>E</t>
  </si>
  <si>
    <t>PENGGANTIAN ANTAR WAKTU (PAW)</t>
  </si>
  <si>
    <t>- Perjalanan Dinas ke Bandung</t>
  </si>
  <si>
    <t>F</t>
  </si>
  <si>
    <t>DUKUNGAN KEGIATAN SOSIALISASI</t>
  </si>
  <si>
    <t>- Perjalanan Dinas ke KPU Provinsi</t>
  </si>
  <si>
    <t>- Transport Dalam Kota ke Pemda,Kampus dan Sekolah</t>
  </si>
  <si>
    <t>G</t>
  </si>
  <si>
    <t xml:space="preserve">RISET PREFERENSI PARTISIPASI PEMILIH </t>
  </si>
  <si>
    <t>- Belanja Jasa Lembaga Riset/Lembaga Penelitian</t>
  </si>
  <si>
    <t>- Transport dalam Kota ke Pemda,Kampus,Sekolah</t>
  </si>
  <si>
    <t>H</t>
  </si>
  <si>
    <t>DESA/KELURAHAN PEDULI PEMILU/PEMILIHAN (DP3)</t>
  </si>
  <si>
    <t>- Spanduk dan ATK</t>
  </si>
  <si>
    <t xml:space="preserve">- Modul dan Seminar Kit </t>
  </si>
  <si>
    <t>- Belanja Snack</t>
  </si>
  <si>
    <t>- Belanja Makan</t>
  </si>
  <si>
    <t>521213</t>
  </si>
  <si>
    <t>Belanja Honor Output Kegiatan</t>
  </si>
  <si>
    <t>- Honorarium Narasumber</t>
  </si>
  <si>
    <t xml:space="preserve">- Uang Transport Peserta </t>
  </si>
  <si>
    <t xml:space="preserve">- Transport Dalam Kota </t>
  </si>
  <si>
    <t>I</t>
  </si>
  <si>
    <t>RAKOR BAKOHUMAS</t>
  </si>
  <si>
    <t>- Seminar Kit dan ATK</t>
  </si>
  <si>
    <t>- Belanja Konsumsi</t>
  </si>
  <si>
    <t>- Uang Transport Peserta Rapat</t>
  </si>
  <si>
    <t>J</t>
  </si>
  <si>
    <t>PENYUSUNAN RENCANA KERJA DAN ANGGARAN</t>
  </si>
  <si>
    <t>- Alat Tulis Kantor (ATK)</t>
  </si>
  <si>
    <t>- Perjalanan Dinas ke KPU Provinsi/Kanwil DJPb</t>
  </si>
  <si>
    <t>- Perjalanan Dinas ke KPU RI</t>
  </si>
  <si>
    <t>- Koordinasi dengan Instansi Terkait</t>
  </si>
  <si>
    <t>K</t>
  </si>
  <si>
    <t>PEMUTAKHIRAN DATA PEMILIH BERKELANJUTAN</t>
  </si>
  <si>
    <t>- Coklit dan Koordinasi dengan Stakeholder</t>
  </si>
  <si>
    <t>L</t>
  </si>
  <si>
    <t>DUKUNGAN OPERASIONAL KANTOR</t>
  </si>
  <si>
    <t>- Snack Jamuan Tamu</t>
  </si>
  <si>
    <t>- Makan Jamuan Tamu</t>
  </si>
  <si>
    <t>- Kertas HVS</t>
  </si>
  <si>
    <t>- Hekter Besar</t>
  </si>
  <si>
    <t>- Toner Printer Laser</t>
  </si>
  <si>
    <t>- Tinta Printer</t>
  </si>
  <si>
    <t>- Ordner Bindek</t>
  </si>
  <si>
    <t>- Mouse</t>
  </si>
  <si>
    <t>- Document Keeper</t>
  </si>
  <si>
    <t>- Gunting</t>
  </si>
  <si>
    <t>- Belanja Listrik Prabayar Videotron</t>
  </si>
  <si>
    <t>522141</t>
  </si>
  <si>
    <t>Belanja Sewa</t>
  </si>
  <si>
    <t>- Sewa Kendaraan Roda 4 2 Unit x 9 Bln</t>
  </si>
  <si>
    <t>- Sewa Zoom Meeting dan Zoho Form</t>
  </si>
  <si>
    <t>- Perawatan Gedung Kantor</t>
  </si>
  <si>
    <t>- Pemeliharaan Kendaraan Roda 2</t>
  </si>
  <si>
    <t>- Pemeliharaan Kendaraan Roda 4</t>
  </si>
  <si>
    <t>- Bimtek/Rakor ke KPU Provinsi Jawa Barat dan Kanwil DJPb</t>
  </si>
  <si>
    <t>- Transport Dlm Kota</t>
  </si>
  <si>
    <t>- Koordinasi dengan Partai Politik</t>
  </si>
  <si>
    <t>6634</t>
  </si>
  <si>
    <t>Data dan Informasi</t>
  </si>
  <si>
    <t>6634.EBA</t>
  </si>
  <si>
    <t>6634.EBA.963</t>
  </si>
  <si>
    <t>Layanan Data dan Informasi</t>
  </si>
  <si>
    <t>005</t>
  </si>
  <si>
    <t>Dukungan Penyelenggaraan Tugas dan Fungsi Unit</t>
  </si>
  <si>
    <t>TOTAL</t>
  </si>
  <si>
    <t>KUASA PENGGUNA ANGGARAN</t>
  </si>
  <si>
    <t>PENYUSUN LAPORAN</t>
  </si>
  <si>
    <t>BASUKI</t>
  </si>
  <si>
    <t>PANJI TRULLY JUNISTIAN</t>
  </si>
  <si>
    <t>BULAN MEI TAHUN 2022</t>
  </si>
  <si>
    <t>MEI</t>
  </si>
  <si>
    <t>- Kegiatan Perencanaan, Adhoc, Sosialisasi, dan Regulasi</t>
  </si>
  <si>
    <t xml:space="preserve">SISTEM PENGENDALIAN INTERN PEMERINTAH </t>
  </si>
  <si>
    <t>- Ke Lembaga Terkait</t>
  </si>
  <si>
    <t>- Honor Pengelola Keuangan</t>
  </si>
  <si>
    <t>Belanja Barang - Penanganan Pandemi COVID-19</t>
  </si>
  <si>
    <t>Penyelenggaraan Pemilu</t>
  </si>
  <si>
    <t>Belanja Hibah Dalam Negeri</t>
  </si>
  <si>
    <t>532111</t>
  </si>
  <si>
    <t>Belanja Modal Peralatan dan Mesin</t>
  </si>
  <si>
    <t>- Kamera Digital</t>
  </si>
  <si>
    <t>- Alat Tulis Kantor</t>
  </si>
  <si>
    <t>- Perjalanan Dinas Luar Daerah</t>
  </si>
  <si>
    <t>- Honor Pengelola SAI dan Operator SIMAK BMN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</si>
</sst>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quotePrefix="1" applyBorder="1" applyAlignment="1">
      <alignment vertical="top"/>
    </xf>
    <xf numFmtId="164" fontId="2" fillId="0" borderId="1" xfId="1" applyNumberFormat="1" applyFont="1" applyBorder="1"/>
    <xf numFmtId="10" fontId="2" fillId="0" borderId="1" xfId="2" applyNumberFormat="1" applyFont="1" applyBorder="1"/>
    <xf numFmtId="0" fontId="2" fillId="0" borderId="0" xfId="0" applyFont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0" applyNumberFormat="1"/>
    <xf numFmtId="0" fontId="0" fillId="0" borderId="1" xfId="0" quotePrefix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B344-DE0A-4BE3-9447-F847AE5B1E98}">
  <dimension ref="A1:M216"/>
  <sheetViews>
    <sheetView tabSelected="1" view="pageBreakPreview" topLeftCell="A189" zoomScale="90" zoomScaleNormal="100" zoomScaleSheetLayoutView="90" workbookViewId="0">
      <selection activeCell="B189" sqref="B189"/>
    </sheetView>
  </sheetViews>
  <sheetFormatPr defaultRowHeight="14.5" x14ac:dyDescent="0.35"/>
  <cols>
    <col min="1" max="1" width="12.54296875" bestFit="1" customWidth="1"/>
    <col min="2" max="2" width="50.7265625" style="15" customWidth="1"/>
    <col min="3" max="3" width="13.81640625" style="14" bestFit="1" customWidth="1"/>
    <col min="4" max="8" width="12.1796875" bestFit="1" customWidth="1"/>
    <col min="9" max="9" width="13.6328125" customWidth="1"/>
    <col min="10" max="10" width="13.81640625" bestFit="1" customWidth="1"/>
    <col min="11" max="11" width="7.26953125" customWidth="1"/>
    <col min="13" max="13" width="12.1796875" bestFit="1" customWidth="1"/>
  </cols>
  <sheetData>
    <row r="1" spans="1:11" s="1" customFormat="1" x14ac:dyDescent="0.35">
      <c r="A1" s="1" t="s">
        <v>0</v>
      </c>
      <c r="B1" s="2"/>
      <c r="C1" s="3"/>
    </row>
    <row r="2" spans="1:11" s="1" customFormat="1" x14ac:dyDescent="0.35">
      <c r="A2" s="1" t="s">
        <v>1</v>
      </c>
      <c r="B2" s="2"/>
      <c r="C2" s="3"/>
    </row>
    <row r="3" spans="1:11" s="1" customFormat="1" x14ac:dyDescent="0.35">
      <c r="A3" s="1" t="s">
        <v>222</v>
      </c>
      <c r="B3" s="2"/>
      <c r="C3" s="3"/>
    </row>
    <row r="4" spans="1:11" s="1" customFormat="1" x14ac:dyDescent="0.35">
      <c r="B4" s="2"/>
      <c r="C4" s="3"/>
    </row>
    <row r="5" spans="1:11" s="4" customFormat="1" x14ac:dyDescent="0.35">
      <c r="A5" s="21" t="s">
        <v>2</v>
      </c>
      <c r="B5" s="21" t="s">
        <v>3</v>
      </c>
      <c r="C5" s="22" t="s">
        <v>4</v>
      </c>
      <c r="D5" s="19" t="s">
        <v>5</v>
      </c>
      <c r="E5" s="23"/>
      <c r="F5" s="23"/>
      <c r="G5" s="23"/>
      <c r="H5" s="20"/>
      <c r="I5" s="18" t="s">
        <v>6</v>
      </c>
      <c r="J5" s="18" t="s">
        <v>7</v>
      </c>
      <c r="K5" s="18" t="s">
        <v>8</v>
      </c>
    </row>
    <row r="6" spans="1:11" s="4" customFormat="1" x14ac:dyDescent="0.35">
      <c r="A6" s="21"/>
      <c r="B6" s="21"/>
      <c r="C6" s="22"/>
      <c r="D6" s="5" t="s">
        <v>9</v>
      </c>
      <c r="E6" s="5" t="s">
        <v>10</v>
      </c>
      <c r="F6" s="5" t="s">
        <v>11</v>
      </c>
      <c r="G6" s="5" t="s">
        <v>12</v>
      </c>
      <c r="H6" s="5" t="s">
        <v>223</v>
      </c>
      <c r="I6" s="18"/>
      <c r="J6" s="18"/>
      <c r="K6" s="18"/>
    </row>
    <row r="7" spans="1:11" x14ac:dyDescent="0.35">
      <c r="A7" s="6" t="s">
        <v>13</v>
      </c>
      <c r="B7" s="7" t="s">
        <v>229</v>
      </c>
      <c r="C7" s="8">
        <f t="shared" ref="C7:J7" si="0">C8+C21</f>
        <v>446685000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ref="G7" si="1">G8+G21</f>
        <v>0</v>
      </c>
      <c r="H7" s="8">
        <f t="shared" si="0"/>
        <v>0</v>
      </c>
      <c r="I7" s="8">
        <f t="shared" si="0"/>
        <v>0</v>
      </c>
      <c r="J7" s="8">
        <f t="shared" si="0"/>
        <v>446685000</v>
      </c>
      <c r="K7" s="9">
        <f>I7/C7</f>
        <v>0</v>
      </c>
    </row>
    <row r="8" spans="1:11" x14ac:dyDescent="0.35">
      <c r="A8" s="6" t="s">
        <v>14</v>
      </c>
      <c r="B8" s="7" t="s">
        <v>15</v>
      </c>
      <c r="C8" s="8">
        <v>213038000</v>
      </c>
      <c r="D8" s="8">
        <f t="shared" ref="D8:J8" si="2">D9+D15</f>
        <v>0</v>
      </c>
      <c r="E8" s="8">
        <f t="shared" si="2"/>
        <v>0</v>
      </c>
      <c r="F8" s="8">
        <f t="shared" si="2"/>
        <v>0</v>
      </c>
      <c r="G8" s="8">
        <f t="shared" ref="G8" si="3">G9+G15</f>
        <v>0</v>
      </c>
      <c r="H8" s="8">
        <f t="shared" si="2"/>
        <v>0</v>
      </c>
      <c r="I8" s="8">
        <f t="shared" si="2"/>
        <v>0</v>
      </c>
      <c r="J8" s="8">
        <f t="shared" si="2"/>
        <v>213038000</v>
      </c>
      <c r="K8" s="9">
        <f t="shared" ref="K8:K78" si="4">I8/C8</f>
        <v>0</v>
      </c>
    </row>
    <row r="9" spans="1:11" x14ac:dyDescent="0.35">
      <c r="A9" s="6" t="s">
        <v>16</v>
      </c>
      <c r="B9" s="7" t="s">
        <v>17</v>
      </c>
      <c r="C9" s="8">
        <v>206980000</v>
      </c>
      <c r="D9" s="8">
        <f t="shared" ref="D9:J13" si="5">D10</f>
        <v>0</v>
      </c>
      <c r="E9" s="8">
        <f t="shared" si="5"/>
        <v>0</v>
      </c>
      <c r="F9" s="8">
        <f t="shared" si="5"/>
        <v>0</v>
      </c>
      <c r="G9" s="8">
        <f t="shared" si="5"/>
        <v>0</v>
      </c>
      <c r="H9" s="8">
        <f t="shared" si="5"/>
        <v>0</v>
      </c>
      <c r="I9" s="8">
        <f t="shared" si="5"/>
        <v>0</v>
      </c>
      <c r="J9" s="8">
        <f t="shared" si="5"/>
        <v>206980000</v>
      </c>
      <c r="K9" s="9">
        <f t="shared" si="4"/>
        <v>0</v>
      </c>
    </row>
    <row r="10" spans="1:11" x14ac:dyDescent="0.35">
      <c r="A10" s="6" t="s">
        <v>18</v>
      </c>
      <c r="B10" s="7" t="s">
        <v>19</v>
      </c>
      <c r="C10" s="8">
        <v>206980000</v>
      </c>
      <c r="D10" s="8">
        <f t="shared" si="5"/>
        <v>0</v>
      </c>
      <c r="E10" s="8">
        <f t="shared" si="5"/>
        <v>0</v>
      </c>
      <c r="F10" s="8">
        <f t="shared" si="5"/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206980000</v>
      </c>
      <c r="K10" s="9">
        <f t="shared" si="4"/>
        <v>0</v>
      </c>
    </row>
    <row r="11" spans="1:11" x14ac:dyDescent="0.35">
      <c r="A11" s="6" t="s">
        <v>20</v>
      </c>
      <c r="B11" s="7" t="s">
        <v>21</v>
      </c>
      <c r="C11" s="8">
        <v>206980000</v>
      </c>
      <c r="D11" s="8">
        <f t="shared" si="5"/>
        <v>0</v>
      </c>
      <c r="E11" s="8">
        <f t="shared" si="5"/>
        <v>0</v>
      </c>
      <c r="F11" s="8">
        <f t="shared" si="5"/>
        <v>0</v>
      </c>
      <c r="G11" s="8">
        <f t="shared" si="5"/>
        <v>0</v>
      </c>
      <c r="H11" s="8">
        <f t="shared" si="5"/>
        <v>0</v>
      </c>
      <c r="I11" s="8">
        <f t="shared" si="5"/>
        <v>0</v>
      </c>
      <c r="J11" s="8">
        <f t="shared" si="5"/>
        <v>206980000</v>
      </c>
      <c r="K11" s="9">
        <f t="shared" si="4"/>
        <v>0</v>
      </c>
    </row>
    <row r="12" spans="1:11" x14ac:dyDescent="0.35">
      <c r="A12" s="6" t="s">
        <v>22</v>
      </c>
      <c r="B12" s="7" t="s">
        <v>21</v>
      </c>
      <c r="C12" s="8">
        <v>206980000</v>
      </c>
      <c r="D12" s="8">
        <f t="shared" si="5"/>
        <v>0</v>
      </c>
      <c r="E12" s="8">
        <f t="shared" si="5"/>
        <v>0</v>
      </c>
      <c r="F12" s="8">
        <f t="shared" si="5"/>
        <v>0</v>
      </c>
      <c r="G12" s="8">
        <f t="shared" si="5"/>
        <v>0</v>
      </c>
      <c r="H12" s="8">
        <f t="shared" si="5"/>
        <v>0</v>
      </c>
      <c r="I12" s="8">
        <f t="shared" si="5"/>
        <v>0</v>
      </c>
      <c r="J12" s="8">
        <f t="shared" si="5"/>
        <v>206980000</v>
      </c>
      <c r="K12" s="9">
        <f t="shared" si="4"/>
        <v>0</v>
      </c>
    </row>
    <row r="13" spans="1:11" x14ac:dyDescent="0.35">
      <c r="A13" s="6" t="s">
        <v>23</v>
      </c>
      <c r="B13" s="7" t="s">
        <v>24</v>
      </c>
      <c r="C13" s="8">
        <v>206980000</v>
      </c>
      <c r="D13" s="8">
        <f t="shared" si="5"/>
        <v>0</v>
      </c>
      <c r="E13" s="8">
        <f t="shared" si="5"/>
        <v>0</v>
      </c>
      <c r="F13" s="8">
        <f t="shared" si="5"/>
        <v>0</v>
      </c>
      <c r="G13" s="8">
        <f t="shared" si="5"/>
        <v>0</v>
      </c>
      <c r="H13" s="8">
        <f t="shared" si="5"/>
        <v>0</v>
      </c>
      <c r="I13" s="8">
        <f t="shared" si="5"/>
        <v>0</v>
      </c>
      <c r="J13" s="8">
        <f t="shared" si="5"/>
        <v>206980000</v>
      </c>
      <c r="K13" s="9">
        <f t="shared" si="4"/>
        <v>0</v>
      </c>
    </row>
    <row r="14" spans="1:11" x14ac:dyDescent="0.35">
      <c r="A14" s="6" t="s">
        <v>25</v>
      </c>
      <c r="B14" s="10" t="s">
        <v>224</v>
      </c>
      <c r="C14" s="8">
        <v>206980000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f>SUM(D14:H14)</f>
        <v>0</v>
      </c>
      <c r="J14" s="8">
        <f>C14-I14</f>
        <v>206980000</v>
      </c>
      <c r="K14" s="9">
        <f t="shared" si="4"/>
        <v>0</v>
      </c>
    </row>
    <row r="15" spans="1:11" x14ac:dyDescent="0.35">
      <c r="A15" s="6" t="s">
        <v>26</v>
      </c>
      <c r="B15" s="7" t="s">
        <v>27</v>
      </c>
      <c r="C15" s="8">
        <v>6058000</v>
      </c>
      <c r="D15" s="8">
        <f t="shared" ref="D15:J19" si="6">D16</f>
        <v>0</v>
      </c>
      <c r="E15" s="8">
        <f t="shared" si="6"/>
        <v>0</v>
      </c>
      <c r="F15" s="8">
        <f t="shared" si="6"/>
        <v>0</v>
      </c>
      <c r="G15" s="8">
        <f t="shared" si="6"/>
        <v>0</v>
      </c>
      <c r="H15" s="8">
        <f t="shared" si="6"/>
        <v>0</v>
      </c>
      <c r="I15" s="8">
        <f t="shared" si="6"/>
        <v>0</v>
      </c>
      <c r="J15" s="8">
        <f t="shared" si="6"/>
        <v>6058000</v>
      </c>
      <c r="K15" s="9">
        <f t="shared" si="4"/>
        <v>0</v>
      </c>
    </row>
    <row r="16" spans="1:11" x14ac:dyDescent="0.35">
      <c r="A16" s="6" t="s">
        <v>28</v>
      </c>
      <c r="B16" s="7" t="s">
        <v>29</v>
      </c>
      <c r="C16" s="8">
        <v>6058000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0</v>
      </c>
      <c r="I16" s="8">
        <f t="shared" si="6"/>
        <v>0</v>
      </c>
      <c r="J16" s="8">
        <f t="shared" si="6"/>
        <v>6058000</v>
      </c>
      <c r="K16" s="9">
        <f t="shared" si="4"/>
        <v>0</v>
      </c>
    </row>
    <row r="17" spans="1:13" x14ac:dyDescent="0.35">
      <c r="A17" s="6" t="s">
        <v>30</v>
      </c>
      <c r="B17" s="7" t="s">
        <v>31</v>
      </c>
      <c r="C17" s="8">
        <v>6058000</v>
      </c>
      <c r="D17" s="8">
        <f t="shared" si="6"/>
        <v>0</v>
      </c>
      <c r="E17" s="8">
        <f t="shared" si="6"/>
        <v>0</v>
      </c>
      <c r="F17" s="8">
        <f t="shared" si="6"/>
        <v>0</v>
      </c>
      <c r="G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6058000</v>
      </c>
      <c r="K17" s="9">
        <f t="shared" si="4"/>
        <v>0</v>
      </c>
    </row>
    <row r="18" spans="1:13" x14ac:dyDescent="0.35">
      <c r="A18" s="6" t="s">
        <v>22</v>
      </c>
      <c r="B18" s="7" t="s">
        <v>31</v>
      </c>
      <c r="C18" s="8">
        <v>6058000</v>
      </c>
      <c r="D18" s="8">
        <f t="shared" si="6"/>
        <v>0</v>
      </c>
      <c r="E18" s="8">
        <f t="shared" si="6"/>
        <v>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6058000</v>
      </c>
      <c r="K18" s="9">
        <f t="shared" si="4"/>
        <v>0</v>
      </c>
    </row>
    <row r="19" spans="1:13" x14ac:dyDescent="0.35">
      <c r="A19" s="6" t="s">
        <v>23</v>
      </c>
      <c r="B19" s="7" t="s">
        <v>24</v>
      </c>
      <c r="C19" s="8">
        <v>6058000</v>
      </c>
      <c r="D19" s="8">
        <f t="shared" si="6"/>
        <v>0</v>
      </c>
      <c r="E19" s="8">
        <f t="shared" si="6"/>
        <v>0</v>
      </c>
      <c r="F19" s="8">
        <f t="shared" si="6"/>
        <v>0</v>
      </c>
      <c r="G19" s="8">
        <f t="shared" si="6"/>
        <v>0</v>
      </c>
      <c r="H19" s="8">
        <f t="shared" si="6"/>
        <v>0</v>
      </c>
      <c r="I19" s="8">
        <f t="shared" si="6"/>
        <v>0</v>
      </c>
      <c r="J19" s="8">
        <f t="shared" si="6"/>
        <v>6058000</v>
      </c>
      <c r="K19" s="9">
        <f t="shared" si="4"/>
        <v>0</v>
      </c>
    </row>
    <row r="20" spans="1:13" x14ac:dyDescent="0.35">
      <c r="A20" s="6" t="s">
        <v>25</v>
      </c>
      <c r="B20" s="7" t="s">
        <v>32</v>
      </c>
      <c r="C20" s="8">
        <v>6058000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f>SUM(D20:H20)</f>
        <v>0</v>
      </c>
      <c r="J20" s="8">
        <f>C20-I20</f>
        <v>6058000</v>
      </c>
      <c r="K20" s="9">
        <f t="shared" si="4"/>
        <v>0</v>
      </c>
    </row>
    <row r="21" spans="1:13" x14ac:dyDescent="0.35">
      <c r="A21" s="6" t="s">
        <v>33</v>
      </c>
      <c r="B21" s="7" t="s">
        <v>34</v>
      </c>
      <c r="C21" s="8">
        <v>233647000</v>
      </c>
      <c r="D21" s="8">
        <f t="shared" ref="D21:J26" si="7">D22</f>
        <v>0</v>
      </c>
      <c r="E21" s="8">
        <f t="shared" si="7"/>
        <v>0</v>
      </c>
      <c r="F21" s="8">
        <f t="shared" si="7"/>
        <v>0</v>
      </c>
      <c r="G21" s="8">
        <f t="shared" si="7"/>
        <v>0</v>
      </c>
      <c r="H21" s="8">
        <f t="shared" si="7"/>
        <v>0</v>
      </c>
      <c r="I21" s="8">
        <f t="shared" si="7"/>
        <v>0</v>
      </c>
      <c r="J21" s="8">
        <f t="shared" si="7"/>
        <v>233647000</v>
      </c>
      <c r="K21" s="9">
        <f t="shared" si="4"/>
        <v>0</v>
      </c>
    </row>
    <row r="22" spans="1:13" x14ac:dyDescent="0.35">
      <c r="A22" s="6" t="s">
        <v>35</v>
      </c>
      <c r="B22" s="7" t="s">
        <v>17</v>
      </c>
      <c r="C22" s="8">
        <v>233647000</v>
      </c>
      <c r="D22" s="8">
        <f t="shared" si="7"/>
        <v>0</v>
      </c>
      <c r="E22" s="8">
        <f t="shared" si="7"/>
        <v>0</v>
      </c>
      <c r="F22" s="8">
        <f t="shared" si="7"/>
        <v>0</v>
      </c>
      <c r="G22" s="8">
        <f t="shared" si="7"/>
        <v>0</v>
      </c>
      <c r="H22" s="8">
        <f t="shared" si="7"/>
        <v>0</v>
      </c>
      <c r="I22" s="8">
        <f t="shared" si="7"/>
        <v>0</v>
      </c>
      <c r="J22" s="8">
        <f t="shared" si="7"/>
        <v>233647000</v>
      </c>
      <c r="K22" s="9">
        <f t="shared" si="4"/>
        <v>0</v>
      </c>
    </row>
    <row r="23" spans="1:13" x14ac:dyDescent="0.35">
      <c r="A23" s="6" t="s">
        <v>36</v>
      </c>
      <c r="B23" s="7" t="s">
        <v>37</v>
      </c>
      <c r="C23" s="8">
        <v>233647000</v>
      </c>
      <c r="D23" s="8">
        <f t="shared" si="7"/>
        <v>0</v>
      </c>
      <c r="E23" s="8">
        <f t="shared" si="7"/>
        <v>0</v>
      </c>
      <c r="F23" s="8">
        <f t="shared" si="7"/>
        <v>0</v>
      </c>
      <c r="G23" s="8">
        <f t="shared" si="7"/>
        <v>0</v>
      </c>
      <c r="H23" s="8">
        <f t="shared" si="7"/>
        <v>0</v>
      </c>
      <c r="I23" s="8">
        <f t="shared" si="7"/>
        <v>0</v>
      </c>
      <c r="J23" s="8">
        <f t="shared" si="7"/>
        <v>233647000</v>
      </c>
      <c r="K23" s="9">
        <f t="shared" si="4"/>
        <v>0</v>
      </c>
    </row>
    <row r="24" spans="1:13" x14ac:dyDescent="0.35">
      <c r="A24" s="6" t="s">
        <v>20</v>
      </c>
      <c r="B24" s="7" t="s">
        <v>37</v>
      </c>
      <c r="C24" s="8">
        <v>233647000</v>
      </c>
      <c r="D24" s="8">
        <f t="shared" si="7"/>
        <v>0</v>
      </c>
      <c r="E24" s="8">
        <f t="shared" si="7"/>
        <v>0</v>
      </c>
      <c r="F24" s="8">
        <f t="shared" si="7"/>
        <v>0</v>
      </c>
      <c r="G24" s="8">
        <f t="shared" si="7"/>
        <v>0</v>
      </c>
      <c r="H24" s="8">
        <f t="shared" si="7"/>
        <v>0</v>
      </c>
      <c r="I24" s="8">
        <f t="shared" si="7"/>
        <v>0</v>
      </c>
      <c r="J24" s="8">
        <f t="shared" si="7"/>
        <v>233647000</v>
      </c>
      <c r="K24" s="9">
        <f t="shared" si="4"/>
        <v>0</v>
      </c>
    </row>
    <row r="25" spans="1:13" x14ac:dyDescent="0.35">
      <c r="A25" s="6" t="s">
        <v>22</v>
      </c>
      <c r="B25" s="7" t="s">
        <v>37</v>
      </c>
      <c r="C25" s="8">
        <v>233647000</v>
      </c>
      <c r="D25" s="8">
        <f t="shared" si="7"/>
        <v>0</v>
      </c>
      <c r="E25" s="8">
        <f t="shared" si="7"/>
        <v>0</v>
      </c>
      <c r="F25" s="8">
        <f t="shared" si="7"/>
        <v>0</v>
      </c>
      <c r="G25" s="8">
        <f t="shared" si="7"/>
        <v>0</v>
      </c>
      <c r="H25" s="8">
        <f t="shared" si="7"/>
        <v>0</v>
      </c>
      <c r="I25" s="8">
        <f t="shared" si="7"/>
        <v>0</v>
      </c>
      <c r="J25" s="8">
        <f t="shared" si="7"/>
        <v>233647000</v>
      </c>
      <c r="K25" s="9">
        <f t="shared" si="4"/>
        <v>0</v>
      </c>
    </row>
    <row r="26" spans="1:13" x14ac:dyDescent="0.35">
      <c r="A26" s="6" t="s">
        <v>23</v>
      </c>
      <c r="B26" s="7" t="s">
        <v>24</v>
      </c>
      <c r="C26" s="8">
        <v>233647000</v>
      </c>
      <c r="D26" s="8">
        <f t="shared" si="7"/>
        <v>0</v>
      </c>
      <c r="E26" s="8">
        <f t="shared" si="7"/>
        <v>0</v>
      </c>
      <c r="F26" s="8">
        <f t="shared" si="7"/>
        <v>0</v>
      </c>
      <c r="G26" s="8">
        <f t="shared" si="7"/>
        <v>0</v>
      </c>
      <c r="H26" s="8">
        <f t="shared" si="7"/>
        <v>0</v>
      </c>
      <c r="I26" s="8">
        <f t="shared" si="7"/>
        <v>0</v>
      </c>
      <c r="J26" s="8">
        <f t="shared" si="7"/>
        <v>233647000</v>
      </c>
      <c r="K26" s="9">
        <f t="shared" si="4"/>
        <v>0</v>
      </c>
    </row>
    <row r="27" spans="1:13" x14ac:dyDescent="0.35">
      <c r="A27" s="6" t="s">
        <v>25</v>
      </c>
      <c r="B27" s="7" t="s">
        <v>38</v>
      </c>
      <c r="C27" s="8">
        <v>233647000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f>SUM(D27:H27)</f>
        <v>0</v>
      </c>
      <c r="J27" s="8">
        <f>C27-I27</f>
        <v>233647000</v>
      </c>
      <c r="K27" s="9">
        <f t="shared" si="4"/>
        <v>0</v>
      </c>
    </row>
    <row r="28" spans="1:13" x14ac:dyDescent="0.35">
      <c r="A28" s="6" t="s">
        <v>39</v>
      </c>
      <c r="B28" s="7" t="s">
        <v>40</v>
      </c>
      <c r="C28" s="8">
        <f t="shared" ref="C28:J28" si="8">C29+C59+C197</f>
        <v>2717463000</v>
      </c>
      <c r="D28" s="8">
        <f t="shared" si="8"/>
        <v>219391712</v>
      </c>
      <c r="E28" s="8">
        <f t="shared" si="8"/>
        <v>183409524</v>
      </c>
      <c r="F28" s="8">
        <f t="shared" si="8"/>
        <v>172642954</v>
      </c>
      <c r="G28" s="8">
        <f t="shared" ref="G28" si="9">G29+G59+G197</f>
        <v>253880126</v>
      </c>
      <c r="H28" s="8">
        <f t="shared" si="8"/>
        <v>237922574</v>
      </c>
      <c r="I28" s="8">
        <f t="shared" si="8"/>
        <v>1067246890</v>
      </c>
      <c r="J28" s="8">
        <f t="shared" si="8"/>
        <v>1599626110</v>
      </c>
      <c r="K28" s="9">
        <f t="shared" si="4"/>
        <v>0.39273649356035389</v>
      </c>
    </row>
    <row r="29" spans="1:13" x14ac:dyDescent="0.35">
      <c r="A29" s="6" t="s">
        <v>41</v>
      </c>
      <c r="B29" s="7" t="s">
        <v>42</v>
      </c>
      <c r="C29" s="8">
        <v>1978461000</v>
      </c>
      <c r="D29" s="8">
        <f t="shared" ref="D29:J31" si="10">D30</f>
        <v>208640226</v>
      </c>
      <c r="E29" s="8">
        <f t="shared" si="10"/>
        <v>151835174</v>
      </c>
      <c r="F29" s="8">
        <f t="shared" si="10"/>
        <v>151814604</v>
      </c>
      <c r="G29" s="8">
        <f t="shared" si="10"/>
        <v>218287626</v>
      </c>
      <c r="H29" s="8">
        <f t="shared" si="10"/>
        <v>199711034</v>
      </c>
      <c r="I29" s="8">
        <f t="shared" si="10"/>
        <v>930288664</v>
      </c>
      <c r="J29" s="8">
        <f t="shared" si="10"/>
        <v>1048172336</v>
      </c>
      <c r="K29" s="9">
        <f t="shared" si="4"/>
        <v>0.47020823963676817</v>
      </c>
    </row>
    <row r="30" spans="1:13" x14ac:dyDescent="0.35">
      <c r="A30" s="6" t="s">
        <v>43</v>
      </c>
      <c r="B30" s="7" t="s">
        <v>44</v>
      </c>
      <c r="C30" s="8">
        <v>1978461000</v>
      </c>
      <c r="D30" s="8">
        <f t="shared" si="10"/>
        <v>208640226</v>
      </c>
      <c r="E30" s="8">
        <f t="shared" si="10"/>
        <v>151835174</v>
      </c>
      <c r="F30" s="8">
        <f t="shared" si="10"/>
        <v>151814604</v>
      </c>
      <c r="G30" s="8">
        <f t="shared" si="10"/>
        <v>218287626</v>
      </c>
      <c r="H30" s="8">
        <f t="shared" si="10"/>
        <v>199711034</v>
      </c>
      <c r="I30" s="8">
        <f t="shared" si="10"/>
        <v>930288664</v>
      </c>
      <c r="J30" s="8">
        <f t="shared" si="10"/>
        <v>1048172336</v>
      </c>
      <c r="K30" s="9">
        <f t="shared" si="4"/>
        <v>0.47020823963676817</v>
      </c>
    </row>
    <row r="31" spans="1:13" x14ac:dyDescent="0.35">
      <c r="A31" s="6" t="s">
        <v>45</v>
      </c>
      <c r="B31" s="7" t="s">
        <v>46</v>
      </c>
      <c r="C31" s="8">
        <v>1978461000</v>
      </c>
      <c r="D31" s="8">
        <f t="shared" si="10"/>
        <v>208640226</v>
      </c>
      <c r="E31" s="8">
        <f t="shared" si="10"/>
        <v>151835174</v>
      </c>
      <c r="F31" s="8">
        <f t="shared" si="10"/>
        <v>151814604</v>
      </c>
      <c r="G31" s="8">
        <f t="shared" si="10"/>
        <v>218287626</v>
      </c>
      <c r="H31" s="8">
        <f t="shared" si="10"/>
        <v>199711034</v>
      </c>
      <c r="I31" s="8">
        <f t="shared" si="10"/>
        <v>930288664</v>
      </c>
      <c r="J31" s="8">
        <f t="shared" si="10"/>
        <v>1048172336</v>
      </c>
      <c r="K31" s="9">
        <f t="shared" si="4"/>
        <v>0.47020823963676817</v>
      </c>
      <c r="M31" s="16">
        <f>I31-I50-I54</f>
        <v>721044722</v>
      </c>
    </row>
    <row r="32" spans="1:13" x14ac:dyDescent="0.35">
      <c r="A32" s="6" t="s">
        <v>47</v>
      </c>
      <c r="B32" s="7" t="s">
        <v>48</v>
      </c>
      <c r="C32" s="8">
        <v>1978461000</v>
      </c>
      <c r="D32" s="8">
        <f t="shared" ref="D32:J32" si="11">D33+D56</f>
        <v>208640226</v>
      </c>
      <c r="E32" s="8">
        <f t="shared" si="11"/>
        <v>151835174</v>
      </c>
      <c r="F32" s="8">
        <f t="shared" si="11"/>
        <v>151814604</v>
      </c>
      <c r="G32" s="8">
        <f t="shared" ref="G32" si="12">G33+G56</f>
        <v>218287626</v>
      </c>
      <c r="H32" s="8">
        <f t="shared" si="11"/>
        <v>199711034</v>
      </c>
      <c r="I32" s="8">
        <f t="shared" si="11"/>
        <v>930288664</v>
      </c>
      <c r="J32" s="8">
        <f t="shared" si="11"/>
        <v>1048172336</v>
      </c>
      <c r="K32" s="9">
        <f t="shared" si="4"/>
        <v>0.47020823963676817</v>
      </c>
    </row>
    <row r="33" spans="1:11" x14ac:dyDescent="0.35">
      <c r="A33" s="6" t="s">
        <v>22</v>
      </c>
      <c r="B33" s="7" t="s">
        <v>48</v>
      </c>
      <c r="C33" s="8">
        <v>1209966000</v>
      </c>
      <c r="D33" s="8">
        <f t="shared" ref="D33:J33" si="13">D34+D36+D38+D40+D42+D44+D46+D48+D54+D50+D52</f>
        <v>90410226</v>
      </c>
      <c r="E33" s="8">
        <f t="shared" si="13"/>
        <v>92720174</v>
      </c>
      <c r="F33" s="8">
        <f t="shared" si="13"/>
        <v>92699604</v>
      </c>
      <c r="G33" s="8">
        <f t="shared" ref="G33" si="14">G34+G36+G38+G40+G42+G44+G46+G48+G54+G50+G52</f>
        <v>159172626</v>
      </c>
      <c r="H33" s="8">
        <f t="shared" si="13"/>
        <v>93920784</v>
      </c>
      <c r="I33" s="8">
        <f t="shared" si="13"/>
        <v>528923414</v>
      </c>
      <c r="J33" s="8">
        <f t="shared" si="13"/>
        <v>681042586</v>
      </c>
      <c r="K33" s="9">
        <f t="shared" si="4"/>
        <v>0.43713907167639421</v>
      </c>
    </row>
    <row r="34" spans="1:11" x14ac:dyDescent="0.35">
      <c r="A34" s="6" t="s">
        <v>49</v>
      </c>
      <c r="B34" s="7" t="s">
        <v>50</v>
      </c>
      <c r="C34" s="8">
        <v>369921000</v>
      </c>
      <c r="D34" s="8">
        <f t="shared" ref="D34:J34" si="15">D35</f>
        <v>69574000</v>
      </c>
      <c r="E34" s="8">
        <f t="shared" si="15"/>
        <v>34938900</v>
      </c>
      <c r="F34" s="8">
        <f t="shared" si="15"/>
        <v>35698400</v>
      </c>
      <c r="G34" s="8">
        <f t="shared" si="15"/>
        <v>69877800</v>
      </c>
      <c r="H34" s="8">
        <f t="shared" si="15"/>
        <v>34938900</v>
      </c>
      <c r="I34" s="8">
        <f t="shared" si="15"/>
        <v>245028000</v>
      </c>
      <c r="J34" s="8">
        <f t="shared" si="15"/>
        <v>124893000</v>
      </c>
      <c r="K34" s="9">
        <f t="shared" si="4"/>
        <v>0.66237926476193565</v>
      </c>
    </row>
    <row r="35" spans="1:11" x14ac:dyDescent="0.35">
      <c r="A35" s="6" t="s">
        <v>25</v>
      </c>
      <c r="B35" s="7" t="s">
        <v>51</v>
      </c>
      <c r="C35" s="8">
        <v>369921000</v>
      </c>
      <c r="D35" s="8">
        <f>2*34787000</f>
        <v>69574000</v>
      </c>
      <c r="E35" s="8">
        <v>34938900</v>
      </c>
      <c r="F35" s="8">
        <f>759500+34938900</f>
        <v>35698400</v>
      </c>
      <c r="G35" s="8">
        <f>34938900*2</f>
        <v>69877800</v>
      </c>
      <c r="H35" s="8">
        <v>34938900</v>
      </c>
      <c r="I35" s="8">
        <f>SUM(D35:H35)</f>
        <v>245028000</v>
      </c>
      <c r="J35" s="8">
        <f>C35-I35</f>
        <v>124893000</v>
      </c>
      <c r="K35" s="9">
        <f t="shared" si="4"/>
        <v>0.66237926476193565</v>
      </c>
    </row>
    <row r="36" spans="1:11" x14ac:dyDescent="0.35">
      <c r="A36" s="6" t="s">
        <v>52</v>
      </c>
      <c r="B36" s="7" t="s">
        <v>53</v>
      </c>
      <c r="C36" s="8">
        <v>7000</v>
      </c>
      <c r="D36" s="8">
        <f t="shared" ref="D36:J36" si="16">D37</f>
        <v>1032</v>
      </c>
      <c r="E36" s="8">
        <f t="shared" si="16"/>
        <v>499</v>
      </c>
      <c r="F36" s="8">
        <f t="shared" si="16"/>
        <v>499</v>
      </c>
      <c r="G36" s="8">
        <f t="shared" si="16"/>
        <v>949</v>
      </c>
      <c r="H36" s="8">
        <f t="shared" si="16"/>
        <v>459</v>
      </c>
      <c r="I36" s="8">
        <f t="shared" si="16"/>
        <v>3438</v>
      </c>
      <c r="J36" s="8">
        <f t="shared" si="16"/>
        <v>3562</v>
      </c>
      <c r="K36" s="9">
        <f t="shared" si="4"/>
        <v>0.49114285714285716</v>
      </c>
    </row>
    <row r="37" spans="1:11" x14ac:dyDescent="0.35">
      <c r="A37" s="6" t="s">
        <v>25</v>
      </c>
      <c r="B37" s="7" t="s">
        <v>54</v>
      </c>
      <c r="C37" s="8">
        <v>7000</v>
      </c>
      <c r="D37" s="8">
        <f>2*516</f>
        <v>1032</v>
      </c>
      <c r="E37" s="8">
        <v>499</v>
      </c>
      <c r="F37" s="8">
        <v>499</v>
      </c>
      <c r="G37" s="8">
        <f>499+450</f>
        <v>949</v>
      </c>
      <c r="H37" s="8">
        <f>-20+479</f>
        <v>459</v>
      </c>
      <c r="I37" s="8">
        <f>SUM(D37:H37)</f>
        <v>3438</v>
      </c>
      <c r="J37" s="8">
        <f>C37-I37</f>
        <v>3562</v>
      </c>
      <c r="K37" s="9">
        <f t="shared" si="4"/>
        <v>0.49114285714285716</v>
      </c>
    </row>
    <row r="38" spans="1:11" x14ac:dyDescent="0.35">
      <c r="A38" s="6" t="s">
        <v>55</v>
      </c>
      <c r="B38" s="7" t="s">
        <v>56</v>
      </c>
      <c r="C38" s="8">
        <v>31920000</v>
      </c>
      <c r="D38" s="8">
        <f t="shared" ref="D38:J38" si="17">D39</f>
        <v>6336020</v>
      </c>
      <c r="E38" s="8">
        <f t="shared" si="17"/>
        <v>3183200</v>
      </c>
      <c r="F38" s="8">
        <f t="shared" si="17"/>
        <v>3259150</v>
      </c>
      <c r="G38" s="8">
        <f t="shared" si="17"/>
        <v>6366400</v>
      </c>
      <c r="H38" s="8">
        <f t="shared" si="17"/>
        <v>3183200</v>
      </c>
      <c r="I38" s="8">
        <f t="shared" si="17"/>
        <v>22327970</v>
      </c>
      <c r="J38" s="8">
        <f t="shared" si="17"/>
        <v>9592030</v>
      </c>
      <c r="K38" s="9">
        <f t="shared" si="4"/>
        <v>0.69949780701754383</v>
      </c>
    </row>
    <row r="39" spans="1:11" x14ac:dyDescent="0.35">
      <c r="A39" s="6" t="s">
        <v>25</v>
      </c>
      <c r="B39" s="7" t="s">
        <v>57</v>
      </c>
      <c r="C39" s="8">
        <v>31920000</v>
      </c>
      <c r="D39" s="8">
        <f>2*3168010</f>
        <v>6336020</v>
      </c>
      <c r="E39" s="8">
        <v>3183200</v>
      </c>
      <c r="F39" s="8">
        <f>75950+3183200</f>
        <v>3259150</v>
      </c>
      <c r="G39" s="8">
        <f>3183200*2</f>
        <v>6366400</v>
      </c>
      <c r="H39" s="8">
        <v>3183200</v>
      </c>
      <c r="I39" s="8">
        <f>SUM(D39:H39)</f>
        <v>22327970</v>
      </c>
      <c r="J39" s="8">
        <f>C39-I39</f>
        <v>9592030</v>
      </c>
      <c r="K39" s="9">
        <f t="shared" si="4"/>
        <v>0.69949780701754383</v>
      </c>
    </row>
    <row r="40" spans="1:11" x14ac:dyDescent="0.35">
      <c r="A40" s="6" t="s">
        <v>58</v>
      </c>
      <c r="B40" s="7" t="s">
        <v>59</v>
      </c>
      <c r="C40" s="8">
        <v>9802000</v>
      </c>
      <c r="D40" s="8">
        <f t="shared" ref="D40:J40" si="18">D41</f>
        <v>1793944</v>
      </c>
      <c r="E40" s="8">
        <f t="shared" si="18"/>
        <v>900010</v>
      </c>
      <c r="F40" s="8">
        <f t="shared" si="18"/>
        <v>915200</v>
      </c>
      <c r="G40" s="8">
        <f t="shared" si="18"/>
        <v>1800020</v>
      </c>
      <c r="H40" s="8">
        <f t="shared" si="18"/>
        <v>900010</v>
      </c>
      <c r="I40" s="8">
        <f t="shared" si="18"/>
        <v>6309184</v>
      </c>
      <c r="J40" s="8">
        <f t="shared" si="18"/>
        <v>3492816</v>
      </c>
      <c r="K40" s="9">
        <f t="shared" si="4"/>
        <v>0.64366292593348295</v>
      </c>
    </row>
    <row r="41" spans="1:11" x14ac:dyDescent="0.35">
      <c r="A41" s="6" t="s">
        <v>25</v>
      </c>
      <c r="B41" s="7" t="s">
        <v>60</v>
      </c>
      <c r="C41" s="8">
        <v>9802000</v>
      </c>
      <c r="D41" s="8">
        <f>2*896972</f>
        <v>1793944</v>
      </c>
      <c r="E41" s="8">
        <v>900010</v>
      </c>
      <c r="F41" s="8">
        <f>900010+15190</f>
        <v>915200</v>
      </c>
      <c r="G41" s="8">
        <f>900010*2</f>
        <v>1800020</v>
      </c>
      <c r="H41" s="8">
        <v>900010</v>
      </c>
      <c r="I41" s="8">
        <f>SUM(D41:H41)</f>
        <v>6309184</v>
      </c>
      <c r="J41" s="8">
        <f>C41-I41</f>
        <v>3492816</v>
      </c>
      <c r="K41" s="9">
        <f t="shared" si="4"/>
        <v>0.64366292593348295</v>
      </c>
    </row>
    <row r="42" spans="1:11" x14ac:dyDescent="0.35">
      <c r="A42" s="6" t="s">
        <v>61</v>
      </c>
      <c r="B42" s="7" t="s">
        <v>62</v>
      </c>
      <c r="C42" s="8">
        <v>41940000</v>
      </c>
      <c r="D42" s="8">
        <f t="shared" ref="D42:J42" si="19">D43</f>
        <v>5760000</v>
      </c>
      <c r="E42" s="8">
        <f t="shared" si="19"/>
        <v>2880000</v>
      </c>
      <c r="F42" s="8">
        <f t="shared" si="19"/>
        <v>2880000</v>
      </c>
      <c r="G42" s="8">
        <f t="shared" si="19"/>
        <v>5760000</v>
      </c>
      <c r="H42" s="8">
        <f t="shared" si="19"/>
        <v>4500000</v>
      </c>
      <c r="I42" s="8">
        <f t="shared" si="19"/>
        <v>21780000</v>
      </c>
      <c r="J42" s="8">
        <f t="shared" si="19"/>
        <v>20160000</v>
      </c>
      <c r="K42" s="9">
        <f t="shared" si="4"/>
        <v>0.51931330472102999</v>
      </c>
    </row>
    <row r="43" spans="1:11" x14ac:dyDescent="0.35">
      <c r="A43" s="6" t="s">
        <v>25</v>
      </c>
      <c r="B43" s="7" t="s">
        <v>63</v>
      </c>
      <c r="C43" s="8">
        <v>41940000</v>
      </c>
      <c r="D43" s="8">
        <f>2*2880000</f>
        <v>5760000</v>
      </c>
      <c r="E43" s="8">
        <v>2880000</v>
      </c>
      <c r="F43" s="8">
        <v>2880000</v>
      </c>
      <c r="G43" s="8">
        <f>2880000*2</f>
        <v>5760000</v>
      </c>
      <c r="H43" s="8">
        <f>2*540000+3420000</f>
        <v>4500000</v>
      </c>
      <c r="I43" s="8">
        <f>SUM(D43:H43)</f>
        <v>21780000</v>
      </c>
      <c r="J43" s="8">
        <f>C43-I43</f>
        <v>20160000</v>
      </c>
      <c r="K43" s="9">
        <f t="shared" si="4"/>
        <v>0.51931330472102999</v>
      </c>
    </row>
    <row r="44" spans="1:11" x14ac:dyDescent="0.35">
      <c r="A44" s="6" t="s">
        <v>64</v>
      </c>
      <c r="B44" s="7" t="s">
        <v>65</v>
      </c>
      <c r="C44" s="8">
        <v>1000</v>
      </c>
      <c r="D44" s="8">
        <f t="shared" ref="D44:J44" si="20">D45</f>
        <v>0</v>
      </c>
      <c r="E44" s="8">
        <f t="shared" si="20"/>
        <v>0</v>
      </c>
      <c r="F44" s="8">
        <f t="shared" si="20"/>
        <v>0</v>
      </c>
      <c r="G44" s="8">
        <f t="shared" si="20"/>
        <v>0</v>
      </c>
      <c r="H44" s="8">
        <f t="shared" si="20"/>
        <v>0</v>
      </c>
      <c r="I44" s="8">
        <f t="shared" si="20"/>
        <v>0</v>
      </c>
      <c r="J44" s="8">
        <f t="shared" si="20"/>
        <v>1000</v>
      </c>
      <c r="K44" s="9">
        <f t="shared" si="4"/>
        <v>0</v>
      </c>
    </row>
    <row r="45" spans="1:11" x14ac:dyDescent="0.35">
      <c r="A45" s="6" t="s">
        <v>25</v>
      </c>
      <c r="B45" s="7" t="s">
        <v>66</v>
      </c>
      <c r="C45" s="8">
        <v>1000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f>SUM(D45:H45)</f>
        <v>0</v>
      </c>
      <c r="J45" s="8">
        <f>C45-I45</f>
        <v>1000</v>
      </c>
      <c r="K45" s="9">
        <f t="shared" si="4"/>
        <v>0</v>
      </c>
    </row>
    <row r="46" spans="1:11" x14ac:dyDescent="0.35">
      <c r="A46" s="6" t="s">
        <v>67</v>
      </c>
      <c r="B46" s="7" t="s">
        <v>68</v>
      </c>
      <c r="C46" s="8">
        <v>1051000</v>
      </c>
      <c r="D46" s="8">
        <f t="shared" ref="D46:J46" si="21">D47</f>
        <v>90350</v>
      </c>
      <c r="E46" s="8">
        <f t="shared" si="21"/>
        <v>45175</v>
      </c>
      <c r="F46" s="8">
        <f t="shared" si="21"/>
        <v>45175</v>
      </c>
      <c r="G46" s="8">
        <f t="shared" si="21"/>
        <v>382925</v>
      </c>
      <c r="H46" s="8">
        <f t="shared" si="21"/>
        <v>45175</v>
      </c>
      <c r="I46" s="8">
        <f t="shared" si="21"/>
        <v>608800</v>
      </c>
      <c r="J46" s="8">
        <f t="shared" si="21"/>
        <v>442200</v>
      </c>
      <c r="K46" s="9">
        <f t="shared" si="4"/>
        <v>0.57925784966698379</v>
      </c>
    </row>
    <row r="47" spans="1:11" x14ac:dyDescent="0.35">
      <c r="A47" s="6" t="s">
        <v>25</v>
      </c>
      <c r="B47" s="7" t="s">
        <v>69</v>
      </c>
      <c r="C47" s="8">
        <v>1051000</v>
      </c>
      <c r="D47" s="8">
        <f>2*45175</f>
        <v>90350</v>
      </c>
      <c r="E47" s="8">
        <v>45175</v>
      </c>
      <c r="F47" s="8">
        <v>45175</v>
      </c>
      <c r="G47" s="8">
        <f>45175+337750</f>
        <v>382925</v>
      </c>
      <c r="H47" s="8">
        <v>45175</v>
      </c>
      <c r="I47" s="8">
        <f>SUM(D47:H47)</f>
        <v>608800</v>
      </c>
      <c r="J47" s="8">
        <f>C47-I47</f>
        <v>442200</v>
      </c>
      <c r="K47" s="9">
        <f t="shared" si="4"/>
        <v>0.57925784966698379</v>
      </c>
    </row>
    <row r="48" spans="1:11" x14ac:dyDescent="0.35">
      <c r="A48" s="6" t="s">
        <v>70</v>
      </c>
      <c r="B48" s="7" t="s">
        <v>71</v>
      </c>
      <c r="C48" s="8">
        <v>26651000</v>
      </c>
      <c r="D48" s="8">
        <f t="shared" ref="D48:J48" si="22">D49</f>
        <v>4634880</v>
      </c>
      <c r="E48" s="8">
        <f t="shared" si="22"/>
        <v>2317440</v>
      </c>
      <c r="F48" s="8">
        <f t="shared" si="22"/>
        <v>2317440</v>
      </c>
      <c r="G48" s="8">
        <f t="shared" si="22"/>
        <v>4634880</v>
      </c>
      <c r="H48" s="8">
        <f t="shared" si="22"/>
        <v>2317440</v>
      </c>
      <c r="I48" s="8">
        <f t="shared" si="22"/>
        <v>16222080</v>
      </c>
      <c r="J48" s="8">
        <f t="shared" si="22"/>
        <v>10428920</v>
      </c>
      <c r="K48" s="9">
        <f t="shared" si="4"/>
        <v>0.60868560279164008</v>
      </c>
    </row>
    <row r="49" spans="1:13" x14ac:dyDescent="0.35">
      <c r="A49" s="6" t="s">
        <v>25</v>
      </c>
      <c r="B49" s="7" t="s">
        <v>72</v>
      </c>
      <c r="C49" s="8">
        <v>26651000</v>
      </c>
      <c r="D49" s="8">
        <f>2*2317440</f>
        <v>4634880</v>
      </c>
      <c r="E49" s="8">
        <v>2317440</v>
      </c>
      <c r="F49" s="8">
        <v>2317440</v>
      </c>
      <c r="G49" s="8">
        <f>2317440*2</f>
        <v>4634880</v>
      </c>
      <c r="H49" s="8">
        <v>2317440</v>
      </c>
      <c r="I49" s="8">
        <f>SUM(D49:H49)</f>
        <v>16222080</v>
      </c>
      <c r="J49" s="8">
        <f>C49-I49</f>
        <v>10428920</v>
      </c>
      <c r="K49" s="9">
        <f t="shared" si="4"/>
        <v>0.60868560279164008</v>
      </c>
    </row>
    <row r="50" spans="1:13" x14ac:dyDescent="0.35">
      <c r="A50" s="6" t="s">
        <v>73</v>
      </c>
      <c r="B50" s="7" t="s">
        <v>74</v>
      </c>
      <c r="C50" s="8">
        <v>118676000</v>
      </c>
      <c r="D50" s="8">
        <f t="shared" ref="D50:J50" si="23">D51</f>
        <v>0</v>
      </c>
      <c r="E50" s="8">
        <f t="shared" si="23"/>
        <v>7854000</v>
      </c>
      <c r="F50" s="8">
        <f t="shared" si="23"/>
        <v>6695000</v>
      </c>
      <c r="G50" s="8">
        <f t="shared" si="23"/>
        <v>7743000</v>
      </c>
      <c r="H50" s="8">
        <f t="shared" si="23"/>
        <v>6909000</v>
      </c>
      <c r="I50" s="8">
        <f t="shared" si="23"/>
        <v>29201000</v>
      </c>
      <c r="J50" s="8">
        <f t="shared" si="23"/>
        <v>89475000</v>
      </c>
      <c r="K50" s="9">
        <f t="shared" si="4"/>
        <v>0.24605648993899357</v>
      </c>
    </row>
    <row r="51" spans="1:13" x14ac:dyDescent="0.35">
      <c r="A51" s="6" t="s">
        <v>25</v>
      </c>
      <c r="B51" s="7" t="s">
        <v>75</v>
      </c>
      <c r="C51" s="8">
        <v>118676000</v>
      </c>
      <c r="D51" s="8">
        <v>0</v>
      </c>
      <c r="E51" s="8">
        <v>7854000</v>
      </c>
      <c r="F51" s="8">
        <v>6695000</v>
      </c>
      <c r="G51" s="8">
        <v>7743000</v>
      </c>
      <c r="H51" s="8">
        <v>6909000</v>
      </c>
      <c r="I51" s="8">
        <f>SUM(D51:H51)</f>
        <v>29201000</v>
      </c>
      <c r="J51" s="8">
        <f>C51-I51</f>
        <v>89475000</v>
      </c>
      <c r="K51" s="9">
        <f t="shared" si="4"/>
        <v>0.24605648993899357</v>
      </c>
    </row>
    <row r="52" spans="1:13" x14ac:dyDescent="0.35">
      <c r="A52" s="6" t="s">
        <v>76</v>
      </c>
      <c r="B52" s="7" t="s">
        <v>77</v>
      </c>
      <c r="C52" s="8">
        <v>14005000</v>
      </c>
      <c r="D52" s="8">
        <f t="shared" ref="D52:J52" si="24">D53</f>
        <v>2220000</v>
      </c>
      <c r="E52" s="8">
        <f t="shared" si="24"/>
        <v>1110000</v>
      </c>
      <c r="F52" s="8">
        <f t="shared" si="24"/>
        <v>1110000</v>
      </c>
      <c r="G52" s="8">
        <f t="shared" si="24"/>
        <v>2220000</v>
      </c>
      <c r="H52" s="8">
        <f t="shared" si="24"/>
        <v>740000</v>
      </c>
      <c r="I52" s="8">
        <f t="shared" si="24"/>
        <v>7400000</v>
      </c>
      <c r="J52" s="8">
        <f t="shared" si="24"/>
        <v>6605000</v>
      </c>
      <c r="K52" s="9">
        <f t="shared" si="4"/>
        <v>0.52838272045697965</v>
      </c>
    </row>
    <row r="53" spans="1:13" x14ac:dyDescent="0.35">
      <c r="A53" s="6" t="s">
        <v>25</v>
      </c>
      <c r="B53" s="7" t="s">
        <v>78</v>
      </c>
      <c r="C53" s="8">
        <v>14005000</v>
      </c>
      <c r="D53" s="8">
        <f>2*1110000</f>
        <v>2220000</v>
      </c>
      <c r="E53" s="8">
        <v>1110000</v>
      </c>
      <c r="F53" s="8">
        <v>1110000</v>
      </c>
      <c r="G53" s="8">
        <f>1110000*2</f>
        <v>2220000</v>
      </c>
      <c r="H53" s="8">
        <f>-1110000+925000+925000</f>
        <v>740000</v>
      </c>
      <c r="I53" s="8">
        <f>SUM(D53:H53)</f>
        <v>7400000</v>
      </c>
      <c r="J53" s="8">
        <f>C53-I53</f>
        <v>6605000</v>
      </c>
      <c r="K53" s="9">
        <f t="shared" si="4"/>
        <v>0.52838272045697965</v>
      </c>
    </row>
    <row r="54" spans="1:13" x14ac:dyDescent="0.35">
      <c r="A54" s="6" t="s">
        <v>79</v>
      </c>
      <c r="B54" s="7" t="s">
        <v>80</v>
      </c>
      <c r="C54" s="8">
        <v>595992000</v>
      </c>
      <c r="D54" s="8">
        <f t="shared" ref="D54:J54" si="25">D55</f>
        <v>0</v>
      </c>
      <c r="E54" s="8">
        <f t="shared" si="25"/>
        <v>39490950</v>
      </c>
      <c r="F54" s="8">
        <f t="shared" si="25"/>
        <v>39778740</v>
      </c>
      <c r="G54" s="8">
        <f t="shared" si="25"/>
        <v>60386652</v>
      </c>
      <c r="H54" s="8">
        <f t="shared" si="25"/>
        <v>40386600</v>
      </c>
      <c r="I54" s="8">
        <f t="shared" si="25"/>
        <v>180042942</v>
      </c>
      <c r="J54" s="8">
        <f t="shared" si="25"/>
        <v>415949058</v>
      </c>
      <c r="K54" s="9">
        <f t="shared" si="4"/>
        <v>0.30208952804735634</v>
      </c>
    </row>
    <row r="55" spans="1:13" x14ac:dyDescent="0.35">
      <c r="A55" s="6" t="s">
        <v>25</v>
      </c>
      <c r="B55" s="7" t="s">
        <v>81</v>
      </c>
      <c r="C55" s="8">
        <v>595992000</v>
      </c>
      <c r="D55" s="8">
        <v>0</v>
      </c>
      <c r="E55" s="8">
        <v>39490950</v>
      </c>
      <c r="F55" s="8">
        <v>39778740</v>
      </c>
      <c r="G55" s="8">
        <f>20193300+40193352</f>
        <v>60386652</v>
      </c>
      <c r="H55" s="8">
        <v>40386600</v>
      </c>
      <c r="I55" s="8">
        <f>SUM(D55:H55)</f>
        <v>180042942</v>
      </c>
      <c r="J55" s="8">
        <f>C55-I55</f>
        <v>415949058</v>
      </c>
      <c r="K55" s="9">
        <f t="shared" si="4"/>
        <v>0.30208952804735634</v>
      </c>
    </row>
    <row r="56" spans="1:13" x14ac:dyDescent="0.35">
      <c r="A56" s="6" t="s">
        <v>82</v>
      </c>
      <c r="B56" s="7" t="s">
        <v>83</v>
      </c>
      <c r="C56" s="8">
        <v>768495000</v>
      </c>
      <c r="D56" s="8">
        <f t="shared" ref="D56:J57" si="26">D57</f>
        <v>118230000</v>
      </c>
      <c r="E56" s="8">
        <f t="shared" si="26"/>
        <v>59115000</v>
      </c>
      <c r="F56" s="8">
        <f t="shared" si="26"/>
        <v>59115000</v>
      </c>
      <c r="G56" s="8">
        <f t="shared" si="26"/>
        <v>59115000</v>
      </c>
      <c r="H56" s="8">
        <f t="shared" si="26"/>
        <v>105790250</v>
      </c>
      <c r="I56" s="8">
        <f t="shared" si="26"/>
        <v>401365250</v>
      </c>
      <c r="J56" s="8">
        <f t="shared" si="26"/>
        <v>367129750</v>
      </c>
      <c r="K56" s="9">
        <f t="shared" si="4"/>
        <v>0.52227438044489549</v>
      </c>
    </row>
    <row r="57" spans="1:13" x14ac:dyDescent="0.35">
      <c r="A57" s="6" t="s">
        <v>84</v>
      </c>
      <c r="B57" s="7" t="s">
        <v>85</v>
      </c>
      <c r="C57" s="8">
        <v>768495000</v>
      </c>
      <c r="D57" s="8">
        <f t="shared" si="26"/>
        <v>118230000</v>
      </c>
      <c r="E57" s="8">
        <f t="shared" si="26"/>
        <v>59115000</v>
      </c>
      <c r="F57" s="8">
        <f t="shared" si="26"/>
        <v>59115000</v>
      </c>
      <c r="G57" s="8">
        <f t="shared" si="26"/>
        <v>59115000</v>
      </c>
      <c r="H57" s="8">
        <f t="shared" si="26"/>
        <v>105790250</v>
      </c>
      <c r="I57" s="8">
        <f t="shared" si="26"/>
        <v>401365250</v>
      </c>
      <c r="J57" s="8">
        <f t="shared" si="26"/>
        <v>367129750</v>
      </c>
      <c r="K57" s="9">
        <f t="shared" si="4"/>
        <v>0.52227438044489549</v>
      </c>
    </row>
    <row r="58" spans="1:13" x14ac:dyDescent="0.35">
      <c r="A58" s="6" t="s">
        <v>25</v>
      </c>
      <c r="B58" s="7" t="s">
        <v>86</v>
      </c>
      <c r="C58" s="8">
        <v>768495000</v>
      </c>
      <c r="D58" s="8">
        <f>2*59115000</f>
        <v>118230000</v>
      </c>
      <c r="E58" s="8">
        <v>59115000</v>
      </c>
      <c r="F58" s="8">
        <v>59115000</v>
      </c>
      <c r="G58" s="8">
        <v>59115000</v>
      </c>
      <c r="H58" s="8">
        <f>59115000+46675250</f>
        <v>105790250</v>
      </c>
      <c r="I58" s="8">
        <f>SUM(D58:H58)</f>
        <v>401365250</v>
      </c>
      <c r="J58" s="8">
        <f>C58-I58</f>
        <v>367129750</v>
      </c>
      <c r="K58" s="9">
        <f t="shared" si="4"/>
        <v>0.52227438044489549</v>
      </c>
      <c r="M58" s="16">
        <f>401365250-I58</f>
        <v>0</v>
      </c>
    </row>
    <row r="59" spans="1:13" x14ac:dyDescent="0.35">
      <c r="A59" s="6" t="s">
        <v>87</v>
      </c>
      <c r="B59" s="7" t="s">
        <v>88</v>
      </c>
      <c r="C59" s="8">
        <f t="shared" ref="C59:J59" si="27">C60</f>
        <v>731222000</v>
      </c>
      <c r="D59" s="8">
        <f t="shared" si="27"/>
        <v>10751486</v>
      </c>
      <c r="E59" s="8">
        <f t="shared" si="27"/>
        <v>31574350</v>
      </c>
      <c r="F59" s="8">
        <f t="shared" si="27"/>
        <v>20828350</v>
      </c>
      <c r="G59" s="8">
        <f t="shared" si="27"/>
        <v>35592500</v>
      </c>
      <c r="H59" s="8">
        <f t="shared" si="27"/>
        <v>38211540</v>
      </c>
      <c r="I59" s="8">
        <f t="shared" si="27"/>
        <v>136958226</v>
      </c>
      <c r="J59" s="8">
        <f t="shared" si="27"/>
        <v>543673774</v>
      </c>
      <c r="K59" s="9">
        <f t="shared" si="4"/>
        <v>0.18730047235996727</v>
      </c>
    </row>
    <row r="60" spans="1:13" x14ac:dyDescent="0.35">
      <c r="A60" s="6" t="s">
        <v>89</v>
      </c>
      <c r="B60" s="7" t="s">
        <v>44</v>
      </c>
      <c r="C60" s="8">
        <f t="shared" ref="C60:J60" si="28">C61+C73</f>
        <v>731222000</v>
      </c>
      <c r="D60" s="8">
        <f t="shared" si="28"/>
        <v>10751486</v>
      </c>
      <c r="E60" s="8">
        <f t="shared" si="28"/>
        <v>31574350</v>
      </c>
      <c r="F60" s="8">
        <f t="shared" si="28"/>
        <v>20828350</v>
      </c>
      <c r="G60" s="8">
        <f t="shared" ref="G60" si="29">G61+G73</f>
        <v>35592500</v>
      </c>
      <c r="H60" s="8">
        <f>H61+H73</f>
        <v>38211540</v>
      </c>
      <c r="I60" s="8">
        <f t="shared" si="28"/>
        <v>136958226</v>
      </c>
      <c r="J60" s="8">
        <f t="shared" si="28"/>
        <v>543673774</v>
      </c>
      <c r="K60" s="9">
        <f t="shared" si="4"/>
        <v>0.18730047235996727</v>
      </c>
    </row>
    <row r="61" spans="1:13" x14ac:dyDescent="0.35">
      <c r="A61" s="6" t="s">
        <v>90</v>
      </c>
      <c r="B61" s="7" t="s">
        <v>91</v>
      </c>
      <c r="C61" s="8">
        <f t="shared" ref="C61:J71" si="30">C62</f>
        <v>69190000</v>
      </c>
      <c r="D61" s="8">
        <f t="shared" si="30"/>
        <v>0</v>
      </c>
      <c r="E61" s="8">
        <f t="shared" si="30"/>
        <v>0</v>
      </c>
      <c r="F61" s="8">
        <f t="shared" si="30"/>
        <v>0</v>
      </c>
      <c r="G61" s="8">
        <f t="shared" si="30"/>
        <v>0</v>
      </c>
      <c r="H61" s="8">
        <f t="shared" si="30"/>
        <v>5000000</v>
      </c>
      <c r="I61" s="8">
        <f t="shared" si="30"/>
        <v>5000000</v>
      </c>
      <c r="J61" s="8">
        <f t="shared" si="30"/>
        <v>13600000</v>
      </c>
      <c r="K61" s="9">
        <f t="shared" si="4"/>
        <v>7.2264778147131087E-2</v>
      </c>
    </row>
    <row r="62" spans="1:13" x14ac:dyDescent="0.35">
      <c r="A62" s="6" t="s">
        <v>92</v>
      </c>
      <c r="B62" s="7" t="s">
        <v>91</v>
      </c>
      <c r="C62" s="8">
        <f>C63+C70</f>
        <v>69190000</v>
      </c>
      <c r="D62" s="8">
        <f t="shared" si="30"/>
        <v>0</v>
      </c>
      <c r="E62" s="8">
        <f t="shared" si="30"/>
        <v>0</v>
      </c>
      <c r="F62" s="8">
        <f t="shared" si="30"/>
        <v>0</v>
      </c>
      <c r="G62" s="8">
        <f t="shared" si="30"/>
        <v>0</v>
      </c>
      <c r="H62" s="8">
        <f t="shared" si="30"/>
        <v>5000000</v>
      </c>
      <c r="I62" s="8">
        <f t="shared" si="30"/>
        <v>5000000</v>
      </c>
      <c r="J62" s="8">
        <f t="shared" si="30"/>
        <v>13600000</v>
      </c>
      <c r="K62" s="9">
        <f t="shared" si="4"/>
        <v>7.2264778147131087E-2</v>
      </c>
    </row>
    <row r="63" spans="1:13" x14ac:dyDescent="0.35">
      <c r="A63" s="6" t="s">
        <v>22</v>
      </c>
      <c r="B63" s="7" t="s">
        <v>93</v>
      </c>
      <c r="C63" s="8">
        <f>C64+C66+C68</f>
        <v>56690000</v>
      </c>
      <c r="D63" s="8">
        <f t="shared" si="30"/>
        <v>0</v>
      </c>
      <c r="E63" s="8">
        <f t="shared" si="30"/>
        <v>0</v>
      </c>
      <c r="F63" s="8">
        <f t="shared" si="30"/>
        <v>0</v>
      </c>
      <c r="G63" s="8">
        <f t="shared" si="30"/>
        <v>0</v>
      </c>
      <c r="H63" s="8">
        <f t="shared" si="30"/>
        <v>5000000</v>
      </c>
      <c r="I63" s="8">
        <f t="shared" si="30"/>
        <v>5000000</v>
      </c>
      <c r="J63" s="8">
        <f t="shared" si="30"/>
        <v>13600000</v>
      </c>
      <c r="K63" s="9">
        <f t="shared" si="4"/>
        <v>8.819897689186805E-2</v>
      </c>
    </row>
    <row r="64" spans="1:13" x14ac:dyDescent="0.35">
      <c r="A64" s="17" t="s">
        <v>104</v>
      </c>
      <c r="B64" s="7" t="s">
        <v>105</v>
      </c>
      <c r="C64" s="8">
        <f>C65</f>
        <v>18600000</v>
      </c>
      <c r="D64" s="8">
        <f t="shared" si="30"/>
        <v>0</v>
      </c>
      <c r="E64" s="8">
        <f t="shared" si="30"/>
        <v>0</v>
      </c>
      <c r="F64" s="8">
        <f t="shared" si="30"/>
        <v>0</v>
      </c>
      <c r="G64" s="8">
        <f t="shared" si="30"/>
        <v>0</v>
      </c>
      <c r="H64" s="8">
        <f t="shared" si="30"/>
        <v>5000000</v>
      </c>
      <c r="I64" s="8">
        <f t="shared" si="30"/>
        <v>5000000</v>
      </c>
      <c r="J64" s="8">
        <f t="shared" si="30"/>
        <v>13600000</v>
      </c>
      <c r="K64" s="9">
        <f t="shared" si="4"/>
        <v>0.26881720430107525</v>
      </c>
    </row>
    <row r="65" spans="1:11" x14ac:dyDescent="0.35">
      <c r="A65" s="6" t="s">
        <v>25</v>
      </c>
      <c r="B65" s="10" t="s">
        <v>236</v>
      </c>
      <c r="C65" s="8">
        <v>18600000</v>
      </c>
      <c r="D65" s="8">
        <v>0</v>
      </c>
      <c r="E65" s="8">
        <v>0</v>
      </c>
      <c r="F65" s="8">
        <v>0</v>
      </c>
      <c r="G65" s="8">
        <v>0</v>
      </c>
      <c r="H65" s="8">
        <v>5000000</v>
      </c>
      <c r="I65" s="8">
        <f>SUM(D65:H65)</f>
        <v>5000000</v>
      </c>
      <c r="J65" s="8">
        <f>C65-I65</f>
        <v>13600000</v>
      </c>
      <c r="K65" s="9">
        <f t="shared" si="4"/>
        <v>0.26881720430107525</v>
      </c>
    </row>
    <row r="66" spans="1:11" x14ac:dyDescent="0.35">
      <c r="A66" s="17" t="s">
        <v>134</v>
      </c>
      <c r="B66" s="7" t="s">
        <v>135</v>
      </c>
      <c r="C66" s="8">
        <f>C67</f>
        <v>540000</v>
      </c>
      <c r="D66" s="8">
        <f t="shared" si="30"/>
        <v>0</v>
      </c>
      <c r="E66" s="8">
        <f t="shared" si="30"/>
        <v>0</v>
      </c>
      <c r="F66" s="8">
        <f t="shared" si="30"/>
        <v>0</v>
      </c>
      <c r="G66" s="8">
        <f t="shared" si="30"/>
        <v>0</v>
      </c>
      <c r="H66" s="8">
        <f t="shared" si="30"/>
        <v>0</v>
      </c>
      <c r="I66" s="8">
        <f t="shared" si="30"/>
        <v>0</v>
      </c>
      <c r="J66" s="8">
        <f t="shared" si="30"/>
        <v>540000</v>
      </c>
      <c r="K66" s="9">
        <f t="shared" ref="K66:K67" si="31">I66/C66</f>
        <v>0</v>
      </c>
    </row>
    <row r="67" spans="1:11" x14ac:dyDescent="0.35">
      <c r="A67" s="6" t="s">
        <v>25</v>
      </c>
      <c r="B67" s="10" t="s">
        <v>234</v>
      </c>
      <c r="C67" s="8">
        <v>540000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f>SUM(D67:H67)</f>
        <v>0</v>
      </c>
      <c r="J67" s="8">
        <f>C67-I67</f>
        <v>540000</v>
      </c>
      <c r="K67" s="9">
        <f t="shared" si="31"/>
        <v>0</v>
      </c>
    </row>
    <row r="68" spans="1:11" x14ac:dyDescent="0.35">
      <c r="A68" s="17" t="s">
        <v>129</v>
      </c>
      <c r="B68" s="7" t="s">
        <v>130</v>
      </c>
      <c r="C68" s="8">
        <f>C69</f>
        <v>37550000</v>
      </c>
      <c r="D68" s="8">
        <f t="shared" si="30"/>
        <v>0</v>
      </c>
      <c r="E68" s="8">
        <f t="shared" si="30"/>
        <v>0</v>
      </c>
      <c r="F68" s="8">
        <f t="shared" si="30"/>
        <v>0</v>
      </c>
      <c r="G68" s="8">
        <f t="shared" si="30"/>
        <v>0</v>
      </c>
      <c r="H68" s="8">
        <f t="shared" si="30"/>
        <v>0</v>
      </c>
      <c r="I68" s="8">
        <f t="shared" si="30"/>
        <v>0</v>
      </c>
      <c r="J68" s="8">
        <f t="shared" si="30"/>
        <v>37550000</v>
      </c>
      <c r="K68" s="9">
        <f t="shared" ref="K68:K69" si="32">I68/C68</f>
        <v>0</v>
      </c>
    </row>
    <row r="69" spans="1:11" x14ac:dyDescent="0.35">
      <c r="A69" s="6" t="s">
        <v>25</v>
      </c>
      <c r="B69" s="10" t="s">
        <v>235</v>
      </c>
      <c r="C69" s="8">
        <v>37550000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f>SUM(D69:H69)</f>
        <v>0</v>
      </c>
      <c r="J69" s="8">
        <f>C69-I69</f>
        <v>37550000</v>
      </c>
      <c r="K69" s="9">
        <f t="shared" si="32"/>
        <v>0</v>
      </c>
    </row>
    <row r="70" spans="1:11" x14ac:dyDescent="0.35">
      <c r="A70" s="6" t="s">
        <v>82</v>
      </c>
      <c r="B70" s="7" t="s">
        <v>230</v>
      </c>
      <c r="C70" s="8">
        <f>C71</f>
        <v>12500000</v>
      </c>
      <c r="D70" s="8">
        <f t="shared" si="30"/>
        <v>0</v>
      </c>
      <c r="E70" s="8">
        <f t="shared" si="30"/>
        <v>0</v>
      </c>
      <c r="F70" s="8">
        <f t="shared" si="30"/>
        <v>0</v>
      </c>
      <c r="G70" s="8">
        <f t="shared" si="30"/>
        <v>0</v>
      </c>
      <c r="H70" s="8">
        <f t="shared" si="30"/>
        <v>0</v>
      </c>
      <c r="I70" s="8">
        <f t="shared" si="30"/>
        <v>0</v>
      </c>
      <c r="J70" s="8">
        <f t="shared" si="30"/>
        <v>12500000</v>
      </c>
      <c r="K70" s="9">
        <f t="shared" ref="K70:K72" si="33">I70/C70</f>
        <v>0</v>
      </c>
    </row>
    <row r="71" spans="1:11" x14ac:dyDescent="0.35">
      <c r="A71" s="17" t="s">
        <v>231</v>
      </c>
      <c r="B71" s="7" t="s">
        <v>232</v>
      </c>
      <c r="C71" s="8">
        <f>C72</f>
        <v>12500000</v>
      </c>
      <c r="D71" s="8">
        <f t="shared" si="30"/>
        <v>0</v>
      </c>
      <c r="E71" s="8">
        <f t="shared" si="30"/>
        <v>0</v>
      </c>
      <c r="F71" s="8">
        <f t="shared" si="30"/>
        <v>0</v>
      </c>
      <c r="G71" s="8">
        <f t="shared" si="30"/>
        <v>0</v>
      </c>
      <c r="H71" s="8">
        <f t="shared" si="30"/>
        <v>0</v>
      </c>
      <c r="I71" s="8">
        <f t="shared" si="30"/>
        <v>0</v>
      </c>
      <c r="J71" s="8">
        <f t="shared" si="30"/>
        <v>12500000</v>
      </c>
      <c r="K71" s="9">
        <f t="shared" si="33"/>
        <v>0</v>
      </c>
    </row>
    <row r="72" spans="1:11" x14ac:dyDescent="0.35">
      <c r="A72" s="6" t="s">
        <v>25</v>
      </c>
      <c r="B72" s="10" t="s">
        <v>233</v>
      </c>
      <c r="C72" s="8">
        <v>12500000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f>SUM(D72:H72)</f>
        <v>0</v>
      </c>
      <c r="J72" s="8">
        <f>C72-I72</f>
        <v>12500000</v>
      </c>
      <c r="K72" s="9">
        <f t="shared" si="33"/>
        <v>0</v>
      </c>
    </row>
    <row r="73" spans="1:11" x14ac:dyDescent="0.35">
      <c r="A73" s="6" t="s">
        <v>95</v>
      </c>
      <c r="B73" s="7" t="s">
        <v>46</v>
      </c>
      <c r="C73" s="8">
        <f>C74</f>
        <v>662032000</v>
      </c>
      <c r="D73" s="8">
        <f t="shared" ref="D73:J73" si="34">D74</f>
        <v>10751486</v>
      </c>
      <c r="E73" s="8">
        <f t="shared" si="34"/>
        <v>31574350</v>
      </c>
      <c r="F73" s="8">
        <f t="shared" si="34"/>
        <v>20828350</v>
      </c>
      <c r="G73" s="8">
        <f t="shared" si="34"/>
        <v>35592500</v>
      </c>
      <c r="H73" s="8">
        <f t="shared" si="34"/>
        <v>33211540</v>
      </c>
      <c r="I73" s="8">
        <f t="shared" si="34"/>
        <v>131958226</v>
      </c>
      <c r="J73" s="8">
        <f t="shared" si="34"/>
        <v>530073774</v>
      </c>
      <c r="K73" s="9">
        <f t="shared" si="4"/>
        <v>0.19932303272349372</v>
      </c>
    </row>
    <row r="74" spans="1:11" x14ac:dyDescent="0.35">
      <c r="A74" s="6" t="s">
        <v>96</v>
      </c>
      <c r="B74" s="7" t="s">
        <v>97</v>
      </c>
      <c r="C74" s="8">
        <f>C75+C100+C107+C114+C121+C128+C133+C138+C149+C155+C163+C168</f>
        <v>662032000</v>
      </c>
      <c r="D74" s="8">
        <f t="shared" ref="D74:J74" si="35">D75+D100+D107+D114+D121+D128+D133+D138+D149+D155+D163+D168</f>
        <v>10751486</v>
      </c>
      <c r="E74" s="8">
        <f t="shared" si="35"/>
        <v>31574350</v>
      </c>
      <c r="F74" s="8">
        <f t="shared" si="35"/>
        <v>20828350</v>
      </c>
      <c r="G74" s="8">
        <f t="shared" ref="G74" si="36">G75+G100+G107+G114+G121+G128+G133+G138+G149+G155+G163+G168</f>
        <v>35592500</v>
      </c>
      <c r="H74" s="8">
        <f t="shared" si="35"/>
        <v>33211540</v>
      </c>
      <c r="I74" s="8">
        <f t="shared" si="35"/>
        <v>131958226</v>
      </c>
      <c r="J74" s="8">
        <f t="shared" si="35"/>
        <v>530073774</v>
      </c>
      <c r="K74" s="9">
        <f t="shared" si="4"/>
        <v>0.19932303272349372</v>
      </c>
    </row>
    <row r="75" spans="1:11" x14ac:dyDescent="0.35">
      <c r="A75" s="6" t="s">
        <v>22</v>
      </c>
      <c r="B75" s="7" t="s">
        <v>46</v>
      </c>
      <c r="C75" s="8">
        <f t="shared" ref="C75:J75" si="37">C76+C78+C80+C82+C84+C98+C86+C88+C90+C92+C94+C96</f>
        <v>309532000</v>
      </c>
      <c r="D75" s="8">
        <f t="shared" si="37"/>
        <v>10751486</v>
      </c>
      <c r="E75" s="8">
        <f t="shared" si="37"/>
        <v>31574350</v>
      </c>
      <c r="F75" s="8">
        <f t="shared" si="37"/>
        <v>20828350</v>
      </c>
      <c r="G75" s="8">
        <f t="shared" ref="G75" si="38">G76+G78+G80+G82+G84+G98+G86+G88+G90+G92+G94+G96</f>
        <v>35592500</v>
      </c>
      <c r="H75" s="8">
        <f t="shared" si="37"/>
        <v>33211540</v>
      </c>
      <c r="I75" s="8">
        <f t="shared" si="37"/>
        <v>131958226</v>
      </c>
      <c r="J75" s="8">
        <f t="shared" si="37"/>
        <v>177573774</v>
      </c>
      <c r="K75" s="9">
        <f t="shared" si="4"/>
        <v>0.42631529534910767</v>
      </c>
    </row>
    <row r="76" spans="1:11" x14ac:dyDescent="0.35">
      <c r="A76" s="6" t="s">
        <v>98</v>
      </c>
      <c r="B76" s="7" t="s">
        <v>99</v>
      </c>
      <c r="C76" s="8">
        <f>C77</f>
        <v>28659000</v>
      </c>
      <c r="D76" s="8">
        <f t="shared" ref="D76:J76" si="39">D77</f>
        <v>65000</v>
      </c>
      <c r="E76" s="8">
        <f t="shared" si="39"/>
        <v>4479000</v>
      </c>
      <c r="F76" s="8">
        <f t="shared" si="39"/>
        <v>2952500</v>
      </c>
      <c r="G76" s="8">
        <f t="shared" si="39"/>
        <v>1690000</v>
      </c>
      <c r="H76" s="8">
        <f t="shared" si="39"/>
        <v>2013000</v>
      </c>
      <c r="I76" s="8">
        <f t="shared" si="39"/>
        <v>11199500</v>
      </c>
      <c r="J76" s="8">
        <f t="shared" si="39"/>
        <v>17459500</v>
      </c>
      <c r="K76" s="9">
        <f t="shared" si="4"/>
        <v>0.39078474475731884</v>
      </c>
    </row>
    <row r="77" spans="1:11" x14ac:dyDescent="0.35">
      <c r="A77" s="6" t="s">
        <v>25</v>
      </c>
      <c r="B77" s="10" t="s">
        <v>100</v>
      </c>
      <c r="C77" s="8">
        <v>28659000</v>
      </c>
      <c r="D77" s="8">
        <v>65000</v>
      </c>
      <c r="E77" s="8">
        <f>3674000+805000</f>
        <v>4479000</v>
      </c>
      <c r="F77" s="8">
        <f>1138500+1814000</f>
        <v>2952500</v>
      </c>
      <c r="G77" s="8">
        <v>1690000</v>
      </c>
      <c r="H77" s="8">
        <f>289000+800000+924000</f>
        <v>2013000</v>
      </c>
      <c r="I77" s="8">
        <f>SUM(D77:H77)</f>
        <v>11199500</v>
      </c>
      <c r="J77" s="8">
        <f>C77-I77</f>
        <v>17459500</v>
      </c>
      <c r="K77" s="9">
        <f t="shared" si="4"/>
        <v>0.39078474475731884</v>
      </c>
    </row>
    <row r="78" spans="1:11" x14ac:dyDescent="0.35">
      <c r="A78" s="6" t="s">
        <v>101</v>
      </c>
      <c r="B78" s="7" t="s">
        <v>102</v>
      </c>
      <c r="C78" s="8">
        <v>600000</v>
      </c>
      <c r="D78" s="8">
        <f t="shared" ref="D78:J78" si="40">D79</f>
        <v>0</v>
      </c>
      <c r="E78" s="8">
        <f t="shared" si="40"/>
        <v>0</v>
      </c>
      <c r="F78" s="8">
        <f t="shared" si="40"/>
        <v>0</v>
      </c>
      <c r="G78" s="8">
        <f t="shared" si="40"/>
        <v>0</v>
      </c>
      <c r="H78" s="8">
        <f t="shared" si="40"/>
        <v>0</v>
      </c>
      <c r="I78" s="8">
        <f t="shared" si="40"/>
        <v>0</v>
      </c>
      <c r="J78" s="8">
        <f t="shared" si="40"/>
        <v>600000</v>
      </c>
      <c r="K78" s="9">
        <f t="shared" si="4"/>
        <v>0</v>
      </c>
    </row>
    <row r="79" spans="1:11" x14ac:dyDescent="0.35">
      <c r="A79" s="6" t="s">
        <v>25</v>
      </c>
      <c r="B79" s="7" t="s">
        <v>103</v>
      </c>
      <c r="C79" s="8">
        <v>600000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f>SUM(D79:H79)</f>
        <v>0</v>
      </c>
      <c r="J79" s="8">
        <f>C79-I79</f>
        <v>600000</v>
      </c>
      <c r="K79" s="9">
        <f t="shared" ref="K79:K203" si="41">I79/C79</f>
        <v>0</v>
      </c>
    </row>
    <row r="80" spans="1:11" x14ac:dyDescent="0.35">
      <c r="A80" s="6" t="s">
        <v>104</v>
      </c>
      <c r="B80" s="7" t="s">
        <v>105</v>
      </c>
      <c r="C80" s="8">
        <v>95520000</v>
      </c>
      <c r="D80" s="8">
        <f t="shared" ref="D80:J80" si="42">D81</f>
        <v>0</v>
      </c>
      <c r="E80" s="8">
        <f t="shared" si="42"/>
        <v>7960000</v>
      </c>
      <c r="F80" s="8">
        <f t="shared" si="42"/>
        <v>7960000</v>
      </c>
      <c r="G80" s="8">
        <f t="shared" si="42"/>
        <v>7960000</v>
      </c>
      <c r="H80" s="8">
        <f t="shared" si="42"/>
        <v>7960000</v>
      </c>
      <c r="I80" s="8">
        <f t="shared" si="42"/>
        <v>31840000</v>
      </c>
      <c r="J80" s="8">
        <f t="shared" si="42"/>
        <v>63680000</v>
      </c>
      <c r="K80" s="9">
        <f t="shared" si="41"/>
        <v>0.33333333333333331</v>
      </c>
    </row>
    <row r="81" spans="1:11" x14ac:dyDescent="0.35">
      <c r="A81" s="6" t="s">
        <v>25</v>
      </c>
      <c r="B81" s="10" t="s">
        <v>227</v>
      </c>
      <c r="C81" s="8">
        <v>95520000</v>
      </c>
      <c r="D81" s="8">
        <v>0</v>
      </c>
      <c r="E81" s="8">
        <v>7960000</v>
      </c>
      <c r="F81" s="8">
        <v>7960000</v>
      </c>
      <c r="G81" s="8">
        <v>7960000</v>
      </c>
      <c r="H81" s="8">
        <v>7960000</v>
      </c>
      <c r="I81" s="8">
        <f>SUM(D81:H81)</f>
        <v>31840000</v>
      </c>
      <c r="J81" s="8">
        <f>C81-I81</f>
        <v>63680000</v>
      </c>
      <c r="K81" s="9">
        <f t="shared" si="41"/>
        <v>0.33333333333333331</v>
      </c>
    </row>
    <row r="82" spans="1:11" x14ac:dyDescent="0.35">
      <c r="A82" s="6" t="s">
        <v>106</v>
      </c>
      <c r="B82" s="7" t="s">
        <v>107</v>
      </c>
      <c r="C82" s="8">
        <v>17575000</v>
      </c>
      <c r="D82" s="8">
        <f t="shared" ref="D82:J82" si="43">D83</f>
        <v>0</v>
      </c>
      <c r="E82" s="8">
        <f t="shared" si="43"/>
        <v>0</v>
      </c>
      <c r="F82" s="8">
        <f t="shared" si="43"/>
        <v>0</v>
      </c>
      <c r="G82" s="8">
        <f t="shared" si="43"/>
        <v>16150000</v>
      </c>
      <c r="H82" s="8">
        <f t="shared" si="43"/>
        <v>0</v>
      </c>
      <c r="I82" s="8">
        <f t="shared" si="43"/>
        <v>16150000</v>
      </c>
      <c r="J82" s="8">
        <f t="shared" si="43"/>
        <v>1425000</v>
      </c>
      <c r="K82" s="9">
        <f t="shared" si="41"/>
        <v>0.91891891891891897</v>
      </c>
    </row>
    <row r="83" spans="1:11" x14ac:dyDescent="0.35">
      <c r="A83" s="6" t="s">
        <v>25</v>
      </c>
      <c r="B83" s="7" t="s">
        <v>108</v>
      </c>
      <c r="C83" s="8">
        <v>17575000</v>
      </c>
      <c r="D83" s="8">
        <v>0</v>
      </c>
      <c r="E83" s="8">
        <v>0</v>
      </c>
      <c r="F83" s="8">
        <v>0</v>
      </c>
      <c r="G83" s="8">
        <v>16150000</v>
      </c>
      <c r="H83" s="8">
        <v>0</v>
      </c>
      <c r="I83" s="8">
        <f>SUM(D83:H83)</f>
        <v>16150000</v>
      </c>
      <c r="J83" s="8">
        <f>C83-I83</f>
        <v>1425000</v>
      </c>
      <c r="K83" s="9">
        <f t="shared" si="41"/>
        <v>0.91891891891891897</v>
      </c>
    </row>
    <row r="84" spans="1:11" x14ac:dyDescent="0.35">
      <c r="A84" s="6" t="s">
        <v>109</v>
      </c>
      <c r="B84" s="7" t="s">
        <v>228</v>
      </c>
      <c r="C84" s="8">
        <f t="shared" ref="C84:J84" si="44">C85</f>
        <v>10940000</v>
      </c>
      <c r="D84" s="8">
        <f t="shared" si="44"/>
        <v>0</v>
      </c>
      <c r="E84" s="8">
        <f t="shared" si="44"/>
        <v>0</v>
      </c>
      <c r="F84" s="8">
        <f t="shared" si="44"/>
        <v>75000</v>
      </c>
      <c r="G84" s="8">
        <f t="shared" si="44"/>
        <v>0</v>
      </c>
      <c r="H84" s="8">
        <f t="shared" si="44"/>
        <v>1582100</v>
      </c>
      <c r="I84" s="8">
        <f t="shared" si="44"/>
        <v>1657100</v>
      </c>
      <c r="J84" s="8">
        <f t="shared" si="44"/>
        <v>9282900</v>
      </c>
      <c r="K84" s="9">
        <f t="shared" si="41"/>
        <v>0.15147166361974407</v>
      </c>
    </row>
    <row r="85" spans="1:11" x14ac:dyDescent="0.35">
      <c r="A85" s="6" t="s">
        <v>25</v>
      </c>
      <c r="B85" s="7" t="s">
        <v>110</v>
      </c>
      <c r="C85" s="8">
        <v>10940000</v>
      </c>
      <c r="D85" s="8">
        <v>0</v>
      </c>
      <c r="E85" s="8">
        <v>0</v>
      </c>
      <c r="F85" s="8">
        <v>75000</v>
      </c>
      <c r="G85" s="8">
        <v>0</v>
      </c>
      <c r="H85" s="8">
        <v>1582100</v>
      </c>
      <c r="I85" s="8">
        <f>SUM(D85:H85)</f>
        <v>1657100</v>
      </c>
      <c r="J85" s="8">
        <f>C85-I85</f>
        <v>9282900</v>
      </c>
      <c r="K85" s="9">
        <f t="shared" si="41"/>
        <v>0.15147166361974407</v>
      </c>
    </row>
    <row r="86" spans="1:11" x14ac:dyDescent="0.35">
      <c r="A86" s="6" t="s">
        <v>111</v>
      </c>
      <c r="B86" s="7" t="s">
        <v>112</v>
      </c>
      <c r="C86" s="8">
        <f t="shared" ref="C86:J86" si="45">C87</f>
        <v>27310000</v>
      </c>
      <c r="D86" s="8">
        <f t="shared" si="45"/>
        <v>2907786</v>
      </c>
      <c r="E86" s="8">
        <f t="shared" si="45"/>
        <v>2633600</v>
      </c>
      <c r="F86" s="8">
        <f t="shared" si="45"/>
        <v>2958850</v>
      </c>
      <c r="G86" s="8">
        <f t="shared" si="45"/>
        <v>507500</v>
      </c>
      <c r="H86" s="8">
        <f t="shared" si="45"/>
        <v>5023200</v>
      </c>
      <c r="I86" s="8">
        <f t="shared" si="45"/>
        <v>14030936</v>
      </c>
      <c r="J86" s="8">
        <f t="shared" si="45"/>
        <v>13279064</v>
      </c>
      <c r="K86" s="9">
        <f t="shared" si="41"/>
        <v>0.51376550714024172</v>
      </c>
    </row>
    <row r="87" spans="1:11" x14ac:dyDescent="0.35">
      <c r="A87" s="6" t="s">
        <v>25</v>
      </c>
      <c r="B87" s="7" t="s">
        <v>113</v>
      </c>
      <c r="C87" s="8">
        <v>27310000</v>
      </c>
      <c r="D87" s="8">
        <v>2907786</v>
      </c>
      <c r="E87" s="8">
        <v>2633600</v>
      </c>
      <c r="F87" s="8">
        <f>502750+2456100</f>
        <v>2958850</v>
      </c>
      <c r="G87" s="8">
        <v>507500</v>
      </c>
      <c r="H87" s="8">
        <f>2402700+2620500</f>
        <v>5023200</v>
      </c>
      <c r="I87" s="8">
        <f>SUM(D87:H87)</f>
        <v>14030936</v>
      </c>
      <c r="J87" s="8">
        <f>C87-I87</f>
        <v>13279064</v>
      </c>
      <c r="K87" s="9">
        <f t="shared" si="41"/>
        <v>0.51376550714024172</v>
      </c>
    </row>
    <row r="88" spans="1:11" x14ac:dyDescent="0.35">
      <c r="A88" s="6" t="s">
        <v>114</v>
      </c>
      <c r="B88" s="7" t="s">
        <v>115</v>
      </c>
      <c r="C88" s="8">
        <f t="shared" ref="C88:J88" si="46">C89</f>
        <v>4800000</v>
      </c>
      <c r="D88" s="8">
        <f t="shared" si="46"/>
        <v>0</v>
      </c>
      <c r="E88" s="8">
        <f t="shared" si="46"/>
        <v>0</v>
      </c>
      <c r="F88" s="8">
        <f t="shared" si="46"/>
        <v>0</v>
      </c>
      <c r="G88" s="8">
        <f t="shared" si="46"/>
        <v>0</v>
      </c>
      <c r="H88" s="8">
        <f t="shared" si="46"/>
        <v>0</v>
      </c>
      <c r="I88" s="8">
        <f t="shared" si="46"/>
        <v>0</v>
      </c>
      <c r="J88" s="8">
        <f t="shared" si="46"/>
        <v>4800000</v>
      </c>
      <c r="K88" s="9">
        <f t="shared" si="41"/>
        <v>0</v>
      </c>
    </row>
    <row r="89" spans="1:11" x14ac:dyDescent="0.35">
      <c r="A89" s="6" t="s">
        <v>25</v>
      </c>
      <c r="B89" s="7" t="s">
        <v>116</v>
      </c>
      <c r="C89" s="8">
        <v>4800000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f>SUM(D89:H89)</f>
        <v>0</v>
      </c>
      <c r="J89" s="8">
        <f>C89-I89</f>
        <v>4800000</v>
      </c>
      <c r="K89" s="9">
        <f t="shared" si="41"/>
        <v>0</v>
      </c>
    </row>
    <row r="90" spans="1:11" x14ac:dyDescent="0.35">
      <c r="A90" s="6" t="s">
        <v>117</v>
      </c>
      <c r="B90" s="7" t="s">
        <v>118</v>
      </c>
      <c r="C90" s="8">
        <f t="shared" ref="C90:J90" si="47">C91</f>
        <v>500000</v>
      </c>
      <c r="D90" s="8">
        <f t="shared" si="47"/>
        <v>0</v>
      </c>
      <c r="E90" s="8">
        <f t="shared" si="47"/>
        <v>0</v>
      </c>
      <c r="F90" s="8">
        <f t="shared" si="47"/>
        <v>0</v>
      </c>
      <c r="G90" s="8">
        <f t="shared" si="47"/>
        <v>0</v>
      </c>
      <c r="H90" s="8">
        <f t="shared" si="47"/>
        <v>0</v>
      </c>
      <c r="I90" s="8">
        <f t="shared" si="47"/>
        <v>0</v>
      </c>
      <c r="J90" s="8">
        <f t="shared" si="47"/>
        <v>500000</v>
      </c>
      <c r="K90" s="9">
        <f t="shared" si="41"/>
        <v>0</v>
      </c>
    </row>
    <row r="91" spans="1:11" x14ac:dyDescent="0.35">
      <c r="A91" s="6" t="s">
        <v>25</v>
      </c>
      <c r="B91" s="7" t="s">
        <v>119</v>
      </c>
      <c r="C91" s="8">
        <v>500000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f>SUM(D91:H91)</f>
        <v>0</v>
      </c>
      <c r="J91" s="8">
        <f>C91-I91</f>
        <v>500000</v>
      </c>
      <c r="K91" s="9">
        <f t="shared" si="41"/>
        <v>0</v>
      </c>
    </row>
    <row r="92" spans="1:11" x14ac:dyDescent="0.35">
      <c r="A92" s="6" t="s">
        <v>120</v>
      </c>
      <c r="B92" s="7" t="s">
        <v>121</v>
      </c>
      <c r="C92" s="8">
        <f t="shared" ref="C92:J92" si="48">C93</f>
        <v>30188000</v>
      </c>
      <c r="D92" s="8">
        <f t="shared" si="48"/>
        <v>2400000</v>
      </c>
      <c r="E92" s="8">
        <f t="shared" si="48"/>
        <v>2402750</v>
      </c>
      <c r="F92" s="8">
        <f t="shared" si="48"/>
        <v>2400000</v>
      </c>
      <c r="G92" s="8">
        <f t="shared" si="48"/>
        <v>0</v>
      </c>
      <c r="H92" s="8">
        <f t="shared" si="48"/>
        <v>4850700</v>
      </c>
      <c r="I92" s="8">
        <f t="shared" si="48"/>
        <v>12053450</v>
      </c>
      <c r="J92" s="8">
        <f t="shared" si="48"/>
        <v>18134550</v>
      </c>
      <c r="K92" s="9">
        <f t="shared" si="41"/>
        <v>0.39927951503908837</v>
      </c>
    </row>
    <row r="93" spans="1:11" x14ac:dyDescent="0.35">
      <c r="A93" s="6" t="s">
        <v>25</v>
      </c>
      <c r="B93" s="7" t="s">
        <v>122</v>
      </c>
      <c r="C93" s="8">
        <v>30188000</v>
      </c>
      <c r="D93" s="8">
        <v>2400000</v>
      </c>
      <c r="E93" s="8">
        <f>1322750+1080000</f>
        <v>2402750</v>
      </c>
      <c r="F93" s="8">
        <v>2400000</v>
      </c>
      <c r="G93" s="8">
        <v>0</v>
      </c>
      <c r="H93" s="8">
        <f>2428700+2422000</f>
        <v>4850700</v>
      </c>
      <c r="I93" s="8">
        <f>SUM(D93:H93)</f>
        <v>12053450</v>
      </c>
      <c r="J93" s="8">
        <f>C93-I93</f>
        <v>18134550</v>
      </c>
      <c r="K93" s="9">
        <f t="shared" si="41"/>
        <v>0.39927951503908837</v>
      </c>
    </row>
    <row r="94" spans="1:11" x14ac:dyDescent="0.35">
      <c r="A94" s="6" t="s">
        <v>123</v>
      </c>
      <c r="B94" s="7" t="s">
        <v>124</v>
      </c>
      <c r="C94" s="8">
        <f t="shared" ref="C94:J94" si="49">C95</f>
        <v>14417000</v>
      </c>
      <c r="D94" s="8">
        <f t="shared" si="49"/>
        <v>0</v>
      </c>
      <c r="E94" s="8">
        <f t="shared" si="49"/>
        <v>64000</v>
      </c>
      <c r="F94" s="8">
        <f t="shared" si="49"/>
        <v>915000</v>
      </c>
      <c r="G94" s="8">
        <f t="shared" si="49"/>
        <v>7015000</v>
      </c>
      <c r="H94" s="8">
        <f t="shared" si="49"/>
        <v>675000</v>
      </c>
      <c r="I94" s="8">
        <f t="shared" si="49"/>
        <v>8669000</v>
      </c>
      <c r="J94" s="8">
        <f t="shared" si="49"/>
        <v>5748000</v>
      </c>
      <c r="K94" s="9">
        <f t="shared" si="41"/>
        <v>0.60130401609211348</v>
      </c>
    </row>
    <row r="95" spans="1:11" x14ac:dyDescent="0.35">
      <c r="A95" s="6" t="s">
        <v>25</v>
      </c>
      <c r="B95" s="7" t="s">
        <v>125</v>
      </c>
      <c r="C95" s="8">
        <v>14417000</v>
      </c>
      <c r="D95" s="8">
        <v>0</v>
      </c>
      <c r="E95" s="8">
        <v>64000</v>
      </c>
      <c r="F95" s="8">
        <v>915000</v>
      </c>
      <c r="G95" s="8">
        <v>7015000</v>
      </c>
      <c r="H95" s="8">
        <v>675000</v>
      </c>
      <c r="I95" s="8">
        <f>SUM(D95:H95)</f>
        <v>8669000</v>
      </c>
      <c r="J95" s="8">
        <f>C95-I95</f>
        <v>5748000</v>
      </c>
      <c r="K95" s="9">
        <f t="shared" si="41"/>
        <v>0.60130401609211348</v>
      </c>
    </row>
    <row r="96" spans="1:11" x14ac:dyDescent="0.35">
      <c r="A96" s="6" t="s">
        <v>126</v>
      </c>
      <c r="B96" s="7" t="s">
        <v>127</v>
      </c>
      <c r="C96" s="8">
        <f t="shared" ref="C96:J96" si="50">C97</f>
        <v>76311000</v>
      </c>
      <c r="D96" s="8">
        <f t="shared" si="50"/>
        <v>5378700</v>
      </c>
      <c r="E96" s="8">
        <f t="shared" si="50"/>
        <v>12575000</v>
      </c>
      <c r="F96" s="8">
        <f t="shared" si="50"/>
        <v>3567000</v>
      </c>
      <c r="G96" s="8">
        <f t="shared" si="50"/>
        <v>1300000</v>
      </c>
      <c r="H96" s="8">
        <f t="shared" si="50"/>
        <v>11107540</v>
      </c>
      <c r="I96" s="8">
        <f t="shared" si="50"/>
        <v>33928240</v>
      </c>
      <c r="J96" s="8">
        <f t="shared" si="50"/>
        <v>42382760</v>
      </c>
      <c r="K96" s="9">
        <f t="shared" si="41"/>
        <v>0.44460484071758988</v>
      </c>
    </row>
    <row r="97" spans="1:11" x14ac:dyDescent="0.35">
      <c r="A97" s="6" t="s">
        <v>25</v>
      </c>
      <c r="B97" s="7" t="s">
        <v>128</v>
      </c>
      <c r="C97" s="8">
        <v>76311000</v>
      </c>
      <c r="D97" s="8">
        <v>5378700</v>
      </c>
      <c r="E97" s="8">
        <f>4056000+8519000</f>
        <v>12575000</v>
      </c>
      <c r="F97" s="8">
        <f>267000+3300000</f>
        <v>3567000</v>
      </c>
      <c r="G97" s="8">
        <v>1300000</v>
      </c>
      <c r="H97" s="8">
        <f>2162540+5445000+3500000</f>
        <v>11107540</v>
      </c>
      <c r="I97" s="8">
        <f>SUM(D97:H97)</f>
        <v>33928240</v>
      </c>
      <c r="J97" s="8">
        <f>C97-I97</f>
        <v>42382760</v>
      </c>
      <c r="K97" s="9">
        <f t="shared" si="41"/>
        <v>0.44460484071758988</v>
      </c>
    </row>
    <row r="98" spans="1:11" x14ac:dyDescent="0.35">
      <c r="A98" s="6" t="s">
        <v>129</v>
      </c>
      <c r="B98" s="7" t="s">
        <v>130</v>
      </c>
      <c r="C98" s="8">
        <f t="shared" ref="C98:J98" si="51">C99</f>
        <v>2712000</v>
      </c>
      <c r="D98" s="8">
        <f t="shared" si="51"/>
        <v>0</v>
      </c>
      <c r="E98" s="8">
        <f t="shared" si="51"/>
        <v>1460000</v>
      </c>
      <c r="F98" s="8">
        <f t="shared" si="51"/>
        <v>0</v>
      </c>
      <c r="G98" s="8">
        <f t="shared" si="51"/>
        <v>970000</v>
      </c>
      <c r="H98" s="8">
        <f t="shared" si="51"/>
        <v>0</v>
      </c>
      <c r="I98" s="8">
        <f t="shared" si="51"/>
        <v>2430000</v>
      </c>
      <c r="J98" s="8">
        <f t="shared" si="51"/>
        <v>282000</v>
      </c>
      <c r="K98" s="9">
        <f t="shared" si="41"/>
        <v>0.89601769911504425</v>
      </c>
    </row>
    <row r="99" spans="1:11" x14ac:dyDescent="0.35">
      <c r="A99" s="6" t="s">
        <v>25</v>
      </c>
      <c r="B99" s="7" t="s">
        <v>131</v>
      </c>
      <c r="C99" s="8">
        <v>2712000</v>
      </c>
      <c r="D99" s="8">
        <v>0</v>
      </c>
      <c r="E99" s="8">
        <v>1460000</v>
      </c>
      <c r="F99" s="8">
        <v>0</v>
      </c>
      <c r="G99" s="8">
        <v>970000</v>
      </c>
      <c r="H99" s="8">
        <v>0</v>
      </c>
      <c r="I99" s="8">
        <f>SUM(D99:H99)</f>
        <v>2430000</v>
      </c>
      <c r="J99" s="8">
        <f>C99-I99</f>
        <v>282000</v>
      </c>
      <c r="K99" s="9">
        <f t="shared" si="41"/>
        <v>0.89601769911504425</v>
      </c>
    </row>
    <row r="100" spans="1:11" x14ac:dyDescent="0.35">
      <c r="A100" s="6" t="s">
        <v>82</v>
      </c>
      <c r="B100" s="7" t="s">
        <v>132</v>
      </c>
      <c r="C100" s="8">
        <f t="shared" ref="C100:J100" si="52">C101+C103+C105</f>
        <v>31500000</v>
      </c>
      <c r="D100" s="8">
        <f t="shared" si="52"/>
        <v>0</v>
      </c>
      <c r="E100" s="8">
        <f t="shared" si="52"/>
        <v>0</v>
      </c>
      <c r="F100" s="8">
        <f t="shared" si="52"/>
        <v>0</v>
      </c>
      <c r="G100" s="8">
        <f t="shared" ref="G100" si="53">G101+G103+G105</f>
        <v>0</v>
      </c>
      <c r="H100" s="8">
        <f t="shared" si="52"/>
        <v>0</v>
      </c>
      <c r="I100" s="8">
        <f t="shared" si="52"/>
        <v>0</v>
      </c>
      <c r="J100" s="8">
        <f t="shared" si="52"/>
        <v>31500000</v>
      </c>
      <c r="K100" s="9">
        <f t="shared" si="41"/>
        <v>0</v>
      </c>
    </row>
    <row r="101" spans="1:11" x14ac:dyDescent="0.35">
      <c r="A101" s="6" t="s">
        <v>98</v>
      </c>
      <c r="B101" s="7" t="s">
        <v>99</v>
      </c>
      <c r="C101" s="8">
        <f t="shared" ref="C101:J101" si="54">C102</f>
        <v>1600000</v>
      </c>
      <c r="D101" s="8">
        <f t="shared" si="54"/>
        <v>0</v>
      </c>
      <c r="E101" s="8">
        <f t="shared" si="54"/>
        <v>0</v>
      </c>
      <c r="F101" s="8">
        <f t="shared" si="54"/>
        <v>0</v>
      </c>
      <c r="G101" s="8">
        <f t="shared" si="54"/>
        <v>0</v>
      </c>
      <c r="H101" s="8">
        <f t="shared" si="54"/>
        <v>0</v>
      </c>
      <c r="I101" s="8">
        <f t="shared" si="54"/>
        <v>0</v>
      </c>
      <c r="J101" s="8">
        <f t="shared" si="54"/>
        <v>1600000</v>
      </c>
      <c r="K101" s="9">
        <f t="shared" si="41"/>
        <v>0</v>
      </c>
    </row>
    <row r="102" spans="1:11" x14ac:dyDescent="0.35">
      <c r="A102" s="6" t="s">
        <v>25</v>
      </c>
      <c r="B102" s="7" t="s">
        <v>133</v>
      </c>
      <c r="C102" s="8">
        <v>1600000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f>C102-I102</f>
        <v>1600000</v>
      </c>
      <c r="K102" s="9">
        <f t="shared" si="41"/>
        <v>0</v>
      </c>
    </row>
    <row r="103" spans="1:11" x14ac:dyDescent="0.35">
      <c r="A103" s="6" t="s">
        <v>134</v>
      </c>
      <c r="B103" s="7" t="s">
        <v>135</v>
      </c>
      <c r="C103" s="8">
        <f t="shared" ref="C103:J103" si="55">C104</f>
        <v>16140000</v>
      </c>
      <c r="D103" s="8">
        <f t="shared" si="55"/>
        <v>0</v>
      </c>
      <c r="E103" s="8">
        <f t="shared" si="55"/>
        <v>0</v>
      </c>
      <c r="F103" s="8">
        <f t="shared" si="55"/>
        <v>0</v>
      </c>
      <c r="G103" s="8">
        <f t="shared" si="55"/>
        <v>0</v>
      </c>
      <c r="H103" s="8">
        <f t="shared" si="55"/>
        <v>0</v>
      </c>
      <c r="I103" s="8">
        <f t="shared" si="55"/>
        <v>0</v>
      </c>
      <c r="J103" s="8">
        <f t="shared" si="55"/>
        <v>16140000</v>
      </c>
      <c r="K103" s="9">
        <f t="shared" si="41"/>
        <v>0</v>
      </c>
    </row>
    <row r="104" spans="1:11" x14ac:dyDescent="0.35">
      <c r="A104" s="6" t="s">
        <v>25</v>
      </c>
      <c r="B104" s="7" t="s">
        <v>136</v>
      </c>
      <c r="C104" s="8">
        <v>16140000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f>C104-I104</f>
        <v>16140000</v>
      </c>
      <c r="K104" s="9">
        <f t="shared" si="41"/>
        <v>0</v>
      </c>
    </row>
    <row r="105" spans="1:11" x14ac:dyDescent="0.35">
      <c r="A105" s="6" t="s">
        <v>129</v>
      </c>
      <c r="B105" s="7" t="s">
        <v>130</v>
      </c>
      <c r="C105" s="8">
        <f t="shared" ref="C105:J105" si="56">C106</f>
        <v>13760000</v>
      </c>
      <c r="D105" s="8">
        <f t="shared" si="56"/>
        <v>0</v>
      </c>
      <c r="E105" s="8">
        <f t="shared" si="56"/>
        <v>0</v>
      </c>
      <c r="F105" s="8">
        <f t="shared" si="56"/>
        <v>0</v>
      </c>
      <c r="G105" s="8">
        <f t="shared" si="56"/>
        <v>0</v>
      </c>
      <c r="H105" s="8">
        <f t="shared" si="56"/>
        <v>0</v>
      </c>
      <c r="I105" s="8">
        <f t="shared" si="56"/>
        <v>0</v>
      </c>
      <c r="J105" s="8">
        <f t="shared" si="56"/>
        <v>13760000</v>
      </c>
      <c r="K105" s="9">
        <f t="shared" si="41"/>
        <v>0</v>
      </c>
    </row>
    <row r="106" spans="1:11" x14ac:dyDescent="0.35">
      <c r="A106" s="6" t="s">
        <v>25</v>
      </c>
      <c r="B106" s="10" t="s">
        <v>137</v>
      </c>
      <c r="C106" s="8">
        <v>13760000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f>C106-I106</f>
        <v>13760000</v>
      </c>
      <c r="K106" s="9">
        <f t="shared" si="41"/>
        <v>0</v>
      </c>
    </row>
    <row r="107" spans="1:11" x14ac:dyDescent="0.35">
      <c r="A107" s="6" t="s">
        <v>138</v>
      </c>
      <c r="B107" s="7" t="s">
        <v>139</v>
      </c>
      <c r="C107" s="8">
        <f t="shared" ref="C107:J107" si="57">C108+C110+C112</f>
        <v>15560000</v>
      </c>
      <c r="D107" s="8">
        <f t="shared" si="57"/>
        <v>0</v>
      </c>
      <c r="E107" s="8">
        <f t="shared" si="57"/>
        <v>0</v>
      </c>
      <c r="F107" s="8">
        <f t="shared" si="57"/>
        <v>0</v>
      </c>
      <c r="G107" s="8">
        <f t="shared" ref="G107" si="58">G108+G110+G112</f>
        <v>0</v>
      </c>
      <c r="H107" s="8">
        <f t="shared" si="57"/>
        <v>0</v>
      </c>
      <c r="I107" s="8">
        <f t="shared" si="57"/>
        <v>0</v>
      </c>
      <c r="J107" s="8">
        <f t="shared" si="57"/>
        <v>15560000</v>
      </c>
      <c r="K107" s="9">
        <f t="shared" si="41"/>
        <v>0</v>
      </c>
    </row>
    <row r="108" spans="1:11" x14ac:dyDescent="0.35">
      <c r="A108" s="6" t="s">
        <v>140</v>
      </c>
      <c r="B108" s="7" t="s">
        <v>141</v>
      </c>
      <c r="C108" s="8">
        <f t="shared" ref="C108:J108" si="59">C109</f>
        <v>8000000</v>
      </c>
      <c r="D108" s="8">
        <f t="shared" si="59"/>
        <v>0</v>
      </c>
      <c r="E108" s="8">
        <f t="shared" si="59"/>
        <v>0</v>
      </c>
      <c r="F108" s="8">
        <f t="shared" si="59"/>
        <v>0</v>
      </c>
      <c r="G108" s="8">
        <f t="shared" si="59"/>
        <v>0</v>
      </c>
      <c r="H108" s="8">
        <f t="shared" si="59"/>
        <v>0</v>
      </c>
      <c r="I108" s="8">
        <f t="shared" si="59"/>
        <v>0</v>
      </c>
      <c r="J108" s="8">
        <f t="shared" si="59"/>
        <v>8000000</v>
      </c>
      <c r="K108" s="9">
        <f t="shared" si="41"/>
        <v>0</v>
      </c>
    </row>
    <row r="109" spans="1:11" x14ac:dyDescent="0.35">
      <c r="A109" s="6" t="s">
        <v>25</v>
      </c>
      <c r="B109" s="7" t="s">
        <v>142</v>
      </c>
      <c r="C109" s="8">
        <v>8000000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f>C109-I109</f>
        <v>8000000</v>
      </c>
      <c r="K109" s="9">
        <f t="shared" si="41"/>
        <v>0</v>
      </c>
    </row>
    <row r="110" spans="1:11" x14ac:dyDescent="0.35">
      <c r="A110" s="6" t="s">
        <v>129</v>
      </c>
      <c r="B110" s="7" t="s">
        <v>130</v>
      </c>
      <c r="C110" s="8">
        <f t="shared" ref="C110:J110" si="60">C111</f>
        <v>5160000</v>
      </c>
      <c r="D110" s="8">
        <f t="shared" si="60"/>
        <v>0</v>
      </c>
      <c r="E110" s="8">
        <f t="shared" si="60"/>
        <v>0</v>
      </c>
      <c r="F110" s="8">
        <f t="shared" si="60"/>
        <v>0</v>
      </c>
      <c r="G110" s="8">
        <f t="shared" si="60"/>
        <v>0</v>
      </c>
      <c r="H110" s="8">
        <f t="shared" si="60"/>
        <v>0</v>
      </c>
      <c r="I110" s="8">
        <f t="shared" si="60"/>
        <v>0</v>
      </c>
      <c r="J110" s="8">
        <f t="shared" si="60"/>
        <v>5160000</v>
      </c>
      <c r="K110" s="9">
        <f t="shared" si="41"/>
        <v>0</v>
      </c>
    </row>
    <row r="111" spans="1:11" x14ac:dyDescent="0.35">
      <c r="A111" s="6" t="s">
        <v>25</v>
      </c>
      <c r="B111" s="10" t="s">
        <v>143</v>
      </c>
      <c r="C111" s="8">
        <v>5160000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f>C111-I111</f>
        <v>5160000</v>
      </c>
      <c r="K111" s="9">
        <f t="shared" si="41"/>
        <v>0</v>
      </c>
    </row>
    <row r="112" spans="1:11" x14ac:dyDescent="0.35">
      <c r="A112" s="6" t="s">
        <v>144</v>
      </c>
      <c r="B112" s="7" t="s">
        <v>145</v>
      </c>
      <c r="C112" s="8">
        <f t="shared" ref="C112:J112" si="61">C113</f>
        <v>2400000</v>
      </c>
      <c r="D112" s="8">
        <f t="shared" si="61"/>
        <v>0</v>
      </c>
      <c r="E112" s="8">
        <f t="shared" si="61"/>
        <v>0</v>
      </c>
      <c r="F112" s="8">
        <f t="shared" si="61"/>
        <v>0</v>
      </c>
      <c r="G112" s="8">
        <f t="shared" si="61"/>
        <v>0</v>
      </c>
      <c r="H112" s="8">
        <f t="shared" si="61"/>
        <v>0</v>
      </c>
      <c r="I112" s="8">
        <f t="shared" si="61"/>
        <v>0</v>
      </c>
      <c r="J112" s="8">
        <f t="shared" si="61"/>
        <v>2400000</v>
      </c>
      <c r="K112" s="9">
        <f t="shared" si="41"/>
        <v>0</v>
      </c>
    </row>
    <row r="113" spans="1:11" x14ac:dyDescent="0.35">
      <c r="A113" s="6" t="s">
        <v>25</v>
      </c>
      <c r="B113" s="10" t="s">
        <v>146</v>
      </c>
      <c r="C113" s="8">
        <v>2400000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f>C113-I113</f>
        <v>2400000</v>
      </c>
      <c r="K113" s="9">
        <f t="shared" si="41"/>
        <v>0</v>
      </c>
    </row>
    <row r="114" spans="1:11" x14ac:dyDescent="0.35">
      <c r="A114" s="6" t="s">
        <v>147</v>
      </c>
      <c r="B114" s="7" t="s">
        <v>225</v>
      </c>
      <c r="C114" s="8">
        <f t="shared" ref="C114:J114" si="62">C115+C118</f>
        <v>9641000</v>
      </c>
      <c r="D114" s="8">
        <f t="shared" si="62"/>
        <v>0</v>
      </c>
      <c r="E114" s="8">
        <f t="shared" si="62"/>
        <v>0</v>
      </c>
      <c r="F114" s="8">
        <f t="shared" si="62"/>
        <v>0</v>
      </c>
      <c r="G114" s="8">
        <f t="shared" ref="G114" si="63">G115+G118</f>
        <v>0</v>
      </c>
      <c r="H114" s="8">
        <f t="shared" si="62"/>
        <v>0</v>
      </c>
      <c r="I114" s="8">
        <f t="shared" si="62"/>
        <v>0</v>
      </c>
      <c r="J114" s="8">
        <f t="shared" si="62"/>
        <v>9641000</v>
      </c>
      <c r="K114" s="9">
        <f t="shared" si="41"/>
        <v>0</v>
      </c>
    </row>
    <row r="115" spans="1:11" x14ac:dyDescent="0.35">
      <c r="A115" s="6" t="s">
        <v>134</v>
      </c>
      <c r="B115" s="7" t="s">
        <v>135</v>
      </c>
      <c r="C115" s="8">
        <f t="shared" ref="C115:J115" si="64">SUM(C116:C117)</f>
        <v>4611000</v>
      </c>
      <c r="D115" s="8">
        <f t="shared" si="64"/>
        <v>0</v>
      </c>
      <c r="E115" s="8">
        <f t="shared" si="64"/>
        <v>0</v>
      </c>
      <c r="F115" s="8">
        <f t="shared" si="64"/>
        <v>0</v>
      </c>
      <c r="G115" s="8">
        <f t="shared" ref="G115" si="65">SUM(G116:G117)</f>
        <v>0</v>
      </c>
      <c r="H115" s="8">
        <f t="shared" si="64"/>
        <v>0</v>
      </c>
      <c r="I115" s="8">
        <f t="shared" si="64"/>
        <v>0</v>
      </c>
      <c r="J115" s="8">
        <f t="shared" si="64"/>
        <v>4611000</v>
      </c>
      <c r="K115" s="9">
        <f t="shared" si="41"/>
        <v>0</v>
      </c>
    </row>
    <row r="116" spans="1:11" x14ac:dyDescent="0.35">
      <c r="A116" s="6" t="s">
        <v>25</v>
      </c>
      <c r="B116" s="7" t="s">
        <v>148</v>
      </c>
      <c r="C116" s="8">
        <v>2451000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f>C116-I116</f>
        <v>2451000</v>
      </c>
      <c r="K116" s="9">
        <f t="shared" si="41"/>
        <v>0</v>
      </c>
    </row>
    <row r="117" spans="1:11" x14ac:dyDescent="0.35">
      <c r="A117" s="6" t="s">
        <v>25</v>
      </c>
      <c r="B117" s="7" t="s">
        <v>136</v>
      </c>
      <c r="C117" s="8">
        <v>2160000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f>C117-I117</f>
        <v>2160000</v>
      </c>
      <c r="K117" s="9">
        <f t="shared" si="41"/>
        <v>0</v>
      </c>
    </row>
    <row r="118" spans="1:11" x14ac:dyDescent="0.35">
      <c r="A118" s="6" t="s">
        <v>129</v>
      </c>
      <c r="B118" s="7" t="s">
        <v>130</v>
      </c>
      <c r="C118" s="8">
        <f t="shared" ref="C118:J118" si="66">SUM(C119:C120)</f>
        <v>5030000</v>
      </c>
      <c r="D118" s="8">
        <f t="shared" si="66"/>
        <v>0</v>
      </c>
      <c r="E118" s="8">
        <f t="shared" si="66"/>
        <v>0</v>
      </c>
      <c r="F118" s="8">
        <f t="shared" si="66"/>
        <v>0</v>
      </c>
      <c r="G118" s="8">
        <f t="shared" ref="G118" si="67">SUM(G119:G120)</f>
        <v>0</v>
      </c>
      <c r="H118" s="8">
        <f t="shared" si="66"/>
        <v>0</v>
      </c>
      <c r="I118" s="8">
        <f t="shared" si="66"/>
        <v>0</v>
      </c>
      <c r="J118" s="8">
        <f t="shared" si="66"/>
        <v>5030000</v>
      </c>
      <c r="K118" s="9">
        <f t="shared" si="41"/>
        <v>0</v>
      </c>
    </row>
    <row r="119" spans="1:11" x14ac:dyDescent="0.35">
      <c r="A119" s="6" t="s">
        <v>25</v>
      </c>
      <c r="B119" s="7" t="s">
        <v>149</v>
      </c>
      <c r="C119" s="8">
        <v>3440000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f>C119-I119</f>
        <v>3440000</v>
      </c>
      <c r="K119" s="9">
        <f t="shared" si="41"/>
        <v>0</v>
      </c>
    </row>
    <row r="120" spans="1:11" x14ac:dyDescent="0.35">
      <c r="A120" s="6" t="s">
        <v>25</v>
      </c>
      <c r="B120" s="7" t="s">
        <v>150</v>
      </c>
      <c r="C120" s="8">
        <v>1590000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f>C120-I120</f>
        <v>1590000</v>
      </c>
      <c r="K120" s="9">
        <f t="shared" si="41"/>
        <v>0</v>
      </c>
    </row>
    <row r="121" spans="1:11" x14ac:dyDescent="0.35">
      <c r="A121" s="6" t="s">
        <v>151</v>
      </c>
      <c r="B121" s="7" t="s">
        <v>152</v>
      </c>
      <c r="C121" s="8">
        <f t="shared" ref="C121:J121" si="68">C122+C124+C126</f>
        <v>12110000</v>
      </c>
      <c r="D121" s="8">
        <f t="shared" si="68"/>
        <v>0</v>
      </c>
      <c r="E121" s="8">
        <f t="shared" si="68"/>
        <v>0</v>
      </c>
      <c r="F121" s="8">
        <f t="shared" si="68"/>
        <v>0</v>
      </c>
      <c r="G121" s="8">
        <f t="shared" ref="G121" si="69">G122+G124+G126</f>
        <v>0</v>
      </c>
      <c r="H121" s="8">
        <f t="shared" si="68"/>
        <v>0</v>
      </c>
      <c r="I121" s="8">
        <f t="shared" si="68"/>
        <v>0</v>
      </c>
      <c r="J121" s="8">
        <f t="shared" si="68"/>
        <v>12110000</v>
      </c>
      <c r="K121" s="9">
        <f t="shared" si="41"/>
        <v>0</v>
      </c>
    </row>
    <row r="122" spans="1:11" x14ac:dyDescent="0.35">
      <c r="A122" s="6" t="s">
        <v>134</v>
      </c>
      <c r="B122" s="7" t="s">
        <v>135</v>
      </c>
      <c r="C122" s="8">
        <f t="shared" ref="C122:J122" si="70">C123</f>
        <v>2460000</v>
      </c>
      <c r="D122" s="8">
        <f t="shared" si="70"/>
        <v>0</v>
      </c>
      <c r="E122" s="8">
        <f t="shared" si="70"/>
        <v>0</v>
      </c>
      <c r="F122" s="8">
        <f t="shared" si="70"/>
        <v>0</v>
      </c>
      <c r="G122" s="8">
        <f t="shared" si="70"/>
        <v>0</v>
      </c>
      <c r="H122" s="8">
        <f t="shared" si="70"/>
        <v>0</v>
      </c>
      <c r="I122" s="8">
        <f t="shared" si="70"/>
        <v>0</v>
      </c>
      <c r="J122" s="8">
        <f t="shared" si="70"/>
        <v>2460000</v>
      </c>
      <c r="K122" s="9">
        <f t="shared" si="41"/>
        <v>0</v>
      </c>
    </row>
    <row r="123" spans="1:11" x14ac:dyDescent="0.35">
      <c r="A123" s="6" t="s">
        <v>25</v>
      </c>
      <c r="B123" s="7" t="s">
        <v>136</v>
      </c>
      <c r="C123" s="8">
        <v>2460000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f>C123-I123</f>
        <v>2460000</v>
      </c>
      <c r="K123" s="9">
        <f t="shared" si="41"/>
        <v>0</v>
      </c>
    </row>
    <row r="124" spans="1:11" x14ac:dyDescent="0.35">
      <c r="A124" s="6" t="s">
        <v>129</v>
      </c>
      <c r="B124" s="7" t="s">
        <v>130</v>
      </c>
      <c r="C124" s="8">
        <f t="shared" ref="C124:J124" si="71">C125</f>
        <v>6450000</v>
      </c>
      <c r="D124" s="8">
        <f t="shared" si="71"/>
        <v>0</v>
      </c>
      <c r="E124" s="8">
        <f t="shared" si="71"/>
        <v>0</v>
      </c>
      <c r="F124" s="8">
        <f t="shared" si="71"/>
        <v>0</v>
      </c>
      <c r="G124" s="8">
        <f t="shared" si="71"/>
        <v>0</v>
      </c>
      <c r="H124" s="8">
        <f t="shared" si="71"/>
        <v>0</v>
      </c>
      <c r="I124" s="8">
        <f t="shared" si="71"/>
        <v>0</v>
      </c>
      <c r="J124" s="8">
        <f t="shared" si="71"/>
        <v>6450000</v>
      </c>
      <c r="K124" s="9">
        <f t="shared" si="41"/>
        <v>0</v>
      </c>
    </row>
    <row r="125" spans="1:11" x14ac:dyDescent="0.35">
      <c r="A125" s="6" t="s">
        <v>25</v>
      </c>
      <c r="B125" s="10" t="s">
        <v>153</v>
      </c>
      <c r="C125" s="8">
        <v>6450000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f>C125-I125</f>
        <v>6450000</v>
      </c>
      <c r="K125" s="9">
        <f t="shared" si="41"/>
        <v>0</v>
      </c>
    </row>
    <row r="126" spans="1:11" x14ac:dyDescent="0.35">
      <c r="A126" s="6" t="s">
        <v>144</v>
      </c>
      <c r="B126" s="7" t="s">
        <v>145</v>
      </c>
      <c r="C126" s="8">
        <f t="shared" ref="C126:J126" si="72">C127</f>
        <v>3200000</v>
      </c>
      <c r="D126" s="8">
        <f t="shared" si="72"/>
        <v>0</v>
      </c>
      <c r="E126" s="8">
        <f t="shared" si="72"/>
        <v>0</v>
      </c>
      <c r="F126" s="8">
        <f t="shared" si="72"/>
        <v>0</v>
      </c>
      <c r="G126" s="8">
        <f t="shared" si="72"/>
        <v>0</v>
      </c>
      <c r="H126" s="8">
        <f t="shared" si="72"/>
        <v>0</v>
      </c>
      <c r="I126" s="8">
        <f t="shared" si="72"/>
        <v>0</v>
      </c>
      <c r="J126" s="8">
        <f t="shared" si="72"/>
        <v>3200000</v>
      </c>
      <c r="K126" s="9">
        <f t="shared" si="41"/>
        <v>0</v>
      </c>
    </row>
    <row r="127" spans="1:11" x14ac:dyDescent="0.35">
      <c r="A127" s="6" t="s">
        <v>25</v>
      </c>
      <c r="B127" s="10" t="s">
        <v>226</v>
      </c>
      <c r="C127" s="8">
        <v>3200000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f>C127-I127</f>
        <v>3200000</v>
      </c>
      <c r="K127" s="9">
        <f t="shared" si="41"/>
        <v>0</v>
      </c>
    </row>
    <row r="128" spans="1:11" x14ac:dyDescent="0.35">
      <c r="A128" s="6" t="s">
        <v>154</v>
      </c>
      <c r="B128" s="7" t="s">
        <v>155</v>
      </c>
      <c r="C128" s="8">
        <f t="shared" ref="C128:J128" si="73">C129+C131</f>
        <v>14820000</v>
      </c>
      <c r="D128" s="8">
        <f t="shared" si="73"/>
        <v>0</v>
      </c>
      <c r="E128" s="8">
        <f t="shared" si="73"/>
        <v>0</v>
      </c>
      <c r="F128" s="8">
        <f t="shared" si="73"/>
        <v>0</v>
      </c>
      <c r="G128" s="8">
        <f t="shared" ref="G128" si="74">G129+G131</f>
        <v>0</v>
      </c>
      <c r="H128" s="8">
        <f t="shared" si="73"/>
        <v>0</v>
      </c>
      <c r="I128" s="8">
        <f t="shared" si="73"/>
        <v>0</v>
      </c>
      <c r="J128" s="8">
        <f t="shared" si="73"/>
        <v>14820000</v>
      </c>
      <c r="K128" s="9">
        <f t="shared" si="41"/>
        <v>0</v>
      </c>
    </row>
    <row r="129" spans="1:11" x14ac:dyDescent="0.35">
      <c r="A129" s="6" t="s">
        <v>129</v>
      </c>
      <c r="B129" s="7" t="s">
        <v>130</v>
      </c>
      <c r="C129" s="8">
        <f t="shared" ref="C129:J129" si="75">C130</f>
        <v>10320000</v>
      </c>
      <c r="D129" s="8">
        <f t="shared" si="75"/>
        <v>0</v>
      </c>
      <c r="E129" s="8">
        <f t="shared" si="75"/>
        <v>0</v>
      </c>
      <c r="F129" s="8">
        <f t="shared" si="75"/>
        <v>0</v>
      </c>
      <c r="G129" s="8">
        <f t="shared" si="75"/>
        <v>0</v>
      </c>
      <c r="H129" s="8">
        <f t="shared" si="75"/>
        <v>0</v>
      </c>
      <c r="I129" s="8">
        <f t="shared" si="75"/>
        <v>0</v>
      </c>
      <c r="J129" s="8">
        <f t="shared" si="75"/>
        <v>10320000</v>
      </c>
      <c r="K129" s="9">
        <f t="shared" si="41"/>
        <v>0</v>
      </c>
    </row>
    <row r="130" spans="1:11" x14ac:dyDescent="0.35">
      <c r="A130" s="6" t="s">
        <v>25</v>
      </c>
      <c r="B130" s="10" t="s">
        <v>156</v>
      </c>
      <c r="C130" s="8">
        <v>10320000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f>C130-I130</f>
        <v>10320000</v>
      </c>
      <c r="K130" s="9">
        <f t="shared" si="41"/>
        <v>0</v>
      </c>
    </row>
    <row r="131" spans="1:11" x14ac:dyDescent="0.35">
      <c r="A131" s="6" t="s">
        <v>144</v>
      </c>
      <c r="B131" s="7" t="s">
        <v>145</v>
      </c>
      <c r="C131" s="8">
        <f t="shared" ref="C131:J131" si="76">C132</f>
        <v>4500000</v>
      </c>
      <c r="D131" s="8">
        <f t="shared" si="76"/>
        <v>0</v>
      </c>
      <c r="E131" s="8">
        <f t="shared" si="76"/>
        <v>0</v>
      </c>
      <c r="F131" s="8">
        <f t="shared" si="76"/>
        <v>0</v>
      </c>
      <c r="G131" s="8">
        <f t="shared" si="76"/>
        <v>0</v>
      </c>
      <c r="H131" s="8">
        <f t="shared" si="76"/>
        <v>0</v>
      </c>
      <c r="I131" s="8">
        <f t="shared" si="76"/>
        <v>0</v>
      </c>
      <c r="J131" s="8">
        <f t="shared" si="76"/>
        <v>4500000</v>
      </c>
      <c r="K131" s="9">
        <f t="shared" si="41"/>
        <v>0</v>
      </c>
    </row>
    <row r="132" spans="1:11" x14ac:dyDescent="0.35">
      <c r="A132" s="6" t="s">
        <v>25</v>
      </c>
      <c r="B132" s="10" t="s">
        <v>157</v>
      </c>
      <c r="C132" s="8">
        <v>4500000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f>C132-I132</f>
        <v>4500000</v>
      </c>
      <c r="K132" s="9">
        <f t="shared" si="41"/>
        <v>0</v>
      </c>
    </row>
    <row r="133" spans="1:11" x14ac:dyDescent="0.35">
      <c r="A133" s="6" t="s">
        <v>158</v>
      </c>
      <c r="B133" s="7" t="s">
        <v>159</v>
      </c>
      <c r="C133" s="8">
        <f t="shared" ref="C133:J133" si="77">C134+C136</f>
        <v>13350000</v>
      </c>
      <c r="D133" s="8">
        <f t="shared" si="77"/>
        <v>0</v>
      </c>
      <c r="E133" s="8">
        <f t="shared" si="77"/>
        <v>0</v>
      </c>
      <c r="F133" s="8">
        <f t="shared" si="77"/>
        <v>0</v>
      </c>
      <c r="G133" s="8">
        <f t="shared" ref="G133" si="78">G134+G136</f>
        <v>0</v>
      </c>
      <c r="H133" s="8">
        <f t="shared" si="77"/>
        <v>0</v>
      </c>
      <c r="I133" s="8">
        <f t="shared" si="77"/>
        <v>0</v>
      </c>
      <c r="J133" s="8">
        <f t="shared" si="77"/>
        <v>13350000</v>
      </c>
      <c r="K133" s="9">
        <f t="shared" si="41"/>
        <v>0</v>
      </c>
    </row>
    <row r="134" spans="1:11" x14ac:dyDescent="0.35">
      <c r="A134" s="6" t="s">
        <v>120</v>
      </c>
      <c r="B134" s="7" t="s">
        <v>121</v>
      </c>
      <c r="C134" s="8">
        <f t="shared" ref="C134:J134" si="79">C135</f>
        <v>11750000</v>
      </c>
      <c r="D134" s="8">
        <f t="shared" si="79"/>
        <v>0</v>
      </c>
      <c r="E134" s="8">
        <f t="shared" si="79"/>
        <v>0</v>
      </c>
      <c r="F134" s="8">
        <f t="shared" si="79"/>
        <v>0</v>
      </c>
      <c r="G134" s="8">
        <f t="shared" si="79"/>
        <v>0</v>
      </c>
      <c r="H134" s="8">
        <f t="shared" si="79"/>
        <v>0</v>
      </c>
      <c r="I134" s="8">
        <f t="shared" si="79"/>
        <v>0</v>
      </c>
      <c r="J134" s="8">
        <f t="shared" si="79"/>
        <v>11750000</v>
      </c>
      <c r="K134" s="9">
        <f t="shared" si="41"/>
        <v>0</v>
      </c>
    </row>
    <row r="135" spans="1:11" x14ac:dyDescent="0.35">
      <c r="A135" s="6" t="s">
        <v>25</v>
      </c>
      <c r="B135" s="7" t="s">
        <v>160</v>
      </c>
      <c r="C135" s="8">
        <v>11750000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f>C135-I135</f>
        <v>11750000</v>
      </c>
      <c r="K135" s="9">
        <f t="shared" si="41"/>
        <v>0</v>
      </c>
    </row>
    <row r="136" spans="1:11" x14ac:dyDescent="0.35">
      <c r="A136" s="6" t="s">
        <v>144</v>
      </c>
      <c r="B136" s="7" t="s">
        <v>145</v>
      </c>
      <c r="C136" s="8">
        <f t="shared" ref="C136:J136" si="80">C137</f>
        <v>1600000</v>
      </c>
      <c r="D136" s="8">
        <f t="shared" si="80"/>
        <v>0</v>
      </c>
      <c r="E136" s="8">
        <f t="shared" si="80"/>
        <v>0</v>
      </c>
      <c r="F136" s="8">
        <f t="shared" si="80"/>
        <v>0</v>
      </c>
      <c r="G136" s="8">
        <f t="shared" si="80"/>
        <v>0</v>
      </c>
      <c r="H136" s="8">
        <f t="shared" si="80"/>
        <v>0</v>
      </c>
      <c r="I136" s="8">
        <f t="shared" si="80"/>
        <v>0</v>
      </c>
      <c r="J136" s="8">
        <f t="shared" si="80"/>
        <v>1600000</v>
      </c>
      <c r="K136" s="9">
        <f t="shared" si="41"/>
        <v>0</v>
      </c>
    </row>
    <row r="137" spans="1:11" x14ac:dyDescent="0.35">
      <c r="A137" s="6" t="s">
        <v>25</v>
      </c>
      <c r="B137" s="10" t="s">
        <v>161</v>
      </c>
      <c r="C137" s="8">
        <v>1600000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f>C137-I137</f>
        <v>1600000</v>
      </c>
      <c r="K137" s="9">
        <f t="shared" si="41"/>
        <v>0</v>
      </c>
    </row>
    <row r="138" spans="1:11" x14ac:dyDescent="0.35">
      <c r="A138" s="6" t="s">
        <v>162</v>
      </c>
      <c r="B138" s="7" t="s">
        <v>163</v>
      </c>
      <c r="C138" s="8">
        <f t="shared" ref="C138:J138" si="81">C139+C144+C146</f>
        <v>44940000</v>
      </c>
      <c r="D138" s="8">
        <f t="shared" si="81"/>
        <v>0</v>
      </c>
      <c r="E138" s="8">
        <f t="shared" si="81"/>
        <v>0</v>
      </c>
      <c r="F138" s="8">
        <f t="shared" si="81"/>
        <v>0</v>
      </c>
      <c r="G138" s="8">
        <f t="shared" ref="G138" si="82">G139+G144+G146</f>
        <v>0</v>
      </c>
      <c r="H138" s="8">
        <f t="shared" si="81"/>
        <v>0</v>
      </c>
      <c r="I138" s="8">
        <f t="shared" si="81"/>
        <v>0</v>
      </c>
      <c r="J138" s="8">
        <f t="shared" si="81"/>
        <v>44940000</v>
      </c>
      <c r="K138" s="9">
        <f t="shared" si="41"/>
        <v>0</v>
      </c>
    </row>
    <row r="139" spans="1:11" x14ac:dyDescent="0.35">
      <c r="A139" s="6" t="s">
        <v>140</v>
      </c>
      <c r="B139" s="7" t="s">
        <v>141</v>
      </c>
      <c r="C139" s="8">
        <f t="shared" ref="C139:J139" si="83">SUM(C140:C143)</f>
        <v>25740000</v>
      </c>
      <c r="D139" s="8">
        <f t="shared" si="83"/>
        <v>0</v>
      </c>
      <c r="E139" s="8">
        <f t="shared" si="83"/>
        <v>0</v>
      </c>
      <c r="F139" s="8">
        <f t="shared" si="83"/>
        <v>0</v>
      </c>
      <c r="G139" s="8">
        <f t="shared" ref="G139" si="84">SUM(G140:G143)</f>
        <v>0</v>
      </c>
      <c r="H139" s="8">
        <f t="shared" si="83"/>
        <v>0</v>
      </c>
      <c r="I139" s="8">
        <f t="shared" si="83"/>
        <v>0</v>
      </c>
      <c r="J139" s="8">
        <f t="shared" si="83"/>
        <v>25740000</v>
      </c>
      <c r="K139" s="9">
        <f t="shared" si="41"/>
        <v>0</v>
      </c>
    </row>
    <row r="140" spans="1:11" x14ac:dyDescent="0.35">
      <c r="A140" s="6" t="s">
        <v>25</v>
      </c>
      <c r="B140" s="10" t="s">
        <v>164</v>
      </c>
      <c r="C140" s="8">
        <v>4500000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f>C140-I140</f>
        <v>4500000</v>
      </c>
      <c r="K140" s="9">
        <f t="shared" si="41"/>
        <v>0</v>
      </c>
    </row>
    <row r="141" spans="1:11" x14ac:dyDescent="0.35">
      <c r="A141" s="6" t="s">
        <v>25</v>
      </c>
      <c r="B141" s="10" t="s">
        <v>165</v>
      </c>
      <c r="C141" s="8">
        <v>12000000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f>C141-I141</f>
        <v>12000000</v>
      </c>
      <c r="K141" s="9">
        <f t="shared" si="41"/>
        <v>0</v>
      </c>
    </row>
    <row r="142" spans="1:11" x14ac:dyDescent="0.35">
      <c r="A142" s="6" t="s">
        <v>25</v>
      </c>
      <c r="B142" s="7" t="s">
        <v>166</v>
      </c>
      <c r="C142" s="8">
        <v>3465000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f>C142-I142</f>
        <v>3465000</v>
      </c>
      <c r="K142" s="9">
        <f t="shared" si="41"/>
        <v>0</v>
      </c>
    </row>
    <row r="143" spans="1:11" x14ac:dyDescent="0.35">
      <c r="A143" s="6" t="s">
        <v>25</v>
      </c>
      <c r="B143" s="7" t="s">
        <v>167</v>
      </c>
      <c r="C143" s="8">
        <v>5775000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f>C143-I143</f>
        <v>5775000</v>
      </c>
      <c r="K143" s="9">
        <f t="shared" si="41"/>
        <v>0</v>
      </c>
    </row>
    <row r="144" spans="1:11" x14ac:dyDescent="0.35">
      <c r="A144" s="6" t="s">
        <v>168</v>
      </c>
      <c r="B144" s="7" t="s">
        <v>169</v>
      </c>
      <c r="C144" s="8">
        <f t="shared" ref="C144:J144" si="85">C145</f>
        <v>5400000</v>
      </c>
      <c r="D144" s="8">
        <f t="shared" si="85"/>
        <v>0</v>
      </c>
      <c r="E144" s="8">
        <f t="shared" si="85"/>
        <v>0</v>
      </c>
      <c r="F144" s="8">
        <f t="shared" si="85"/>
        <v>0</v>
      </c>
      <c r="G144" s="8">
        <f t="shared" si="85"/>
        <v>0</v>
      </c>
      <c r="H144" s="8">
        <f t="shared" si="85"/>
        <v>0</v>
      </c>
      <c r="I144" s="8">
        <f t="shared" si="85"/>
        <v>0</v>
      </c>
      <c r="J144" s="8">
        <f t="shared" si="85"/>
        <v>5400000</v>
      </c>
      <c r="K144" s="9">
        <f t="shared" si="41"/>
        <v>0</v>
      </c>
    </row>
    <row r="145" spans="1:11" x14ac:dyDescent="0.35">
      <c r="A145" s="6" t="s">
        <v>25</v>
      </c>
      <c r="B145" s="7" t="s">
        <v>170</v>
      </c>
      <c r="C145" s="8">
        <v>5400000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f>C145-I145</f>
        <v>5400000</v>
      </c>
      <c r="K145" s="9">
        <f t="shared" si="41"/>
        <v>0</v>
      </c>
    </row>
    <row r="146" spans="1:11" x14ac:dyDescent="0.35">
      <c r="A146" s="6" t="s">
        <v>144</v>
      </c>
      <c r="B146" s="7" t="s">
        <v>145</v>
      </c>
      <c r="C146" s="8">
        <f t="shared" ref="C146:J146" si="86">C147+C148</f>
        <v>13800000</v>
      </c>
      <c r="D146" s="8">
        <f t="shared" si="86"/>
        <v>0</v>
      </c>
      <c r="E146" s="8">
        <f t="shared" si="86"/>
        <v>0</v>
      </c>
      <c r="F146" s="8">
        <f t="shared" si="86"/>
        <v>0</v>
      </c>
      <c r="G146" s="8">
        <f t="shared" ref="G146" si="87">G147+G148</f>
        <v>0</v>
      </c>
      <c r="H146" s="8">
        <f t="shared" si="86"/>
        <v>0</v>
      </c>
      <c r="I146" s="8">
        <f t="shared" si="86"/>
        <v>0</v>
      </c>
      <c r="J146" s="8">
        <f t="shared" si="86"/>
        <v>13800000</v>
      </c>
      <c r="K146" s="9">
        <f t="shared" si="41"/>
        <v>0</v>
      </c>
    </row>
    <row r="147" spans="1:11" x14ac:dyDescent="0.35">
      <c r="A147" s="6" t="s">
        <v>25</v>
      </c>
      <c r="B147" s="10" t="s">
        <v>171</v>
      </c>
      <c r="C147" s="8">
        <v>7500000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f>C147-I147</f>
        <v>7500000</v>
      </c>
      <c r="K147" s="9">
        <f t="shared" si="41"/>
        <v>0</v>
      </c>
    </row>
    <row r="148" spans="1:11" x14ac:dyDescent="0.35">
      <c r="A148" s="6" t="s">
        <v>25</v>
      </c>
      <c r="B148" s="10" t="s">
        <v>172</v>
      </c>
      <c r="C148" s="8">
        <v>6300000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f>C148-I148</f>
        <v>6300000</v>
      </c>
      <c r="K148" s="9">
        <f t="shared" si="41"/>
        <v>0</v>
      </c>
    </row>
    <row r="149" spans="1:11" x14ac:dyDescent="0.35">
      <c r="A149" s="6" t="s">
        <v>173</v>
      </c>
      <c r="B149" s="7" t="s">
        <v>174</v>
      </c>
      <c r="C149" s="8">
        <f t="shared" ref="C149:J149" si="88">C150+C153</f>
        <v>3200000</v>
      </c>
      <c r="D149" s="8">
        <f t="shared" si="88"/>
        <v>0</v>
      </c>
      <c r="E149" s="8">
        <f t="shared" si="88"/>
        <v>0</v>
      </c>
      <c r="F149" s="8">
        <f t="shared" si="88"/>
        <v>0</v>
      </c>
      <c r="G149" s="8">
        <f t="shared" ref="G149" si="89">G150+G153</f>
        <v>0</v>
      </c>
      <c r="H149" s="8">
        <f t="shared" si="88"/>
        <v>0</v>
      </c>
      <c r="I149" s="8">
        <f t="shared" si="88"/>
        <v>0</v>
      </c>
      <c r="J149" s="8">
        <f t="shared" si="88"/>
        <v>3200000</v>
      </c>
      <c r="K149" s="9">
        <f t="shared" si="41"/>
        <v>0</v>
      </c>
    </row>
    <row r="150" spans="1:11" x14ac:dyDescent="0.35">
      <c r="A150" s="6" t="s">
        <v>140</v>
      </c>
      <c r="B150" s="7" t="s">
        <v>141</v>
      </c>
      <c r="C150" s="8">
        <f t="shared" ref="C150:J150" si="90">SUM(C151:C152)</f>
        <v>1200000</v>
      </c>
      <c r="D150" s="8">
        <f t="shared" si="90"/>
        <v>0</v>
      </c>
      <c r="E150" s="8">
        <f t="shared" si="90"/>
        <v>0</v>
      </c>
      <c r="F150" s="8">
        <f t="shared" si="90"/>
        <v>0</v>
      </c>
      <c r="G150" s="8">
        <f t="shared" ref="G150" si="91">SUM(G151:G152)</f>
        <v>0</v>
      </c>
      <c r="H150" s="8">
        <f t="shared" si="90"/>
        <v>0</v>
      </c>
      <c r="I150" s="8">
        <f t="shared" si="90"/>
        <v>0</v>
      </c>
      <c r="J150" s="8">
        <f t="shared" si="90"/>
        <v>1200000</v>
      </c>
      <c r="K150" s="9">
        <f t="shared" si="41"/>
        <v>0</v>
      </c>
    </row>
    <row r="151" spans="1:11" x14ac:dyDescent="0.35">
      <c r="A151" s="6" t="s">
        <v>25</v>
      </c>
      <c r="B151" s="7" t="s">
        <v>175</v>
      </c>
      <c r="C151" s="8">
        <v>825000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f>C151-I151</f>
        <v>825000</v>
      </c>
      <c r="K151" s="9">
        <f t="shared" si="41"/>
        <v>0</v>
      </c>
    </row>
    <row r="152" spans="1:11" x14ac:dyDescent="0.35">
      <c r="A152" s="6" t="s">
        <v>25</v>
      </c>
      <c r="B152" s="7" t="s">
        <v>176</v>
      </c>
      <c r="C152" s="8">
        <v>375000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f>C152-I152</f>
        <v>375000</v>
      </c>
      <c r="K152" s="9">
        <f t="shared" si="41"/>
        <v>0</v>
      </c>
    </row>
    <row r="153" spans="1:11" x14ac:dyDescent="0.35">
      <c r="A153" s="6" t="s">
        <v>144</v>
      </c>
      <c r="B153" s="7" t="s">
        <v>145</v>
      </c>
      <c r="C153" s="8">
        <f t="shared" ref="C153:J153" si="92">C154</f>
        <v>2000000</v>
      </c>
      <c r="D153" s="8">
        <f t="shared" si="92"/>
        <v>0</v>
      </c>
      <c r="E153" s="8">
        <f t="shared" si="92"/>
        <v>0</v>
      </c>
      <c r="F153" s="8">
        <f t="shared" si="92"/>
        <v>0</v>
      </c>
      <c r="G153" s="8">
        <f t="shared" si="92"/>
        <v>0</v>
      </c>
      <c r="H153" s="8">
        <f t="shared" si="92"/>
        <v>0</v>
      </c>
      <c r="I153" s="8">
        <f t="shared" si="92"/>
        <v>0</v>
      </c>
      <c r="J153" s="8">
        <f t="shared" si="92"/>
        <v>2000000</v>
      </c>
      <c r="K153" s="9">
        <f t="shared" si="41"/>
        <v>0</v>
      </c>
    </row>
    <row r="154" spans="1:11" x14ac:dyDescent="0.35">
      <c r="A154" s="6" t="s">
        <v>25</v>
      </c>
      <c r="B154" s="7" t="s">
        <v>177</v>
      </c>
      <c r="C154" s="8">
        <v>2000000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f>C154-I154</f>
        <v>2000000</v>
      </c>
      <c r="K154" s="9">
        <f t="shared" si="41"/>
        <v>0</v>
      </c>
    </row>
    <row r="155" spans="1:11" x14ac:dyDescent="0.35">
      <c r="A155" s="6" t="s">
        <v>178</v>
      </c>
      <c r="B155" s="7" t="s">
        <v>179</v>
      </c>
      <c r="C155" s="8">
        <f t="shared" ref="C155:J155" si="93">C156+C158+C161</f>
        <v>8070000</v>
      </c>
      <c r="D155" s="8">
        <f t="shared" si="93"/>
        <v>0</v>
      </c>
      <c r="E155" s="8">
        <f t="shared" si="93"/>
        <v>0</v>
      </c>
      <c r="F155" s="8">
        <f t="shared" si="93"/>
        <v>0</v>
      </c>
      <c r="G155" s="8">
        <f t="shared" ref="G155" si="94">G156+G158+G161</f>
        <v>0</v>
      </c>
      <c r="H155" s="8">
        <f t="shared" si="93"/>
        <v>0</v>
      </c>
      <c r="I155" s="8">
        <f t="shared" si="93"/>
        <v>0</v>
      </c>
      <c r="J155" s="8">
        <f t="shared" si="93"/>
        <v>8070000</v>
      </c>
      <c r="K155" s="9">
        <f t="shared" si="41"/>
        <v>0</v>
      </c>
    </row>
    <row r="156" spans="1:11" x14ac:dyDescent="0.35">
      <c r="A156" s="6" t="s">
        <v>134</v>
      </c>
      <c r="B156" s="7" t="s">
        <v>135</v>
      </c>
      <c r="C156" s="8">
        <f t="shared" ref="C156:J156" si="95">C157</f>
        <v>510000</v>
      </c>
      <c r="D156" s="8">
        <f t="shared" si="95"/>
        <v>0</v>
      </c>
      <c r="E156" s="8">
        <f t="shared" si="95"/>
        <v>0</v>
      </c>
      <c r="F156" s="8">
        <f t="shared" si="95"/>
        <v>0</v>
      </c>
      <c r="G156" s="8">
        <f t="shared" si="95"/>
        <v>0</v>
      </c>
      <c r="H156" s="8">
        <f t="shared" si="95"/>
        <v>0</v>
      </c>
      <c r="I156" s="8">
        <f t="shared" si="95"/>
        <v>0</v>
      </c>
      <c r="J156" s="8">
        <f t="shared" si="95"/>
        <v>510000</v>
      </c>
      <c r="K156" s="9">
        <f t="shared" si="41"/>
        <v>0</v>
      </c>
    </row>
    <row r="157" spans="1:11" x14ac:dyDescent="0.35">
      <c r="A157" s="6" t="s">
        <v>25</v>
      </c>
      <c r="B157" s="7" t="s">
        <v>180</v>
      </c>
      <c r="C157" s="8">
        <v>510000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f>C157-I157</f>
        <v>510000</v>
      </c>
      <c r="K157" s="9">
        <f t="shared" si="41"/>
        <v>0</v>
      </c>
    </row>
    <row r="158" spans="1:11" x14ac:dyDescent="0.35">
      <c r="A158" s="6" t="s">
        <v>129</v>
      </c>
      <c r="B158" s="7" t="s">
        <v>130</v>
      </c>
      <c r="C158" s="8">
        <f t="shared" ref="C158:J158" si="96">SUM(C159:C160)</f>
        <v>5560000</v>
      </c>
      <c r="D158" s="8">
        <f t="shared" si="96"/>
        <v>0</v>
      </c>
      <c r="E158" s="8">
        <f t="shared" si="96"/>
        <v>0</v>
      </c>
      <c r="F158" s="8">
        <f t="shared" si="96"/>
        <v>0</v>
      </c>
      <c r="G158" s="8">
        <f t="shared" ref="G158" si="97">SUM(G159:G160)</f>
        <v>0</v>
      </c>
      <c r="H158" s="8">
        <f t="shared" si="96"/>
        <v>0</v>
      </c>
      <c r="I158" s="8">
        <f t="shared" si="96"/>
        <v>0</v>
      </c>
      <c r="J158" s="8">
        <f t="shared" si="96"/>
        <v>5560000</v>
      </c>
      <c r="K158" s="9">
        <f t="shared" si="41"/>
        <v>0</v>
      </c>
    </row>
    <row r="159" spans="1:11" x14ac:dyDescent="0.35">
      <c r="A159" s="6" t="s">
        <v>25</v>
      </c>
      <c r="B159" s="7" t="s">
        <v>181</v>
      </c>
      <c r="C159" s="8">
        <v>3440000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f>C159-I159</f>
        <v>3440000</v>
      </c>
      <c r="K159" s="9">
        <f t="shared" si="41"/>
        <v>0</v>
      </c>
    </row>
    <row r="160" spans="1:11" x14ac:dyDescent="0.35">
      <c r="A160" s="6" t="s">
        <v>25</v>
      </c>
      <c r="B160" s="7" t="s">
        <v>182</v>
      </c>
      <c r="C160" s="8">
        <v>2120000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f>C160-I160</f>
        <v>2120000</v>
      </c>
      <c r="K160" s="9">
        <f t="shared" si="41"/>
        <v>0</v>
      </c>
    </row>
    <row r="161" spans="1:11" x14ac:dyDescent="0.35">
      <c r="A161" s="6" t="s">
        <v>144</v>
      </c>
      <c r="B161" s="7" t="s">
        <v>145</v>
      </c>
      <c r="C161" s="8">
        <f t="shared" ref="C161:J161" si="98">C162</f>
        <v>2000000</v>
      </c>
      <c r="D161" s="8">
        <f t="shared" si="98"/>
        <v>0</v>
      </c>
      <c r="E161" s="8">
        <f t="shared" si="98"/>
        <v>0</v>
      </c>
      <c r="F161" s="8">
        <f t="shared" si="98"/>
        <v>0</v>
      </c>
      <c r="G161" s="8">
        <f t="shared" si="98"/>
        <v>0</v>
      </c>
      <c r="H161" s="8">
        <f t="shared" si="98"/>
        <v>0</v>
      </c>
      <c r="I161" s="8">
        <f t="shared" si="98"/>
        <v>0</v>
      </c>
      <c r="J161" s="8">
        <f t="shared" si="98"/>
        <v>2000000</v>
      </c>
      <c r="K161" s="9">
        <f t="shared" si="41"/>
        <v>0</v>
      </c>
    </row>
    <row r="162" spans="1:11" x14ac:dyDescent="0.35">
      <c r="A162" s="6" t="s">
        <v>25</v>
      </c>
      <c r="B162" s="7" t="s">
        <v>183</v>
      </c>
      <c r="C162" s="8">
        <v>2000000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f>C162-I162</f>
        <v>2000000</v>
      </c>
      <c r="K162" s="9">
        <f t="shared" si="41"/>
        <v>0</v>
      </c>
    </row>
    <row r="163" spans="1:11" x14ac:dyDescent="0.35">
      <c r="A163" s="6" t="s">
        <v>184</v>
      </c>
      <c r="B163" s="7" t="s">
        <v>185</v>
      </c>
      <c r="C163" s="8">
        <f t="shared" ref="C163:J163" si="99">C164+C166</f>
        <v>7660000</v>
      </c>
      <c r="D163" s="8">
        <f t="shared" si="99"/>
        <v>0</v>
      </c>
      <c r="E163" s="8">
        <f t="shared" si="99"/>
        <v>0</v>
      </c>
      <c r="F163" s="8">
        <f t="shared" si="99"/>
        <v>0</v>
      </c>
      <c r="G163" s="8">
        <f t="shared" ref="G163" si="100">G164+G166</f>
        <v>0</v>
      </c>
      <c r="H163" s="8">
        <f t="shared" si="99"/>
        <v>0</v>
      </c>
      <c r="I163" s="8">
        <f t="shared" si="99"/>
        <v>0</v>
      </c>
      <c r="J163" s="8">
        <f t="shared" si="99"/>
        <v>7660000</v>
      </c>
      <c r="K163" s="9">
        <f t="shared" si="41"/>
        <v>0</v>
      </c>
    </row>
    <row r="164" spans="1:11" x14ac:dyDescent="0.35">
      <c r="A164" s="6" t="s">
        <v>129</v>
      </c>
      <c r="B164" s="7" t="s">
        <v>130</v>
      </c>
      <c r="C164" s="8">
        <f t="shared" ref="C164:J164" si="101">C165</f>
        <v>5160000</v>
      </c>
      <c r="D164" s="8">
        <f t="shared" si="101"/>
        <v>0</v>
      </c>
      <c r="E164" s="8">
        <f t="shared" si="101"/>
        <v>0</v>
      </c>
      <c r="F164" s="8">
        <f t="shared" si="101"/>
        <v>0</v>
      </c>
      <c r="G164" s="8">
        <f t="shared" si="101"/>
        <v>0</v>
      </c>
      <c r="H164" s="8">
        <f t="shared" si="101"/>
        <v>0</v>
      </c>
      <c r="I164" s="8">
        <f t="shared" si="101"/>
        <v>0</v>
      </c>
      <c r="J164" s="8">
        <f t="shared" si="101"/>
        <v>5160000</v>
      </c>
      <c r="K164" s="9">
        <f t="shared" si="41"/>
        <v>0</v>
      </c>
    </row>
    <row r="165" spans="1:11" x14ac:dyDescent="0.35">
      <c r="A165" s="6" t="s">
        <v>25</v>
      </c>
      <c r="B165" s="7" t="s">
        <v>156</v>
      </c>
      <c r="C165" s="8">
        <v>5160000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f>C165-I165</f>
        <v>5160000</v>
      </c>
      <c r="K165" s="9">
        <f t="shared" si="41"/>
        <v>0</v>
      </c>
    </row>
    <row r="166" spans="1:11" x14ac:dyDescent="0.35">
      <c r="A166" s="6" t="s">
        <v>144</v>
      </c>
      <c r="B166" s="7" t="s">
        <v>145</v>
      </c>
      <c r="C166" s="8">
        <f t="shared" ref="C166:J166" si="102">C167</f>
        <v>2500000</v>
      </c>
      <c r="D166" s="8">
        <f t="shared" si="102"/>
        <v>0</v>
      </c>
      <c r="E166" s="8">
        <f t="shared" si="102"/>
        <v>0</v>
      </c>
      <c r="F166" s="8">
        <f t="shared" si="102"/>
        <v>0</v>
      </c>
      <c r="G166" s="8">
        <f t="shared" si="102"/>
        <v>0</v>
      </c>
      <c r="H166" s="8">
        <f t="shared" si="102"/>
        <v>0</v>
      </c>
      <c r="I166" s="8">
        <f t="shared" si="102"/>
        <v>0</v>
      </c>
      <c r="J166" s="8">
        <f t="shared" si="102"/>
        <v>2500000</v>
      </c>
      <c r="K166" s="9">
        <f t="shared" si="41"/>
        <v>0</v>
      </c>
    </row>
    <row r="167" spans="1:11" x14ac:dyDescent="0.35">
      <c r="A167" s="6" t="s">
        <v>25</v>
      </c>
      <c r="B167" s="7" t="s">
        <v>186</v>
      </c>
      <c r="C167" s="8">
        <v>2500000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f>C167-I167</f>
        <v>2500000</v>
      </c>
      <c r="K167" s="9">
        <f t="shared" si="41"/>
        <v>0</v>
      </c>
    </row>
    <row r="168" spans="1:11" x14ac:dyDescent="0.35">
      <c r="A168" s="6" t="s">
        <v>187</v>
      </c>
      <c r="B168" s="7" t="s">
        <v>188</v>
      </c>
      <c r="C168" s="8">
        <f t="shared" ref="C168:J168" si="103">C169+C172+C181+C183+C185+C187+C189+C192+C194</f>
        <v>191649000</v>
      </c>
      <c r="D168" s="8">
        <f t="shared" si="103"/>
        <v>0</v>
      </c>
      <c r="E168" s="8">
        <f t="shared" si="103"/>
        <v>0</v>
      </c>
      <c r="F168" s="8">
        <f t="shared" si="103"/>
        <v>0</v>
      </c>
      <c r="G168" s="8">
        <f t="shared" ref="G168" si="104">G169+G172+G181+G183+G185+G187+G189+G192+G194</f>
        <v>0</v>
      </c>
      <c r="H168" s="8">
        <f t="shared" si="103"/>
        <v>0</v>
      </c>
      <c r="I168" s="8">
        <f t="shared" si="103"/>
        <v>0</v>
      </c>
      <c r="J168" s="8">
        <f t="shared" si="103"/>
        <v>191649000</v>
      </c>
      <c r="K168" s="9">
        <f t="shared" si="41"/>
        <v>0</v>
      </c>
    </row>
    <row r="169" spans="1:11" x14ac:dyDescent="0.35">
      <c r="A169" s="6" t="s">
        <v>140</v>
      </c>
      <c r="B169" s="7" t="s">
        <v>141</v>
      </c>
      <c r="C169" s="8">
        <f t="shared" ref="C169:J169" si="105">SUM(C170:C171)</f>
        <v>7200000</v>
      </c>
      <c r="D169" s="8">
        <f t="shared" si="105"/>
        <v>0</v>
      </c>
      <c r="E169" s="8">
        <f t="shared" si="105"/>
        <v>0</v>
      </c>
      <c r="F169" s="8">
        <f t="shared" si="105"/>
        <v>0</v>
      </c>
      <c r="G169" s="8">
        <f t="shared" ref="G169" si="106">SUM(G170:G171)</f>
        <v>0</v>
      </c>
      <c r="H169" s="8">
        <f t="shared" si="105"/>
        <v>0</v>
      </c>
      <c r="I169" s="8">
        <f t="shared" si="105"/>
        <v>0</v>
      </c>
      <c r="J169" s="8">
        <f t="shared" si="105"/>
        <v>7200000</v>
      </c>
      <c r="K169" s="9">
        <f t="shared" si="41"/>
        <v>0</v>
      </c>
    </row>
    <row r="170" spans="1:11" x14ac:dyDescent="0.35">
      <c r="A170" s="6" t="s">
        <v>25</v>
      </c>
      <c r="B170" s="7" t="s">
        <v>189</v>
      </c>
      <c r="C170" s="8">
        <v>2700000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f>C170-I170</f>
        <v>2700000</v>
      </c>
      <c r="K170" s="9">
        <f t="shared" si="41"/>
        <v>0</v>
      </c>
    </row>
    <row r="171" spans="1:11" x14ac:dyDescent="0.35">
      <c r="A171" s="6" t="s">
        <v>25</v>
      </c>
      <c r="B171" s="7" t="s">
        <v>190</v>
      </c>
      <c r="C171" s="8">
        <v>4500000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f>C171-I171</f>
        <v>4500000</v>
      </c>
      <c r="K171" s="9">
        <f t="shared" si="41"/>
        <v>0</v>
      </c>
    </row>
    <row r="172" spans="1:11" x14ac:dyDescent="0.35">
      <c r="A172" s="6" t="s">
        <v>134</v>
      </c>
      <c r="B172" s="7" t="s">
        <v>135</v>
      </c>
      <c r="C172" s="8">
        <f t="shared" ref="C172:J172" si="107">SUM(C173:C180)</f>
        <v>5629000</v>
      </c>
      <c r="D172" s="8">
        <f t="shared" si="107"/>
        <v>0</v>
      </c>
      <c r="E172" s="8">
        <f t="shared" si="107"/>
        <v>0</v>
      </c>
      <c r="F172" s="8">
        <f t="shared" si="107"/>
        <v>0</v>
      </c>
      <c r="G172" s="8">
        <f t="shared" ref="G172" si="108">SUM(G173:G180)</f>
        <v>0</v>
      </c>
      <c r="H172" s="8">
        <f t="shared" si="107"/>
        <v>0</v>
      </c>
      <c r="I172" s="8">
        <f t="shared" si="107"/>
        <v>0</v>
      </c>
      <c r="J172" s="8">
        <f t="shared" si="107"/>
        <v>5629000</v>
      </c>
      <c r="K172" s="9">
        <f t="shared" si="41"/>
        <v>0</v>
      </c>
    </row>
    <row r="173" spans="1:11" x14ac:dyDescent="0.35">
      <c r="A173" s="6" t="s">
        <v>25</v>
      </c>
      <c r="B173" s="7" t="s">
        <v>191</v>
      </c>
      <c r="C173" s="8">
        <v>1650000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f t="shared" ref="J173:J180" si="109">C173-I173</f>
        <v>1650000</v>
      </c>
      <c r="K173" s="9">
        <f t="shared" si="41"/>
        <v>0</v>
      </c>
    </row>
    <row r="174" spans="1:11" x14ac:dyDescent="0.35">
      <c r="A174" s="6" t="s">
        <v>25</v>
      </c>
      <c r="B174" s="7" t="s">
        <v>192</v>
      </c>
      <c r="C174" s="8">
        <v>30000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f t="shared" si="109"/>
        <v>30000</v>
      </c>
      <c r="K174" s="9">
        <f t="shared" si="41"/>
        <v>0</v>
      </c>
    </row>
    <row r="175" spans="1:11" x14ac:dyDescent="0.35">
      <c r="A175" s="6" t="s">
        <v>25</v>
      </c>
      <c r="B175" s="7" t="s">
        <v>193</v>
      </c>
      <c r="C175" s="8">
        <v>1800000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f t="shared" si="109"/>
        <v>1800000</v>
      </c>
      <c r="K175" s="9">
        <f t="shared" si="41"/>
        <v>0</v>
      </c>
    </row>
    <row r="176" spans="1:11" x14ac:dyDescent="0.35">
      <c r="A176" s="6" t="s">
        <v>25</v>
      </c>
      <c r="B176" s="7" t="s">
        <v>194</v>
      </c>
      <c r="C176" s="8">
        <v>500000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f t="shared" si="109"/>
        <v>500000</v>
      </c>
      <c r="K176" s="9">
        <f t="shared" si="41"/>
        <v>0</v>
      </c>
    </row>
    <row r="177" spans="1:11" x14ac:dyDescent="0.35">
      <c r="A177" s="6" t="s">
        <v>25</v>
      </c>
      <c r="B177" s="7" t="s">
        <v>195</v>
      </c>
      <c r="C177" s="8">
        <v>243000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f t="shared" si="109"/>
        <v>243000</v>
      </c>
      <c r="K177" s="9">
        <f t="shared" si="41"/>
        <v>0</v>
      </c>
    </row>
    <row r="178" spans="1:11" x14ac:dyDescent="0.35">
      <c r="A178" s="6" t="s">
        <v>25</v>
      </c>
      <c r="B178" s="7" t="s">
        <v>196</v>
      </c>
      <c r="C178" s="8">
        <v>135000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f t="shared" si="109"/>
        <v>135000</v>
      </c>
      <c r="K178" s="9">
        <f t="shared" si="41"/>
        <v>0</v>
      </c>
    </row>
    <row r="179" spans="1:11" x14ac:dyDescent="0.35">
      <c r="A179" s="6" t="s">
        <v>25</v>
      </c>
      <c r="B179" s="7" t="s">
        <v>197</v>
      </c>
      <c r="C179" s="8">
        <v>1250000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f t="shared" si="109"/>
        <v>1250000</v>
      </c>
      <c r="K179" s="9">
        <f t="shared" si="41"/>
        <v>0</v>
      </c>
    </row>
    <row r="180" spans="1:11" x14ac:dyDescent="0.35">
      <c r="A180" s="6" t="s">
        <v>25</v>
      </c>
      <c r="B180" s="7" t="s">
        <v>198</v>
      </c>
      <c r="C180" s="8">
        <v>21000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f t="shared" si="109"/>
        <v>21000</v>
      </c>
      <c r="K180" s="9">
        <f t="shared" si="41"/>
        <v>0</v>
      </c>
    </row>
    <row r="181" spans="1:11" x14ac:dyDescent="0.35">
      <c r="A181" s="6" t="s">
        <v>111</v>
      </c>
      <c r="B181" s="7" t="s">
        <v>112</v>
      </c>
      <c r="C181" s="8">
        <f t="shared" ref="C181:J181" si="110">C182</f>
        <v>13500000</v>
      </c>
      <c r="D181" s="8">
        <f t="shared" si="110"/>
        <v>0</v>
      </c>
      <c r="E181" s="8">
        <f t="shared" si="110"/>
        <v>0</v>
      </c>
      <c r="F181" s="8">
        <f t="shared" si="110"/>
        <v>0</v>
      </c>
      <c r="G181" s="8">
        <f t="shared" si="110"/>
        <v>0</v>
      </c>
      <c r="H181" s="8">
        <f t="shared" si="110"/>
        <v>0</v>
      </c>
      <c r="I181" s="8">
        <f t="shared" si="110"/>
        <v>0</v>
      </c>
      <c r="J181" s="8">
        <f t="shared" si="110"/>
        <v>13500000</v>
      </c>
      <c r="K181" s="9">
        <f t="shared" si="41"/>
        <v>0</v>
      </c>
    </row>
    <row r="182" spans="1:11" x14ac:dyDescent="0.35">
      <c r="A182" s="6" t="s">
        <v>25</v>
      </c>
      <c r="B182" s="7" t="s">
        <v>199</v>
      </c>
      <c r="C182" s="8">
        <v>13500000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f>C182-I182</f>
        <v>13500000</v>
      </c>
      <c r="K182" s="9">
        <f t="shared" si="41"/>
        <v>0</v>
      </c>
    </row>
    <row r="183" spans="1:11" x14ac:dyDescent="0.35">
      <c r="A183" s="6" t="s">
        <v>200</v>
      </c>
      <c r="B183" s="7" t="s">
        <v>201</v>
      </c>
      <c r="C183" s="8">
        <f t="shared" ref="C183:J183" si="111">C184</f>
        <v>97200000</v>
      </c>
      <c r="D183" s="8">
        <f t="shared" si="111"/>
        <v>0</v>
      </c>
      <c r="E183" s="8">
        <f t="shared" si="111"/>
        <v>0</v>
      </c>
      <c r="F183" s="8">
        <f t="shared" si="111"/>
        <v>0</v>
      </c>
      <c r="G183" s="8">
        <f t="shared" si="111"/>
        <v>0</v>
      </c>
      <c r="H183" s="8">
        <f t="shared" si="111"/>
        <v>0</v>
      </c>
      <c r="I183" s="8">
        <f t="shared" si="111"/>
        <v>0</v>
      </c>
      <c r="J183" s="8">
        <f t="shared" si="111"/>
        <v>97200000</v>
      </c>
      <c r="K183" s="9">
        <f t="shared" si="41"/>
        <v>0</v>
      </c>
    </row>
    <row r="184" spans="1:11" x14ac:dyDescent="0.35">
      <c r="A184" s="6" t="s">
        <v>25</v>
      </c>
      <c r="B184" s="7" t="s">
        <v>202</v>
      </c>
      <c r="C184" s="8">
        <v>97200000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f>C184-I184</f>
        <v>97200000</v>
      </c>
      <c r="K184" s="9">
        <f t="shared" si="41"/>
        <v>0</v>
      </c>
    </row>
    <row r="185" spans="1:11" x14ac:dyDescent="0.35">
      <c r="A185" s="6" t="s">
        <v>120</v>
      </c>
      <c r="B185" s="7" t="s">
        <v>121</v>
      </c>
      <c r="C185" s="8">
        <f t="shared" ref="C185:J185" si="112">C186</f>
        <v>3600000</v>
      </c>
      <c r="D185" s="8">
        <f t="shared" si="112"/>
        <v>0</v>
      </c>
      <c r="E185" s="8">
        <f t="shared" si="112"/>
        <v>0</v>
      </c>
      <c r="F185" s="8">
        <f t="shared" si="112"/>
        <v>0</v>
      </c>
      <c r="G185" s="8">
        <f t="shared" si="112"/>
        <v>0</v>
      </c>
      <c r="H185" s="8">
        <f t="shared" si="112"/>
        <v>0</v>
      </c>
      <c r="I185" s="8">
        <f t="shared" si="112"/>
        <v>0</v>
      </c>
      <c r="J185" s="8">
        <f t="shared" si="112"/>
        <v>3600000</v>
      </c>
      <c r="K185" s="9">
        <f t="shared" si="41"/>
        <v>0</v>
      </c>
    </row>
    <row r="186" spans="1:11" x14ac:dyDescent="0.35">
      <c r="A186" s="6" t="s">
        <v>25</v>
      </c>
      <c r="B186" s="7" t="s">
        <v>203</v>
      </c>
      <c r="C186" s="8">
        <v>3600000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f>C186-I186</f>
        <v>3600000</v>
      </c>
      <c r="K186" s="9">
        <f t="shared" si="41"/>
        <v>0</v>
      </c>
    </row>
    <row r="187" spans="1:11" x14ac:dyDescent="0.35">
      <c r="A187" s="6" t="s">
        <v>123</v>
      </c>
      <c r="B187" s="7" t="s">
        <v>124</v>
      </c>
      <c r="C187" s="8">
        <f t="shared" ref="C187:J187" si="113">C188</f>
        <v>15000000</v>
      </c>
      <c r="D187" s="8">
        <f t="shared" si="113"/>
        <v>0</v>
      </c>
      <c r="E187" s="8">
        <f t="shared" si="113"/>
        <v>0</v>
      </c>
      <c r="F187" s="8">
        <f t="shared" si="113"/>
        <v>0</v>
      </c>
      <c r="G187" s="8">
        <f t="shared" si="113"/>
        <v>0</v>
      </c>
      <c r="H187" s="8">
        <f t="shared" si="113"/>
        <v>0</v>
      </c>
      <c r="I187" s="8">
        <f t="shared" si="113"/>
        <v>0</v>
      </c>
      <c r="J187" s="8">
        <f t="shared" si="113"/>
        <v>15000000</v>
      </c>
      <c r="K187" s="9">
        <f t="shared" si="41"/>
        <v>0</v>
      </c>
    </row>
    <row r="188" spans="1:11" x14ac:dyDescent="0.35">
      <c r="A188" s="6" t="s">
        <v>25</v>
      </c>
      <c r="B188" s="7" t="s">
        <v>204</v>
      </c>
      <c r="C188" s="8">
        <v>15000000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f>C188-I188</f>
        <v>15000000</v>
      </c>
      <c r="K188" s="9">
        <f t="shared" si="41"/>
        <v>0</v>
      </c>
    </row>
    <row r="189" spans="1:11" x14ac:dyDescent="0.35">
      <c r="A189" s="6" t="s">
        <v>126</v>
      </c>
      <c r="B189" s="7" t="s">
        <v>127</v>
      </c>
      <c r="C189" s="8">
        <f t="shared" ref="C189:J189" si="114">SUM(C190:C191)</f>
        <v>20000000</v>
      </c>
      <c r="D189" s="8">
        <f t="shared" si="114"/>
        <v>0</v>
      </c>
      <c r="E189" s="8">
        <f t="shared" si="114"/>
        <v>0</v>
      </c>
      <c r="F189" s="8">
        <f t="shared" si="114"/>
        <v>0</v>
      </c>
      <c r="G189" s="8">
        <f t="shared" ref="G189" si="115">SUM(G190:G191)</f>
        <v>0</v>
      </c>
      <c r="H189" s="8">
        <f t="shared" si="114"/>
        <v>0</v>
      </c>
      <c r="I189" s="8">
        <f t="shared" si="114"/>
        <v>0</v>
      </c>
      <c r="J189" s="8">
        <f t="shared" si="114"/>
        <v>20000000</v>
      </c>
      <c r="K189" s="9">
        <f t="shared" si="41"/>
        <v>0</v>
      </c>
    </row>
    <row r="190" spans="1:11" x14ac:dyDescent="0.35">
      <c r="A190" s="6" t="s">
        <v>25</v>
      </c>
      <c r="B190" s="7" t="s">
        <v>205</v>
      </c>
      <c r="C190" s="8">
        <v>6000000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f>C190-I190</f>
        <v>6000000</v>
      </c>
      <c r="K190" s="9">
        <f t="shared" si="41"/>
        <v>0</v>
      </c>
    </row>
    <row r="191" spans="1:11" x14ac:dyDescent="0.35">
      <c r="A191" s="6" t="s">
        <v>25</v>
      </c>
      <c r="B191" s="7" t="s">
        <v>206</v>
      </c>
      <c r="C191" s="8">
        <v>14000000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f>C191-I191</f>
        <v>14000000</v>
      </c>
      <c r="K191" s="9">
        <f t="shared" si="41"/>
        <v>0</v>
      </c>
    </row>
    <row r="192" spans="1:11" x14ac:dyDescent="0.35">
      <c r="A192" s="6" t="s">
        <v>129</v>
      </c>
      <c r="B192" s="7" t="s">
        <v>130</v>
      </c>
      <c r="C192" s="8">
        <f t="shared" ref="C192:J192" si="116">C193</f>
        <v>10320000</v>
      </c>
      <c r="D192" s="8">
        <f t="shared" si="116"/>
        <v>0</v>
      </c>
      <c r="E192" s="8">
        <f t="shared" si="116"/>
        <v>0</v>
      </c>
      <c r="F192" s="8">
        <f t="shared" si="116"/>
        <v>0</v>
      </c>
      <c r="G192" s="8">
        <f t="shared" si="116"/>
        <v>0</v>
      </c>
      <c r="H192" s="8">
        <f t="shared" si="116"/>
        <v>0</v>
      </c>
      <c r="I192" s="8">
        <f t="shared" si="116"/>
        <v>0</v>
      </c>
      <c r="J192" s="8">
        <f t="shared" si="116"/>
        <v>10320000</v>
      </c>
      <c r="K192" s="9">
        <f t="shared" si="41"/>
        <v>0</v>
      </c>
    </row>
    <row r="193" spans="1:11" x14ac:dyDescent="0.35">
      <c r="A193" s="6" t="s">
        <v>25</v>
      </c>
      <c r="B193" s="10" t="s">
        <v>207</v>
      </c>
      <c r="C193" s="8">
        <v>10320000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f>C193-I193</f>
        <v>10320000</v>
      </c>
      <c r="K193" s="9">
        <f t="shared" si="41"/>
        <v>0</v>
      </c>
    </row>
    <row r="194" spans="1:11" x14ac:dyDescent="0.35">
      <c r="A194" s="6" t="s">
        <v>144</v>
      </c>
      <c r="B194" s="7" t="s">
        <v>145</v>
      </c>
      <c r="C194" s="8">
        <f t="shared" ref="C194:J194" si="117">SUM(C195:C196)</f>
        <v>19200000</v>
      </c>
      <c r="D194" s="8">
        <f t="shared" si="117"/>
        <v>0</v>
      </c>
      <c r="E194" s="8">
        <f t="shared" si="117"/>
        <v>0</v>
      </c>
      <c r="F194" s="8">
        <f t="shared" si="117"/>
        <v>0</v>
      </c>
      <c r="G194" s="8">
        <f t="shared" ref="G194" si="118">SUM(G195:G196)</f>
        <v>0</v>
      </c>
      <c r="H194" s="8">
        <f t="shared" si="117"/>
        <v>0</v>
      </c>
      <c r="I194" s="8">
        <f t="shared" si="117"/>
        <v>0</v>
      </c>
      <c r="J194" s="8">
        <f t="shared" si="117"/>
        <v>19200000</v>
      </c>
      <c r="K194" s="9">
        <f t="shared" si="41"/>
        <v>0</v>
      </c>
    </row>
    <row r="195" spans="1:11" x14ac:dyDescent="0.35">
      <c r="A195" s="6" t="s">
        <v>25</v>
      </c>
      <c r="B195" s="10" t="s">
        <v>208</v>
      </c>
      <c r="C195" s="8">
        <v>3200000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f>C195-I195</f>
        <v>3200000</v>
      </c>
      <c r="K195" s="9">
        <f t="shared" si="41"/>
        <v>0</v>
      </c>
    </row>
    <row r="196" spans="1:11" x14ac:dyDescent="0.35">
      <c r="A196" s="6" t="s">
        <v>25</v>
      </c>
      <c r="B196" s="10" t="s">
        <v>209</v>
      </c>
      <c r="C196" s="8">
        <v>16000000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f>C196-I196</f>
        <v>16000000</v>
      </c>
      <c r="K196" s="9">
        <f t="shared" si="41"/>
        <v>0</v>
      </c>
    </row>
    <row r="197" spans="1:11" x14ac:dyDescent="0.35">
      <c r="A197" s="6" t="s">
        <v>210</v>
      </c>
      <c r="B197" s="7" t="s">
        <v>211</v>
      </c>
      <c r="C197" s="8">
        <v>7780000</v>
      </c>
      <c r="D197" s="8">
        <f t="shared" ref="D197:J202" si="119">D198</f>
        <v>0</v>
      </c>
      <c r="E197" s="8">
        <f t="shared" si="119"/>
        <v>0</v>
      </c>
      <c r="F197" s="8">
        <f t="shared" si="119"/>
        <v>0</v>
      </c>
      <c r="G197" s="8">
        <f t="shared" si="119"/>
        <v>0</v>
      </c>
      <c r="H197" s="8">
        <f t="shared" si="119"/>
        <v>0</v>
      </c>
      <c r="I197" s="8">
        <f t="shared" si="119"/>
        <v>0</v>
      </c>
      <c r="J197" s="8">
        <f t="shared" si="119"/>
        <v>7780000</v>
      </c>
      <c r="K197" s="9">
        <f t="shared" si="41"/>
        <v>0</v>
      </c>
    </row>
    <row r="198" spans="1:11" x14ac:dyDescent="0.35">
      <c r="A198" s="6" t="s">
        <v>212</v>
      </c>
      <c r="B198" s="7" t="s">
        <v>44</v>
      </c>
      <c r="C198" s="8">
        <v>7780000</v>
      </c>
      <c r="D198" s="8">
        <f t="shared" si="119"/>
        <v>0</v>
      </c>
      <c r="E198" s="8">
        <f t="shared" si="119"/>
        <v>0</v>
      </c>
      <c r="F198" s="8">
        <f t="shared" si="119"/>
        <v>0</v>
      </c>
      <c r="G198" s="8">
        <f t="shared" si="119"/>
        <v>0</v>
      </c>
      <c r="H198" s="8">
        <f t="shared" si="119"/>
        <v>0</v>
      </c>
      <c r="I198" s="8">
        <f t="shared" si="119"/>
        <v>0</v>
      </c>
      <c r="J198" s="8">
        <f t="shared" si="119"/>
        <v>7780000</v>
      </c>
      <c r="K198" s="9">
        <f t="shared" si="41"/>
        <v>0</v>
      </c>
    </row>
    <row r="199" spans="1:11" x14ac:dyDescent="0.35">
      <c r="A199" s="6" t="s">
        <v>213</v>
      </c>
      <c r="B199" s="7" t="s">
        <v>214</v>
      </c>
      <c r="C199" s="8">
        <v>7780000</v>
      </c>
      <c r="D199" s="8">
        <f t="shared" si="119"/>
        <v>0</v>
      </c>
      <c r="E199" s="8">
        <f t="shared" si="119"/>
        <v>0</v>
      </c>
      <c r="F199" s="8">
        <f t="shared" si="119"/>
        <v>0</v>
      </c>
      <c r="G199" s="8">
        <f t="shared" si="119"/>
        <v>0</v>
      </c>
      <c r="H199" s="8">
        <f t="shared" si="119"/>
        <v>0</v>
      </c>
      <c r="I199" s="8">
        <f t="shared" si="119"/>
        <v>0</v>
      </c>
      <c r="J199" s="8">
        <f t="shared" si="119"/>
        <v>7780000</v>
      </c>
      <c r="K199" s="9">
        <f t="shared" si="41"/>
        <v>0</v>
      </c>
    </row>
    <row r="200" spans="1:11" x14ac:dyDescent="0.35">
      <c r="A200" s="6" t="s">
        <v>215</v>
      </c>
      <c r="B200" s="7" t="s">
        <v>216</v>
      </c>
      <c r="C200" s="8">
        <v>7780000</v>
      </c>
      <c r="D200" s="8">
        <f t="shared" si="119"/>
        <v>0</v>
      </c>
      <c r="E200" s="8">
        <f t="shared" si="119"/>
        <v>0</v>
      </c>
      <c r="F200" s="8">
        <f t="shared" si="119"/>
        <v>0</v>
      </c>
      <c r="G200" s="8">
        <f t="shared" si="119"/>
        <v>0</v>
      </c>
      <c r="H200" s="8">
        <f t="shared" si="119"/>
        <v>0</v>
      </c>
      <c r="I200" s="8">
        <f t="shared" si="119"/>
        <v>0</v>
      </c>
      <c r="J200" s="8">
        <f t="shared" si="119"/>
        <v>7780000</v>
      </c>
      <c r="K200" s="9">
        <f t="shared" si="41"/>
        <v>0</v>
      </c>
    </row>
    <row r="201" spans="1:11" x14ac:dyDescent="0.35">
      <c r="A201" s="6" t="s">
        <v>22</v>
      </c>
      <c r="B201" s="7" t="s">
        <v>214</v>
      </c>
      <c r="C201" s="8">
        <v>7780000</v>
      </c>
      <c r="D201" s="8">
        <f t="shared" si="119"/>
        <v>0</v>
      </c>
      <c r="E201" s="8">
        <f t="shared" si="119"/>
        <v>0</v>
      </c>
      <c r="F201" s="8">
        <f t="shared" si="119"/>
        <v>0</v>
      </c>
      <c r="G201" s="8">
        <f t="shared" si="119"/>
        <v>0</v>
      </c>
      <c r="H201" s="8">
        <f t="shared" si="119"/>
        <v>0</v>
      </c>
      <c r="I201" s="8">
        <f t="shared" si="119"/>
        <v>0</v>
      </c>
      <c r="J201" s="8">
        <f t="shared" si="119"/>
        <v>7780000</v>
      </c>
      <c r="K201" s="9">
        <f t="shared" si="41"/>
        <v>0</v>
      </c>
    </row>
    <row r="202" spans="1:11" x14ac:dyDescent="0.35">
      <c r="A202" s="6" t="s">
        <v>23</v>
      </c>
      <c r="B202" s="7" t="s">
        <v>24</v>
      </c>
      <c r="C202" s="8">
        <v>7780000</v>
      </c>
      <c r="D202" s="8">
        <f t="shared" si="119"/>
        <v>0</v>
      </c>
      <c r="E202" s="8">
        <f t="shared" si="119"/>
        <v>0</v>
      </c>
      <c r="F202" s="8">
        <f t="shared" si="119"/>
        <v>0</v>
      </c>
      <c r="G202" s="8">
        <f t="shared" si="119"/>
        <v>0</v>
      </c>
      <c r="H202" s="8">
        <f t="shared" si="119"/>
        <v>0</v>
      </c>
      <c r="I202" s="8">
        <f t="shared" si="119"/>
        <v>0</v>
      </c>
      <c r="J202" s="8">
        <f t="shared" si="119"/>
        <v>7780000</v>
      </c>
      <c r="K202" s="9">
        <f t="shared" si="41"/>
        <v>0</v>
      </c>
    </row>
    <row r="203" spans="1:11" x14ac:dyDescent="0.35">
      <c r="A203" s="6" t="s">
        <v>25</v>
      </c>
      <c r="B203" s="7" t="s">
        <v>94</v>
      </c>
      <c r="C203" s="8">
        <v>7780000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f>SUM(D203:H203)</f>
        <v>0</v>
      </c>
      <c r="J203" s="8">
        <f>C203-I203</f>
        <v>7780000</v>
      </c>
      <c r="K203" s="9">
        <f t="shared" si="41"/>
        <v>0</v>
      </c>
    </row>
    <row r="204" spans="1:11" x14ac:dyDescent="0.35">
      <c r="A204" s="19" t="s">
        <v>217</v>
      </c>
      <c r="B204" s="20"/>
      <c r="C204" s="11">
        <f>C7+C28</f>
        <v>3164148000</v>
      </c>
      <c r="D204" s="11">
        <f t="shared" ref="D204:J204" si="120">D28+D7</f>
        <v>219391712</v>
      </c>
      <c r="E204" s="11">
        <f t="shared" si="120"/>
        <v>183409524</v>
      </c>
      <c r="F204" s="11">
        <f t="shared" si="120"/>
        <v>172642954</v>
      </c>
      <c r="G204" s="11">
        <f t="shared" ref="G204" si="121">G28+G7</f>
        <v>253880126</v>
      </c>
      <c r="H204" s="11">
        <f t="shared" si="120"/>
        <v>237922574</v>
      </c>
      <c r="I204" s="11">
        <f t="shared" si="120"/>
        <v>1067246890</v>
      </c>
      <c r="J204" s="11">
        <f t="shared" si="120"/>
        <v>2046311110</v>
      </c>
      <c r="K204" s="12">
        <f>I204/C204</f>
        <v>0.33729360636733807</v>
      </c>
    </row>
    <row r="207" spans="1:11" x14ac:dyDescent="0.35">
      <c r="B207" s="13" t="s">
        <v>218</v>
      </c>
      <c r="G207" s="4"/>
      <c r="I207" s="4" t="s">
        <v>219</v>
      </c>
    </row>
    <row r="208" spans="1:11" x14ac:dyDescent="0.35">
      <c r="B208" s="13"/>
      <c r="G208" s="4"/>
      <c r="I208" s="4"/>
    </row>
    <row r="209" spans="2:9" x14ac:dyDescent="0.35">
      <c r="B209" s="13"/>
      <c r="G209" s="4"/>
      <c r="I209" s="4"/>
    </row>
    <row r="210" spans="2:9" x14ac:dyDescent="0.35">
      <c r="B210" s="13"/>
      <c r="G210" s="4"/>
      <c r="I210" s="4"/>
    </row>
    <row r="211" spans="2:9" x14ac:dyDescent="0.35">
      <c r="B211" s="13" t="s">
        <v>220</v>
      </c>
      <c r="G211" s="4"/>
      <c r="I211" s="4" t="s">
        <v>221</v>
      </c>
    </row>
    <row r="215" spans="2:9" x14ac:dyDescent="0.35">
      <c r="I215">
        <v>957401686</v>
      </c>
    </row>
    <row r="216" spans="2:9" x14ac:dyDescent="0.35">
      <c r="I216" s="16">
        <f>I215-I204</f>
        <v>-109845204</v>
      </c>
    </row>
  </sheetData>
  <mergeCells count="8">
    <mergeCell ref="K5:K6"/>
    <mergeCell ref="A204:B204"/>
    <mergeCell ref="A5:A6"/>
    <mergeCell ref="B5:B6"/>
    <mergeCell ref="C5:C6"/>
    <mergeCell ref="D5:H5"/>
    <mergeCell ref="I5:I6"/>
    <mergeCell ref="J5:J6"/>
  </mergeCells>
  <printOptions horizontalCentered="1"/>
  <pageMargins left="0.23622047244094491" right="0.17" top="0.49" bottom="0.35433070866141736" header="0.31496062992125984" footer="0.17"/>
  <pageSetup paperSize="10000" scale="93" orientation="landscape" r:id="rId1"/>
  <headerFooter>
    <oddFooter>&amp;CHalaman &amp;P</oddFooter>
  </headerFooter>
  <rowBreaks count="4" manualBreakCount="4">
    <brk id="39" max="10" man="1"/>
    <brk id="77" max="10" man="1"/>
    <brk id="113" max="10" man="1"/>
    <brk id="14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 0</vt:lpstr>
      <vt:lpstr>'Rev 0'!Print_Area</vt:lpstr>
      <vt:lpstr>'Rev 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Sukabumi KPU</dc:creator>
  <cp:lastModifiedBy>Kota Sukabumi KPU</cp:lastModifiedBy>
  <cp:lastPrinted>2022-06-06T01:23:11Z</cp:lastPrinted>
  <dcterms:created xsi:type="dcterms:W3CDTF">2022-05-18T00:27:17Z</dcterms:created>
  <dcterms:modified xsi:type="dcterms:W3CDTF">2022-06-06T01:24:03Z</dcterms:modified>
</cp:coreProperties>
</file>