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Newsys\Desktop\"/>
    </mc:Choice>
  </mc:AlternateContent>
  <bookViews>
    <workbookView xWindow="360" yWindow="48" windowWidth="19320" windowHeight="9792" tabRatio="507"/>
  </bookViews>
  <sheets>
    <sheet name="Premium Calculation" sheetId="5" r:id="rId1"/>
    <sheet name="Par - BI" sheetId="9" state="hidden" r:id="rId2"/>
    <sheet name="Product Data n Calcs" sheetId="6" r:id="rId3"/>
    <sheet name="GSV for SSV Cal" sheetId="7" state="hidden" r:id="rId4"/>
  </sheets>
  <definedNames>
    <definedName name="_xlnm._FilterDatabase" localSheetId="2" hidden="1">'Product Data n Calcs'!$A$2:$AV$2</definedName>
    <definedName name="Age">'Premium Calculation'!$C$5</definedName>
    <definedName name="AP_YR1_EXCL_ST">'Product Data n Calcs'!$J$4</definedName>
    <definedName name="AP_YR2_EXCL_ST">'Product Data n Calcs'!$J$7</definedName>
    <definedName name="Base_Ann_Prem_For_DB_Yr2">'Product Data n Calcs'!$U$8</definedName>
    <definedName name="Base_Prem">'Product Data n Calcs'!$S$5</definedName>
    <definedName name="Basic_Prem_Yr1_Annualized">'Premium Calculation'!$D$26</definedName>
    <definedName name="Basic_Prem_Yr2_Annualized">'Premium Calculation'!$D$33</definedName>
    <definedName name="Basic_Premium_1">'Premium Calculation'!$D$23</definedName>
    <definedName name="Basic_Premium_2">'Premium Calculation'!$D$30</definedName>
    <definedName name="BP_less_HSA" localSheetId="2">'Product Data n Calcs'!$J$15</definedName>
    <definedName name="DB_SA">'Product Data n Calcs'!$J$11</definedName>
    <definedName name="Direct_Discount">'Product Data n Calcs'!$S$7</definedName>
    <definedName name="Direct_sale">'Premium Calculation'!$C$9</definedName>
    <definedName name="EEV_Year_1">'GSV for SSV Cal'!$AS$7</definedName>
    <definedName name="EEV_Year_2">'GSV for SSV Cal'!$AS$8</definedName>
    <definedName name="EM_PC">'Premium Calculation'!$C$15</definedName>
    <definedName name="EMR_Bands" localSheetId="2">'Product Data n Calcs'!$E$6:$L$10</definedName>
    <definedName name="EMR_Rate">'Product Data n Calcs'!$S$13</definedName>
    <definedName name="EMR_Rating">'Product Data n Calcs'!$S$12</definedName>
    <definedName name="Flat_Extra">'Premium Calculation'!$C$16</definedName>
    <definedName name="FREQUENCY">'Product Data n Calcs'!$C$10</definedName>
    <definedName name="HSA_Rebates" localSheetId="2">'Product Data n Calcs'!$B$12:$C$18</definedName>
    <definedName name="MMR_Extra">'Premium Calculation'!$C$17</definedName>
    <definedName name="Modal_Basic_Prem_Yr1">'Product Data n Calcs'!$U$17</definedName>
    <definedName name="Modal_Basic_Prem_Yr2">'Product Data n Calcs'!$U$18</definedName>
    <definedName name="Net_EMR_Rate">'Product Data n Calcs'!$S$15</definedName>
    <definedName name="Net_EMR_rate_yr2">'Product Data n Calcs'!$S$16</definedName>
    <definedName name="Net_Prem_Rate">'Product Data n Calcs'!$S$10</definedName>
    <definedName name="NonStaff_commission_Year_1">'Product Data n Calcs'!$AV$5</definedName>
    <definedName name="PPT">'Premium Calculation'!$C$11</definedName>
    <definedName name="Prem_after_rebate">'Product Data n Calcs'!$S$8</definedName>
    <definedName name="Prem_Mode">'Premium Calculation'!$C$6</definedName>
    <definedName name="Prem_Modes" localSheetId="2">'Product Data n Calcs'!$B$21:$C$22</definedName>
    <definedName name="Prem_Rates" localSheetId="2">'Product Data n Calcs'!$B$5:$C$9</definedName>
    <definedName name="_xlnm.Print_Area" localSheetId="1">'Par - BI'!$A$1:$N$127</definedName>
    <definedName name="PT">'Premium Calculation'!$C$10</definedName>
    <definedName name="RATES">'Product Data n Calcs'!$B$3:$M$42</definedName>
    <definedName name="RATES_HEADINGS">'Product Data n Calcs'!$B$3:$M$3</definedName>
    <definedName name="SA">'Premium Calculation'!$C$4</definedName>
    <definedName name="SA_by_1000_n_Modal_Factor">'Product Data n Calcs'!$S$19</definedName>
    <definedName name="SA_Rebate">'Product Data n Calcs'!$S$6</definedName>
    <definedName name="Sex">'Premium Calculation'!$C$7</definedName>
    <definedName name="ST_Indicator">'Premium Calculation'!$C$12</definedName>
    <definedName name="Staff_Case">'Premium Calculation'!$C$8</definedName>
    <definedName name="Staff_Commission_Year_1">'Product Data n Calcs'!$AV$4</definedName>
    <definedName name="Staff_Disc_PC" localSheetId="2">'Product Data n Calcs'!$J$16</definedName>
    <definedName name="Staff_Discount">'Product Data n Calcs'!$S$9</definedName>
    <definedName name="STax_1">'Premium Calculation'!$C$36</definedName>
    <definedName name="Stax_2">'Premium Calculation'!$C$37</definedName>
    <definedName name="Stax_Oasis_Yr1">'Premium Calculation'!$D$24</definedName>
    <definedName name="Stax_Oasis_Yr2">'Premium Calculation'!$D$31</definedName>
    <definedName name="Termbonus1">'GSV for SSV Cal'!$J$3</definedName>
    <definedName name="Termial_bonus2">'GSV for SSV Cal'!$K$3</definedName>
    <definedName name="Tot_Flat_Extra">'Product Data n Calcs'!$S$11</definedName>
    <definedName name="Tot_MMR_Extra">'Product Data n Calcs'!$S$14</definedName>
    <definedName name="Tot_Prem_Rate_Oasis_Yr1">'Product Data n Calcs'!$T$17</definedName>
    <definedName name="Tot_Prem_Rate_Oasis_Yr2">'Product Data n Calcs'!$T$18</definedName>
    <definedName name="Tot_Prem_Rate_Yr1">'Product Data n Calcs'!$S$17</definedName>
    <definedName name="Tot_Prem_Rate_Yr2">'Product Data n Calcs'!$S$18</definedName>
  </definedNames>
  <calcPr calcId="152511"/>
</workbook>
</file>

<file path=xl/calcChain.xml><?xml version="1.0" encoding="utf-8"?>
<calcChain xmlns="http://schemas.openxmlformats.org/spreadsheetml/2006/main">
  <c r="E4" i="5" l="1"/>
  <c r="C8" i="7" l="1"/>
  <c r="C9" i="7" s="1"/>
  <c r="C10" i="7" s="1"/>
  <c r="C11" i="7" s="1"/>
  <c r="C12" i="7" s="1"/>
  <c r="C13" i="7" s="1"/>
  <c r="C14" i="7" s="1"/>
  <c r="C15" i="7" s="1"/>
  <c r="C16" i="7" s="1"/>
  <c r="C17" i="7" s="1"/>
  <c r="C18" i="7" s="1"/>
  <c r="C19" i="7" s="1"/>
  <c r="C20" i="7" s="1"/>
  <c r="C21" i="7" s="1"/>
  <c r="C22" i="7" s="1"/>
  <c r="C23" i="7" s="1"/>
  <c r="C24" i="7" s="1"/>
  <c r="C25" i="7" s="1"/>
  <c r="C26" i="7" s="1"/>
  <c r="C27" i="7" s="1"/>
  <c r="C28" i="7" s="1"/>
  <c r="C29" i="7" s="1"/>
  <c r="C30" i="7" s="1"/>
  <c r="C31" i="7" s="1"/>
  <c r="D5" i="5"/>
  <c r="J24" i="9"/>
  <c r="C4" i="6"/>
  <c r="X3" i="5" l="1"/>
  <c r="X2" i="5"/>
  <c r="X1" i="5"/>
  <c r="D11" i="5" l="1"/>
  <c r="C39" i="9"/>
  <c r="D20" i="9"/>
  <c r="D18" i="9"/>
  <c r="D16" i="9"/>
  <c r="O2" i="7" l="1"/>
  <c r="P2" i="7"/>
  <c r="Q2" i="7"/>
  <c r="R2" i="7"/>
  <c r="S2" i="7"/>
  <c r="T2" i="7"/>
  <c r="U2" i="7"/>
  <c r="V2" i="7"/>
  <c r="W2" i="7"/>
  <c r="X2" i="7"/>
  <c r="Y2" i="7"/>
  <c r="Z2" i="7"/>
  <c r="AA2" i="7"/>
  <c r="AB2" i="7"/>
  <c r="AC2" i="7"/>
  <c r="AD2" i="7"/>
  <c r="AE2" i="7"/>
  <c r="AF2" i="7"/>
  <c r="AG2" i="7"/>
  <c r="AH2" i="7"/>
  <c r="AI2" i="7"/>
  <c r="AJ2" i="7"/>
  <c r="N2" i="7"/>
  <c r="AL8" i="7"/>
  <c r="AL9" i="7"/>
  <c r="AL10" i="7"/>
  <c r="AL11" i="7"/>
  <c r="AL12" i="7"/>
  <c r="AL13" i="7"/>
  <c r="AL14" i="7"/>
  <c r="AL15" i="7"/>
  <c r="AL16" i="7"/>
  <c r="AL17" i="7"/>
  <c r="AL18" i="7"/>
  <c r="AL19" i="7"/>
  <c r="AL20" i="7"/>
  <c r="AL21" i="7"/>
  <c r="AL22" i="7"/>
  <c r="AL23" i="7"/>
  <c r="AL24" i="7"/>
  <c r="AL25" i="7"/>
  <c r="AL26" i="7"/>
  <c r="AL27" i="7"/>
  <c r="AL28" i="7"/>
  <c r="AL29" i="7"/>
  <c r="AL7" i="7"/>
  <c r="AN4" i="6" l="1"/>
  <c r="AN5" i="6"/>
  <c r="AN6" i="6"/>
  <c r="AN7" i="6"/>
  <c r="AN8" i="6"/>
  <c r="AN9" i="6"/>
  <c r="AN10" i="6"/>
  <c r="AN11" i="6"/>
  <c r="AN12" i="6"/>
  <c r="AN13" i="6"/>
  <c r="AN14" i="6"/>
  <c r="AN15" i="6"/>
  <c r="AN16" i="6"/>
  <c r="AN17" i="6"/>
  <c r="AN18" i="6"/>
  <c r="AN19" i="6"/>
  <c r="AN20" i="6"/>
  <c r="AN21" i="6"/>
  <c r="AN22" i="6"/>
  <c r="AN23" i="6"/>
  <c r="AN24" i="6"/>
  <c r="AN25" i="6"/>
  <c r="AN26" i="6"/>
  <c r="AN27" i="6"/>
  <c r="AN28" i="6"/>
  <c r="AN29" i="6"/>
  <c r="AN30" i="6"/>
  <c r="AN31" i="6"/>
  <c r="AN32" i="6"/>
  <c r="AN33" i="6"/>
  <c r="AN34" i="6"/>
  <c r="AN35" i="6"/>
  <c r="AN36" i="6"/>
  <c r="AN37" i="6"/>
  <c r="AN38" i="6"/>
  <c r="AN39" i="6"/>
  <c r="AN40" i="6"/>
  <c r="AN41" i="6"/>
  <c r="AN42" i="6"/>
  <c r="AN43" i="6"/>
  <c r="AN44" i="6"/>
  <c r="AN45" i="6"/>
  <c r="AN46" i="6"/>
  <c r="AN47" i="6"/>
  <c r="AN48" i="6"/>
  <c r="AN49" i="6"/>
  <c r="AN50" i="6"/>
  <c r="AN51" i="6"/>
  <c r="AN52" i="6"/>
  <c r="AN53" i="6"/>
  <c r="AN54" i="6"/>
  <c r="AN55" i="6"/>
  <c r="AN56" i="6"/>
  <c r="AN57" i="6"/>
  <c r="AN58" i="6"/>
  <c r="AN59" i="6"/>
  <c r="AN60" i="6"/>
  <c r="AN61" i="6"/>
  <c r="AN62" i="6"/>
  <c r="AN63" i="6"/>
  <c r="AN64" i="6"/>
  <c r="AN65" i="6"/>
  <c r="AN66" i="6"/>
  <c r="AN67" i="6"/>
  <c r="AN68" i="6"/>
  <c r="AN69" i="6"/>
  <c r="AN70" i="6"/>
  <c r="AN71" i="6"/>
  <c r="AN72" i="6"/>
  <c r="AN73" i="6"/>
  <c r="AN74" i="6"/>
  <c r="AN75" i="6"/>
  <c r="AN76" i="6"/>
  <c r="AN77" i="6"/>
  <c r="AN78" i="6"/>
  <c r="AN79" i="6"/>
  <c r="AN80" i="6"/>
  <c r="AN81" i="6"/>
  <c r="AN82" i="6"/>
  <c r="AN83" i="6"/>
  <c r="AN84" i="6"/>
  <c r="AN85" i="6"/>
  <c r="AN86" i="6"/>
  <c r="AN87" i="6"/>
  <c r="AN88" i="6"/>
  <c r="AN89" i="6"/>
  <c r="AN90" i="6"/>
  <c r="AN91" i="6"/>
  <c r="AN92" i="6"/>
  <c r="AN93" i="6"/>
  <c r="AN94" i="6"/>
  <c r="AN95" i="6"/>
  <c r="AN96" i="6"/>
  <c r="AN97" i="6"/>
  <c r="AN98" i="6"/>
  <c r="AN99" i="6"/>
  <c r="AN100" i="6"/>
  <c r="AN101" i="6"/>
  <c r="AN102" i="6"/>
  <c r="AN103" i="6"/>
  <c r="AN104" i="6"/>
  <c r="AN105" i="6"/>
  <c r="AN106" i="6"/>
  <c r="AN107" i="6"/>
  <c r="AN108" i="6"/>
  <c r="AN109" i="6"/>
  <c r="AN110" i="6"/>
  <c r="AN111" i="6"/>
  <c r="AN112" i="6"/>
  <c r="AN113" i="6"/>
  <c r="AN114" i="6"/>
  <c r="AN115" i="6"/>
  <c r="AN116" i="6"/>
  <c r="AN117" i="6"/>
  <c r="AN118" i="6"/>
  <c r="AN119" i="6"/>
  <c r="AN120" i="6"/>
  <c r="AN121" i="6"/>
  <c r="AN122" i="6"/>
  <c r="AN123" i="6"/>
  <c r="AN124" i="6"/>
  <c r="AN125" i="6"/>
  <c r="AN126" i="6"/>
  <c r="AN127" i="6"/>
  <c r="AN128" i="6"/>
  <c r="AN129" i="6"/>
  <c r="AN130" i="6"/>
  <c r="AN131" i="6"/>
  <c r="AN132" i="6"/>
  <c r="AN133" i="6"/>
  <c r="AN134" i="6"/>
  <c r="AN135" i="6"/>
  <c r="AN136" i="6"/>
  <c r="AN137" i="6"/>
  <c r="AN138" i="6"/>
  <c r="AN139" i="6"/>
  <c r="AN140" i="6"/>
  <c r="AN141" i="6"/>
  <c r="AN142" i="6"/>
  <c r="AN143" i="6"/>
  <c r="AN144" i="6"/>
  <c r="AN145" i="6"/>
  <c r="AN146" i="6"/>
  <c r="AN147" i="6"/>
  <c r="AN148" i="6"/>
  <c r="AN149" i="6"/>
  <c r="AN150" i="6"/>
  <c r="AN151" i="6"/>
  <c r="AN152" i="6"/>
  <c r="AN153" i="6"/>
  <c r="AN154" i="6"/>
  <c r="AN155" i="6"/>
  <c r="AN156" i="6"/>
  <c r="AN157" i="6"/>
  <c r="AN158" i="6"/>
  <c r="AN159" i="6"/>
  <c r="AN160" i="6"/>
  <c r="AN161" i="6"/>
  <c r="AN162" i="6"/>
  <c r="AN163" i="6"/>
  <c r="AN164" i="6"/>
  <c r="AN165" i="6"/>
  <c r="AN166" i="6"/>
  <c r="AN167" i="6"/>
  <c r="AN168" i="6"/>
  <c r="AN169" i="6"/>
  <c r="AN170" i="6"/>
  <c r="AN171" i="6"/>
  <c r="AN172" i="6"/>
  <c r="AN173" i="6"/>
  <c r="AN174" i="6"/>
  <c r="AN175" i="6"/>
  <c r="AN176" i="6"/>
  <c r="AN177" i="6"/>
  <c r="AN178" i="6"/>
  <c r="AN179" i="6"/>
  <c r="AN180" i="6"/>
  <c r="AN181" i="6"/>
  <c r="AN182" i="6"/>
  <c r="AN183" i="6"/>
  <c r="AN184" i="6"/>
  <c r="AN185" i="6"/>
  <c r="AN186" i="6"/>
  <c r="AN187" i="6"/>
  <c r="AN188" i="6"/>
  <c r="AN189" i="6"/>
  <c r="AN190" i="6"/>
  <c r="AN191" i="6"/>
  <c r="AN192" i="6"/>
  <c r="AN193" i="6"/>
  <c r="AN194" i="6"/>
  <c r="AN195" i="6"/>
  <c r="AN196" i="6"/>
  <c r="AN197" i="6"/>
  <c r="AN198" i="6"/>
  <c r="AN199" i="6"/>
  <c r="AN200" i="6"/>
  <c r="AN201" i="6"/>
  <c r="AN202" i="6"/>
  <c r="AN203" i="6"/>
  <c r="AN204" i="6"/>
  <c r="AN205" i="6"/>
  <c r="AN206" i="6"/>
  <c r="AN207" i="6"/>
  <c r="AN208" i="6"/>
  <c r="AN209" i="6"/>
  <c r="AN210" i="6"/>
  <c r="AN211" i="6"/>
  <c r="AN212" i="6"/>
  <c r="AN213" i="6"/>
  <c r="AN214" i="6"/>
  <c r="AN215" i="6"/>
  <c r="AN216" i="6"/>
  <c r="AN217" i="6"/>
  <c r="AN218" i="6"/>
  <c r="AN219" i="6"/>
  <c r="AN220" i="6"/>
  <c r="AN221" i="6"/>
  <c r="AN222" i="6"/>
  <c r="AN223" i="6"/>
  <c r="AN224" i="6"/>
  <c r="AN225" i="6"/>
  <c r="AN226" i="6"/>
  <c r="AN227" i="6"/>
  <c r="AN228" i="6"/>
  <c r="AN229" i="6"/>
  <c r="AN230" i="6"/>
  <c r="AN231" i="6"/>
  <c r="AN232" i="6"/>
  <c r="AN233" i="6"/>
  <c r="AN234" i="6"/>
  <c r="AN235" i="6"/>
  <c r="AN236" i="6"/>
  <c r="AN237" i="6"/>
  <c r="AN238" i="6"/>
  <c r="AN239" i="6"/>
  <c r="AN240" i="6"/>
  <c r="AN241" i="6"/>
  <c r="AN242" i="6"/>
  <c r="AN243" i="6"/>
  <c r="AN244" i="6"/>
  <c r="AN245" i="6"/>
  <c r="AN246" i="6"/>
  <c r="AN247" i="6"/>
  <c r="AN248" i="6"/>
  <c r="AN249" i="6"/>
  <c r="AN250" i="6"/>
  <c r="AN251" i="6"/>
  <c r="AN252" i="6"/>
  <c r="AN253" i="6"/>
  <c r="AN254" i="6"/>
  <c r="AN255" i="6"/>
  <c r="AN256" i="6"/>
  <c r="AN257" i="6"/>
  <c r="AN258" i="6"/>
  <c r="AN259" i="6"/>
  <c r="AN260" i="6"/>
  <c r="AN261" i="6"/>
  <c r="AN262" i="6"/>
  <c r="AN263" i="6"/>
  <c r="AN264" i="6"/>
  <c r="AN265" i="6"/>
  <c r="AN266" i="6"/>
  <c r="AN267" i="6"/>
  <c r="AN268" i="6"/>
  <c r="AN269" i="6"/>
  <c r="AN270" i="6"/>
  <c r="AN271" i="6"/>
  <c r="AN272" i="6"/>
  <c r="AN273" i="6"/>
  <c r="AN274" i="6"/>
  <c r="AN275" i="6"/>
  <c r="AN276" i="6"/>
  <c r="AN277" i="6"/>
  <c r="AN278" i="6"/>
  <c r="AN279" i="6"/>
  <c r="AN280" i="6"/>
  <c r="AN281" i="6"/>
  <c r="AN282" i="6"/>
  <c r="AN283" i="6"/>
  <c r="AN284" i="6"/>
  <c r="AN285" i="6"/>
  <c r="AN286" i="6"/>
  <c r="AN287" i="6"/>
  <c r="AN288" i="6"/>
  <c r="AN289" i="6"/>
  <c r="AN290" i="6"/>
  <c r="AN291" i="6"/>
  <c r="AN292" i="6"/>
  <c r="AN293" i="6"/>
  <c r="AN294" i="6"/>
  <c r="AN295" i="6"/>
  <c r="AN296" i="6"/>
  <c r="AN297" i="6"/>
  <c r="AN298" i="6"/>
  <c r="AN299" i="6"/>
  <c r="AN300" i="6"/>
  <c r="AN301" i="6"/>
  <c r="AN302" i="6"/>
  <c r="AN303" i="6"/>
  <c r="AN304" i="6"/>
  <c r="AN305" i="6"/>
  <c r="AN306" i="6"/>
  <c r="AN307" i="6"/>
  <c r="AN308" i="6"/>
  <c r="AN309" i="6"/>
  <c r="AN310" i="6"/>
  <c r="AN311" i="6"/>
  <c r="AN312" i="6"/>
  <c r="AN313" i="6"/>
  <c r="AN314" i="6"/>
  <c r="AN315" i="6"/>
  <c r="AN316" i="6"/>
  <c r="AN317" i="6"/>
  <c r="AN318" i="6"/>
  <c r="AN319" i="6"/>
  <c r="AN320" i="6"/>
  <c r="AN321" i="6"/>
  <c r="AN322" i="6"/>
  <c r="AN323" i="6"/>
  <c r="AN324" i="6"/>
  <c r="AN325" i="6"/>
  <c r="AN326" i="6"/>
  <c r="AN327" i="6"/>
  <c r="AN328" i="6"/>
  <c r="AN329" i="6"/>
  <c r="AN330" i="6"/>
  <c r="AN331" i="6"/>
  <c r="AN332" i="6"/>
  <c r="AN333" i="6"/>
  <c r="AN334" i="6"/>
  <c r="AN335" i="6"/>
  <c r="AN336" i="6"/>
  <c r="AN337" i="6"/>
  <c r="AN338" i="6"/>
  <c r="AN339" i="6"/>
  <c r="AN340" i="6"/>
  <c r="AN341" i="6"/>
  <c r="AN342" i="6"/>
  <c r="AN343" i="6"/>
  <c r="AN344" i="6"/>
  <c r="AN345" i="6"/>
  <c r="AN346" i="6"/>
  <c r="AN347" i="6"/>
  <c r="AN348" i="6"/>
  <c r="AN349" i="6"/>
  <c r="AN350" i="6"/>
  <c r="AN351" i="6"/>
  <c r="AN352" i="6"/>
  <c r="AN353" i="6"/>
  <c r="AN354" i="6"/>
  <c r="AN355" i="6"/>
  <c r="AN356" i="6"/>
  <c r="AN357" i="6"/>
  <c r="AN358" i="6"/>
  <c r="AN359" i="6"/>
  <c r="AN360" i="6"/>
  <c r="AN361" i="6"/>
  <c r="AN362" i="6"/>
  <c r="AN363" i="6"/>
  <c r="AN364" i="6"/>
  <c r="AN365" i="6"/>
  <c r="AN366" i="6"/>
  <c r="AN367" i="6"/>
  <c r="AN368" i="6"/>
  <c r="AN369" i="6"/>
  <c r="AN370" i="6"/>
  <c r="AN371" i="6"/>
  <c r="AN372" i="6"/>
  <c r="AN373" i="6"/>
  <c r="AN374" i="6"/>
  <c r="AN375" i="6"/>
  <c r="AN376" i="6"/>
  <c r="AN377" i="6"/>
  <c r="AN378" i="6"/>
  <c r="AN379" i="6"/>
  <c r="AN380" i="6"/>
  <c r="AN381" i="6"/>
  <c r="AN382" i="6"/>
  <c r="AN383" i="6"/>
  <c r="AN384" i="6"/>
  <c r="AN385" i="6"/>
  <c r="AN386" i="6"/>
  <c r="AN387" i="6"/>
  <c r="AN388" i="6"/>
  <c r="AN389" i="6"/>
  <c r="AN390" i="6"/>
  <c r="AN391" i="6"/>
  <c r="AN392" i="6"/>
  <c r="AN393" i="6"/>
  <c r="AN394" i="6"/>
  <c r="AN395" i="6"/>
  <c r="AN396" i="6"/>
  <c r="AN397" i="6"/>
  <c r="AN398" i="6"/>
  <c r="AN399" i="6"/>
  <c r="AN400" i="6"/>
  <c r="AN401" i="6"/>
  <c r="AN402" i="6"/>
  <c r="AN403" i="6"/>
  <c r="AN404" i="6"/>
  <c r="AN405" i="6"/>
  <c r="AN406" i="6"/>
  <c r="AN407" i="6"/>
  <c r="AN408" i="6"/>
  <c r="AN409" i="6"/>
  <c r="AN410" i="6"/>
  <c r="AN411" i="6"/>
  <c r="AN412" i="6"/>
  <c r="AN413" i="6"/>
  <c r="AN414" i="6"/>
  <c r="AN415" i="6"/>
  <c r="AN416" i="6"/>
  <c r="AN417" i="6"/>
  <c r="AN418" i="6"/>
  <c r="AN419" i="6"/>
  <c r="AN420" i="6"/>
  <c r="AN421" i="6"/>
  <c r="AN422" i="6"/>
  <c r="AN423" i="6"/>
  <c r="AN424" i="6"/>
  <c r="AN425" i="6"/>
  <c r="AN426" i="6"/>
  <c r="AN427" i="6"/>
  <c r="AN428" i="6"/>
  <c r="AN429" i="6"/>
  <c r="AN430" i="6"/>
  <c r="AN431" i="6"/>
  <c r="AN432" i="6"/>
  <c r="AN433" i="6"/>
  <c r="AN434" i="6"/>
  <c r="AN435" i="6"/>
  <c r="AN436" i="6"/>
  <c r="AN437" i="6"/>
  <c r="AN438" i="6"/>
  <c r="AN439" i="6"/>
  <c r="AN440" i="6"/>
  <c r="AN441" i="6"/>
  <c r="AN442" i="6"/>
  <c r="AN443" i="6"/>
  <c r="AN444" i="6"/>
  <c r="AN445" i="6"/>
  <c r="AN446" i="6"/>
  <c r="AN447" i="6"/>
  <c r="AN448" i="6"/>
  <c r="AN449" i="6"/>
  <c r="AN450" i="6"/>
  <c r="AN451" i="6"/>
  <c r="AN452" i="6"/>
  <c r="AN453" i="6"/>
  <c r="AN454" i="6"/>
  <c r="AN455" i="6"/>
  <c r="AN456" i="6"/>
  <c r="AN457" i="6"/>
  <c r="AN458" i="6"/>
  <c r="AN459" i="6"/>
  <c r="AN460" i="6"/>
  <c r="AN461" i="6"/>
  <c r="AN462" i="6"/>
  <c r="AN463" i="6"/>
  <c r="AN464" i="6"/>
  <c r="AN465" i="6"/>
  <c r="AN466" i="6"/>
  <c r="AN467" i="6"/>
  <c r="AN468" i="6"/>
  <c r="AN469" i="6"/>
  <c r="AN470" i="6"/>
  <c r="AN471" i="6"/>
  <c r="AN472" i="6"/>
  <c r="AN473" i="6"/>
  <c r="AN474" i="6"/>
  <c r="AN475" i="6"/>
  <c r="AN476" i="6"/>
  <c r="AN477" i="6"/>
  <c r="AN478" i="6"/>
  <c r="AN479" i="6"/>
  <c r="AN480" i="6"/>
  <c r="AN481" i="6"/>
  <c r="AN482" i="6"/>
  <c r="AN483" i="6"/>
  <c r="AN484" i="6"/>
  <c r="AN485" i="6"/>
  <c r="AN486" i="6"/>
  <c r="AN487" i="6"/>
  <c r="AN488" i="6"/>
  <c r="AN489" i="6"/>
  <c r="AN490" i="6"/>
  <c r="AN491" i="6"/>
  <c r="AN492" i="6"/>
  <c r="AN493" i="6"/>
  <c r="AN494" i="6"/>
  <c r="AN495" i="6"/>
  <c r="AN496" i="6"/>
  <c r="AN497" i="6"/>
  <c r="AN498" i="6"/>
  <c r="AN499" i="6"/>
  <c r="AN500" i="6"/>
  <c r="AN501" i="6"/>
  <c r="AN502" i="6"/>
  <c r="AN503" i="6"/>
  <c r="AN504" i="6"/>
  <c r="AN505" i="6"/>
  <c r="AN506" i="6"/>
  <c r="AN507" i="6"/>
  <c r="AN508" i="6"/>
  <c r="AN509" i="6"/>
  <c r="AN510" i="6"/>
  <c r="AN511" i="6"/>
  <c r="AN512" i="6"/>
  <c r="AN513" i="6"/>
  <c r="AN514" i="6"/>
  <c r="AN515" i="6"/>
  <c r="AN516" i="6"/>
  <c r="AN517" i="6"/>
  <c r="AN518" i="6"/>
  <c r="AN519" i="6"/>
  <c r="AN520" i="6"/>
  <c r="AN521" i="6"/>
  <c r="AN522" i="6"/>
  <c r="AN523" i="6"/>
  <c r="AN524" i="6"/>
  <c r="AN525" i="6"/>
  <c r="AN526" i="6"/>
  <c r="AN527" i="6"/>
  <c r="AN528" i="6"/>
  <c r="AN529" i="6"/>
  <c r="AN530" i="6"/>
  <c r="AN531" i="6"/>
  <c r="AN532" i="6"/>
  <c r="AN533" i="6"/>
  <c r="AN534" i="6"/>
  <c r="AN535" i="6"/>
  <c r="AN536" i="6"/>
  <c r="AN537" i="6"/>
  <c r="AN538" i="6"/>
  <c r="AN539" i="6"/>
  <c r="AN540" i="6"/>
  <c r="AN541" i="6"/>
  <c r="AN542" i="6"/>
  <c r="AN543" i="6"/>
  <c r="AN544" i="6"/>
  <c r="AN545" i="6"/>
  <c r="AN546" i="6"/>
  <c r="AN547" i="6"/>
  <c r="AN548" i="6"/>
  <c r="AN549" i="6"/>
  <c r="AN550" i="6"/>
  <c r="AN551" i="6"/>
  <c r="AN552" i="6"/>
  <c r="AN553" i="6"/>
  <c r="AN554" i="6"/>
  <c r="AN555" i="6"/>
  <c r="AN556" i="6"/>
  <c r="AN557" i="6"/>
  <c r="AN558" i="6"/>
  <c r="AN559" i="6"/>
  <c r="AN560" i="6"/>
  <c r="AN561" i="6"/>
  <c r="AN562" i="6"/>
  <c r="AN563" i="6"/>
  <c r="AN564" i="6"/>
  <c r="AN565" i="6"/>
  <c r="AN566" i="6"/>
  <c r="AN567" i="6"/>
  <c r="AN568" i="6"/>
  <c r="AN569" i="6"/>
  <c r="AN570" i="6"/>
  <c r="AN571" i="6"/>
  <c r="AN572" i="6"/>
  <c r="AN573" i="6"/>
  <c r="AN574" i="6"/>
  <c r="AN575" i="6"/>
  <c r="AN576" i="6"/>
  <c r="AN577" i="6"/>
  <c r="AN578" i="6"/>
  <c r="AN579" i="6"/>
  <c r="AN580" i="6"/>
  <c r="AN581" i="6"/>
  <c r="AN582" i="6"/>
  <c r="AN583" i="6"/>
  <c r="AN584" i="6"/>
  <c r="AN585" i="6"/>
  <c r="AN586" i="6"/>
  <c r="AN587" i="6"/>
  <c r="AN588" i="6"/>
  <c r="AN589" i="6"/>
  <c r="AN590" i="6"/>
  <c r="AN591" i="6"/>
  <c r="AN592" i="6"/>
  <c r="AN593" i="6"/>
  <c r="AN594" i="6"/>
  <c r="AN595" i="6"/>
  <c r="AN596" i="6"/>
  <c r="AN597" i="6"/>
  <c r="AN598" i="6"/>
  <c r="AN599" i="6"/>
  <c r="AN600" i="6"/>
  <c r="AN601" i="6"/>
  <c r="AN602" i="6"/>
  <c r="AN603" i="6"/>
  <c r="AN604" i="6"/>
  <c r="AN605" i="6"/>
  <c r="AN606" i="6"/>
  <c r="AN607" i="6"/>
  <c r="AN608" i="6"/>
  <c r="AN609" i="6"/>
  <c r="AN610" i="6"/>
  <c r="AN611" i="6"/>
  <c r="AN612" i="6"/>
  <c r="AN613" i="6"/>
  <c r="AN614" i="6"/>
  <c r="AN615" i="6"/>
  <c r="AN616" i="6"/>
  <c r="AN617" i="6"/>
  <c r="AN618" i="6"/>
  <c r="AN619" i="6"/>
  <c r="AN620" i="6"/>
  <c r="AN621" i="6"/>
  <c r="AN622" i="6"/>
  <c r="AN623" i="6"/>
  <c r="AN624" i="6"/>
  <c r="AN625" i="6"/>
  <c r="AN626" i="6"/>
  <c r="AN627" i="6"/>
  <c r="AN628" i="6"/>
  <c r="AN629" i="6"/>
  <c r="AN630" i="6"/>
  <c r="AN631" i="6"/>
  <c r="AN632" i="6"/>
  <c r="AN633" i="6"/>
  <c r="AN634" i="6"/>
  <c r="AN635" i="6"/>
  <c r="AN636" i="6"/>
  <c r="AN637" i="6"/>
  <c r="AN638" i="6"/>
  <c r="AN639" i="6"/>
  <c r="AN640" i="6"/>
  <c r="AN641" i="6"/>
  <c r="AN642" i="6"/>
  <c r="AN643" i="6"/>
  <c r="AN644" i="6"/>
  <c r="AN645" i="6"/>
  <c r="AN646" i="6"/>
  <c r="AN647" i="6"/>
  <c r="AN648" i="6"/>
  <c r="AN649" i="6"/>
  <c r="AN650" i="6"/>
  <c r="AN651" i="6"/>
  <c r="AN652" i="6"/>
  <c r="AN653" i="6"/>
  <c r="AN654" i="6"/>
  <c r="AN655" i="6"/>
  <c r="AN656" i="6"/>
  <c r="AN657" i="6"/>
  <c r="AN658" i="6"/>
  <c r="AN659" i="6"/>
  <c r="AN660" i="6"/>
  <c r="AN661" i="6"/>
  <c r="AN662" i="6"/>
  <c r="AN663" i="6"/>
  <c r="AN664" i="6"/>
  <c r="AN665" i="6"/>
  <c r="AN666" i="6"/>
  <c r="AN667" i="6"/>
  <c r="AN668" i="6"/>
  <c r="AN669" i="6"/>
  <c r="AN670" i="6"/>
  <c r="AN671" i="6"/>
  <c r="AN672" i="6"/>
  <c r="AN673" i="6"/>
  <c r="AN674" i="6"/>
  <c r="AN675" i="6"/>
  <c r="AN676" i="6"/>
  <c r="AN677" i="6"/>
  <c r="AN678" i="6"/>
  <c r="AN679" i="6"/>
  <c r="AN680" i="6"/>
  <c r="AN681" i="6"/>
  <c r="AN682" i="6"/>
  <c r="AN683" i="6"/>
  <c r="AN684" i="6"/>
  <c r="AN685" i="6"/>
  <c r="AN686" i="6"/>
  <c r="AN687" i="6"/>
  <c r="AN688" i="6"/>
  <c r="AN689" i="6"/>
  <c r="AN690" i="6"/>
  <c r="AN691" i="6"/>
  <c r="AN692" i="6"/>
  <c r="AN693" i="6"/>
  <c r="AN694" i="6"/>
  <c r="AN695" i="6"/>
  <c r="AN696" i="6"/>
  <c r="AN697" i="6"/>
  <c r="AN698" i="6"/>
  <c r="AN699" i="6"/>
  <c r="AN700" i="6"/>
  <c r="AN701" i="6"/>
  <c r="AN702" i="6"/>
  <c r="AN703" i="6"/>
  <c r="AN704" i="6"/>
  <c r="AN705" i="6"/>
  <c r="AN706" i="6"/>
  <c r="AN707" i="6"/>
  <c r="AN708" i="6"/>
  <c r="AN709" i="6"/>
  <c r="AN710" i="6"/>
  <c r="AN711" i="6"/>
  <c r="AN712" i="6"/>
  <c r="AN713" i="6"/>
  <c r="AN714" i="6"/>
  <c r="AN715" i="6"/>
  <c r="AN716" i="6"/>
  <c r="AN717" i="6"/>
  <c r="AN718" i="6"/>
  <c r="AN719" i="6"/>
  <c r="AN720" i="6"/>
  <c r="AN721" i="6"/>
  <c r="AN722" i="6"/>
  <c r="AN723" i="6"/>
  <c r="AN724" i="6"/>
  <c r="AN725" i="6"/>
  <c r="AN726" i="6"/>
  <c r="AN727" i="6"/>
  <c r="AN728" i="6"/>
  <c r="AN729" i="6"/>
  <c r="AN730" i="6"/>
  <c r="AN731" i="6"/>
  <c r="AN3" i="6"/>
  <c r="Y4" i="6"/>
  <c r="Y5" i="6"/>
  <c r="Y6" i="6"/>
  <c r="Y7" i="6"/>
  <c r="Y8" i="6"/>
  <c r="Y9" i="6"/>
  <c r="Y10" i="6"/>
  <c r="Y11" i="6"/>
  <c r="Y12" i="6"/>
  <c r="Y13" i="6"/>
  <c r="Y14" i="6"/>
  <c r="Y15" i="6"/>
  <c r="Y16" i="6"/>
  <c r="Y17" i="6"/>
  <c r="Y18" i="6"/>
  <c r="Y19" i="6"/>
  <c r="Y20" i="6"/>
  <c r="Y21" i="6"/>
  <c r="Y22" i="6"/>
  <c r="Y23" i="6"/>
  <c r="Y24" i="6"/>
  <c r="Y25" i="6"/>
  <c r="Y26" i="6"/>
  <c r="Y27" i="6"/>
  <c r="Y28" i="6"/>
  <c r="Y29" i="6"/>
  <c r="Y30" i="6"/>
  <c r="Y31" i="6"/>
  <c r="Y32" i="6"/>
  <c r="Y33" i="6"/>
  <c r="Y34" i="6"/>
  <c r="Y35" i="6"/>
  <c r="Y36" i="6"/>
  <c r="Y37" i="6"/>
  <c r="Y38" i="6"/>
  <c r="Y39" i="6"/>
  <c r="Y40" i="6"/>
  <c r="Y41" i="6"/>
  <c r="Y42" i="6"/>
  <c r="Y43" i="6"/>
  <c r="Y44" i="6"/>
  <c r="Y45" i="6"/>
  <c r="Y46" i="6"/>
  <c r="Y47" i="6"/>
  <c r="Y48" i="6"/>
  <c r="Y49" i="6"/>
  <c r="Y50" i="6"/>
  <c r="Y51" i="6"/>
  <c r="Y52" i="6"/>
  <c r="Y53" i="6"/>
  <c r="Y54" i="6"/>
  <c r="Y55" i="6"/>
  <c r="Y56" i="6"/>
  <c r="Y57" i="6"/>
  <c r="Y58" i="6"/>
  <c r="Y59" i="6"/>
  <c r="Y60" i="6"/>
  <c r="Y61" i="6"/>
  <c r="Y62" i="6"/>
  <c r="Y63" i="6"/>
  <c r="Y64" i="6"/>
  <c r="Y65" i="6"/>
  <c r="Y66" i="6"/>
  <c r="Y67" i="6"/>
  <c r="Y68" i="6"/>
  <c r="Y69" i="6"/>
  <c r="Y70" i="6"/>
  <c r="Y71" i="6"/>
  <c r="Y72" i="6"/>
  <c r="Y73" i="6"/>
  <c r="Y74" i="6"/>
  <c r="Y75" i="6"/>
  <c r="Y76" i="6"/>
  <c r="Y77" i="6"/>
  <c r="Y78" i="6"/>
  <c r="Y79" i="6"/>
  <c r="Y80" i="6"/>
  <c r="Y81" i="6"/>
  <c r="Y82" i="6"/>
  <c r="Y83" i="6"/>
  <c r="Y84" i="6"/>
  <c r="Y85" i="6"/>
  <c r="Y86" i="6"/>
  <c r="Y87" i="6"/>
  <c r="Y88" i="6"/>
  <c r="Y89" i="6"/>
  <c r="Y90" i="6"/>
  <c r="Y91" i="6"/>
  <c r="Y92" i="6"/>
  <c r="Y93" i="6"/>
  <c r="Y94" i="6"/>
  <c r="Y95" i="6"/>
  <c r="Y96" i="6"/>
  <c r="Y97" i="6"/>
  <c r="Y98" i="6"/>
  <c r="Y99" i="6"/>
  <c r="Y100" i="6"/>
  <c r="Y101" i="6"/>
  <c r="Y102" i="6"/>
  <c r="Y103" i="6"/>
  <c r="Y104" i="6"/>
  <c r="Y105" i="6"/>
  <c r="Y106" i="6"/>
  <c r="Y107" i="6"/>
  <c r="Y108" i="6"/>
  <c r="Y109" i="6"/>
  <c r="Y110" i="6"/>
  <c r="Y111" i="6"/>
  <c r="Y112" i="6"/>
  <c r="Y113" i="6"/>
  <c r="Y114" i="6"/>
  <c r="Y115" i="6"/>
  <c r="Y116" i="6"/>
  <c r="Y117" i="6"/>
  <c r="Y118" i="6"/>
  <c r="Y119" i="6"/>
  <c r="Y120" i="6"/>
  <c r="Y121" i="6"/>
  <c r="Y122" i="6"/>
  <c r="Y123" i="6"/>
  <c r="Y124" i="6"/>
  <c r="Y125" i="6"/>
  <c r="Y126" i="6"/>
  <c r="Y127" i="6"/>
  <c r="Y128" i="6"/>
  <c r="Y129" i="6"/>
  <c r="Y130" i="6"/>
  <c r="Y131" i="6"/>
  <c r="Y132" i="6"/>
  <c r="Y133" i="6"/>
  <c r="Y134" i="6"/>
  <c r="Y135" i="6"/>
  <c r="Y136" i="6"/>
  <c r="Y137" i="6"/>
  <c r="Y138" i="6"/>
  <c r="Y139" i="6"/>
  <c r="Y140" i="6"/>
  <c r="Y141" i="6"/>
  <c r="Y142" i="6"/>
  <c r="Y143" i="6"/>
  <c r="Y144" i="6"/>
  <c r="Y145" i="6"/>
  <c r="Y146" i="6"/>
  <c r="Y147" i="6"/>
  <c r="Y148" i="6"/>
  <c r="Y149" i="6"/>
  <c r="Y150" i="6"/>
  <c r="Y151" i="6"/>
  <c r="Y152" i="6"/>
  <c r="Y153" i="6"/>
  <c r="Y154" i="6"/>
  <c r="Y155" i="6"/>
  <c r="Y156" i="6"/>
  <c r="Y157" i="6"/>
  <c r="Y158" i="6"/>
  <c r="Y159" i="6"/>
  <c r="Y160" i="6"/>
  <c r="Y161" i="6"/>
  <c r="Y162" i="6"/>
  <c r="Y163" i="6"/>
  <c r="Y164" i="6"/>
  <c r="Y165" i="6"/>
  <c r="Y166" i="6"/>
  <c r="Y167" i="6"/>
  <c r="Y168" i="6"/>
  <c r="Y169" i="6"/>
  <c r="Y170" i="6"/>
  <c r="Y171" i="6"/>
  <c r="Y172" i="6"/>
  <c r="Y173" i="6"/>
  <c r="Y174" i="6"/>
  <c r="Y175" i="6"/>
  <c r="Y176" i="6"/>
  <c r="Y177" i="6"/>
  <c r="Y178" i="6"/>
  <c r="Y179" i="6"/>
  <c r="Y180" i="6"/>
  <c r="Y181" i="6"/>
  <c r="Y182" i="6"/>
  <c r="Y183" i="6"/>
  <c r="Y184" i="6"/>
  <c r="Y185" i="6"/>
  <c r="Y186" i="6"/>
  <c r="Y187" i="6"/>
  <c r="Y188" i="6"/>
  <c r="Y189" i="6"/>
  <c r="Y190" i="6"/>
  <c r="Y191" i="6"/>
  <c r="Y192" i="6"/>
  <c r="Y193" i="6"/>
  <c r="Y194" i="6"/>
  <c r="Y195" i="6"/>
  <c r="Y196" i="6"/>
  <c r="Y197" i="6"/>
  <c r="Y198" i="6"/>
  <c r="Y199" i="6"/>
  <c r="Y200" i="6"/>
  <c r="Y201" i="6"/>
  <c r="Y202" i="6"/>
  <c r="Y203" i="6"/>
  <c r="Y204" i="6"/>
  <c r="Y205" i="6"/>
  <c r="Y206" i="6"/>
  <c r="Y207" i="6"/>
  <c r="Y208" i="6"/>
  <c r="Y209" i="6"/>
  <c r="Y210" i="6"/>
  <c r="Y211" i="6"/>
  <c r="Y212" i="6"/>
  <c r="Y213" i="6"/>
  <c r="Y214" i="6"/>
  <c r="Y215" i="6"/>
  <c r="Y216" i="6"/>
  <c r="Y217" i="6"/>
  <c r="Y218" i="6"/>
  <c r="Y219" i="6"/>
  <c r="Y220" i="6"/>
  <c r="Y221" i="6"/>
  <c r="Y222" i="6"/>
  <c r="Y223" i="6"/>
  <c r="Y224" i="6"/>
  <c r="Y225" i="6"/>
  <c r="Y226" i="6"/>
  <c r="Y227" i="6"/>
  <c r="Y228" i="6"/>
  <c r="Y229" i="6"/>
  <c r="Y230" i="6"/>
  <c r="Y231" i="6"/>
  <c r="Y232" i="6"/>
  <c r="Y233" i="6"/>
  <c r="Y234" i="6"/>
  <c r="Y235" i="6"/>
  <c r="Y236" i="6"/>
  <c r="Y237" i="6"/>
  <c r="Y238" i="6"/>
  <c r="Y239" i="6"/>
  <c r="Y240" i="6"/>
  <c r="Y241" i="6"/>
  <c r="Y242" i="6"/>
  <c r="Y243" i="6"/>
  <c r="Y244" i="6"/>
  <c r="Y245" i="6"/>
  <c r="Y246" i="6"/>
  <c r="Y247" i="6"/>
  <c r="Y248" i="6"/>
  <c r="Y249" i="6"/>
  <c r="Y250" i="6"/>
  <c r="Y251" i="6"/>
  <c r="Y252" i="6"/>
  <c r="Y253" i="6"/>
  <c r="Y254" i="6"/>
  <c r="Y255" i="6"/>
  <c r="Y256" i="6"/>
  <c r="Y257" i="6"/>
  <c r="Y258" i="6"/>
  <c r="Y259" i="6"/>
  <c r="Y260" i="6"/>
  <c r="Y261" i="6"/>
  <c r="Y262" i="6"/>
  <c r="Y263" i="6"/>
  <c r="Y264" i="6"/>
  <c r="Y265" i="6"/>
  <c r="Y266" i="6"/>
  <c r="Y267" i="6"/>
  <c r="Y268" i="6"/>
  <c r="Y269" i="6"/>
  <c r="Y270" i="6"/>
  <c r="Y271" i="6"/>
  <c r="Y272" i="6"/>
  <c r="Y273" i="6"/>
  <c r="Y274" i="6"/>
  <c r="Y275" i="6"/>
  <c r="Y276" i="6"/>
  <c r="Y277" i="6"/>
  <c r="Y278" i="6"/>
  <c r="Y279" i="6"/>
  <c r="Y280" i="6"/>
  <c r="Y281" i="6"/>
  <c r="Y282" i="6"/>
  <c r="Y283" i="6"/>
  <c r="Y284" i="6"/>
  <c r="Y285" i="6"/>
  <c r="Y286" i="6"/>
  <c r="Y287" i="6"/>
  <c r="Y288" i="6"/>
  <c r="Y289" i="6"/>
  <c r="Y290" i="6"/>
  <c r="Y291" i="6"/>
  <c r="Y292" i="6"/>
  <c r="Y293" i="6"/>
  <c r="Y294" i="6"/>
  <c r="Y295" i="6"/>
  <c r="Y296" i="6"/>
  <c r="Y297" i="6"/>
  <c r="Y298" i="6"/>
  <c r="Y299" i="6"/>
  <c r="Y300" i="6"/>
  <c r="Y301" i="6"/>
  <c r="Y302" i="6"/>
  <c r="Y303" i="6"/>
  <c r="Y304" i="6"/>
  <c r="Y305" i="6"/>
  <c r="Y306" i="6"/>
  <c r="Y307" i="6"/>
  <c r="Y308" i="6"/>
  <c r="Y309" i="6"/>
  <c r="Y310" i="6"/>
  <c r="Y311" i="6"/>
  <c r="Y312" i="6"/>
  <c r="Y313" i="6"/>
  <c r="Y314" i="6"/>
  <c r="Y315" i="6"/>
  <c r="Y316" i="6"/>
  <c r="Y317" i="6"/>
  <c r="Y318" i="6"/>
  <c r="Y319" i="6"/>
  <c r="Y320" i="6"/>
  <c r="Y321" i="6"/>
  <c r="Y322" i="6"/>
  <c r="Y323" i="6"/>
  <c r="Y324" i="6"/>
  <c r="Y325" i="6"/>
  <c r="Y326" i="6"/>
  <c r="Y327" i="6"/>
  <c r="Y328" i="6"/>
  <c r="Y329" i="6"/>
  <c r="Y330" i="6"/>
  <c r="Y331" i="6"/>
  <c r="Y332" i="6"/>
  <c r="Y333" i="6"/>
  <c r="Y334" i="6"/>
  <c r="Y335" i="6"/>
  <c r="Y336" i="6"/>
  <c r="Y337" i="6"/>
  <c r="Y338" i="6"/>
  <c r="Y339" i="6"/>
  <c r="Y340" i="6"/>
  <c r="Y341" i="6"/>
  <c r="Y342" i="6"/>
  <c r="Y343" i="6"/>
  <c r="Y344" i="6"/>
  <c r="Y345" i="6"/>
  <c r="Y346" i="6"/>
  <c r="Y347" i="6"/>
  <c r="Y348" i="6"/>
  <c r="Y349" i="6"/>
  <c r="Y350" i="6"/>
  <c r="Y351" i="6"/>
  <c r="Y352" i="6"/>
  <c r="Y353" i="6"/>
  <c r="Y354" i="6"/>
  <c r="Y355" i="6"/>
  <c r="Y356" i="6"/>
  <c r="Y357" i="6"/>
  <c r="Y358" i="6"/>
  <c r="Y359" i="6"/>
  <c r="Y360" i="6"/>
  <c r="Y361" i="6"/>
  <c r="Y362" i="6"/>
  <c r="Y363" i="6"/>
  <c r="Y364" i="6"/>
  <c r="Y365" i="6"/>
  <c r="Y366" i="6"/>
  <c r="Y367" i="6"/>
  <c r="Y368" i="6"/>
  <c r="Y369" i="6"/>
  <c r="Y370" i="6"/>
  <c r="Y371" i="6"/>
  <c r="Y372" i="6"/>
  <c r="Y373" i="6"/>
  <c r="Y374" i="6"/>
  <c r="Y375" i="6"/>
  <c r="Y376" i="6"/>
  <c r="Y377" i="6"/>
  <c r="Y378" i="6"/>
  <c r="Y379" i="6"/>
  <c r="Y380" i="6"/>
  <c r="Y381" i="6"/>
  <c r="Y382" i="6"/>
  <c r="Y383" i="6"/>
  <c r="Y384" i="6"/>
  <c r="Y385" i="6"/>
  <c r="Y386" i="6"/>
  <c r="Y387" i="6"/>
  <c r="Y388" i="6"/>
  <c r="Y389" i="6"/>
  <c r="Y390" i="6"/>
  <c r="Y391" i="6"/>
  <c r="Y392" i="6"/>
  <c r="Y393" i="6"/>
  <c r="Y394" i="6"/>
  <c r="Y395" i="6"/>
  <c r="Y396" i="6"/>
  <c r="Y397" i="6"/>
  <c r="Y398" i="6"/>
  <c r="Y399" i="6"/>
  <c r="Y400" i="6"/>
  <c r="Y401" i="6"/>
  <c r="Y402" i="6"/>
  <c r="Y403" i="6"/>
  <c r="Y404" i="6"/>
  <c r="Y405" i="6"/>
  <c r="Y406" i="6"/>
  <c r="Y407" i="6"/>
  <c r="Y408" i="6"/>
  <c r="Y409" i="6"/>
  <c r="Y410" i="6"/>
  <c r="Y411" i="6"/>
  <c r="Y412" i="6"/>
  <c r="Y413" i="6"/>
  <c r="Y414" i="6"/>
  <c r="Y415" i="6"/>
  <c r="Y416" i="6"/>
  <c r="Y417" i="6"/>
  <c r="Y418" i="6"/>
  <c r="Y419" i="6"/>
  <c r="Y420" i="6"/>
  <c r="Y421" i="6"/>
  <c r="Y422" i="6"/>
  <c r="Y423" i="6"/>
  <c r="Y424" i="6"/>
  <c r="Y425" i="6"/>
  <c r="Y426" i="6"/>
  <c r="Y427" i="6"/>
  <c r="Y428" i="6"/>
  <c r="Y429" i="6"/>
  <c r="Y430" i="6"/>
  <c r="Y431" i="6"/>
  <c r="Y432" i="6"/>
  <c r="Y433" i="6"/>
  <c r="Y434" i="6"/>
  <c r="Y435" i="6"/>
  <c r="Y436" i="6"/>
  <c r="Y437" i="6"/>
  <c r="Y438" i="6"/>
  <c r="Y439" i="6"/>
  <c r="Y440" i="6"/>
  <c r="Y441" i="6"/>
  <c r="Y442" i="6"/>
  <c r="Y443" i="6"/>
  <c r="Y444" i="6"/>
  <c r="Y445" i="6"/>
  <c r="Y446" i="6"/>
  <c r="Y447" i="6"/>
  <c r="Y448" i="6"/>
  <c r="Y449" i="6"/>
  <c r="Y450" i="6"/>
  <c r="Y451" i="6"/>
  <c r="Y452" i="6"/>
  <c r="Y453" i="6"/>
  <c r="Y454" i="6"/>
  <c r="Y455" i="6"/>
  <c r="Y456" i="6"/>
  <c r="Y457" i="6"/>
  <c r="Y458" i="6"/>
  <c r="Y459" i="6"/>
  <c r="Y460" i="6"/>
  <c r="Y461" i="6"/>
  <c r="Y462" i="6"/>
  <c r="Y463" i="6"/>
  <c r="Y464" i="6"/>
  <c r="Y465" i="6"/>
  <c r="Y466" i="6"/>
  <c r="Y467" i="6"/>
  <c r="Y468" i="6"/>
  <c r="Y469" i="6"/>
  <c r="Y470" i="6"/>
  <c r="Y471" i="6"/>
  <c r="Y472" i="6"/>
  <c r="Y473" i="6"/>
  <c r="Y474" i="6"/>
  <c r="Y475" i="6"/>
  <c r="Y476" i="6"/>
  <c r="Y477" i="6"/>
  <c r="Y478" i="6"/>
  <c r="Y479" i="6"/>
  <c r="Y480" i="6"/>
  <c r="Y481" i="6"/>
  <c r="Y482" i="6"/>
  <c r="Y483" i="6"/>
  <c r="Y484" i="6"/>
  <c r="Y485" i="6"/>
  <c r="Y486" i="6"/>
  <c r="Y487" i="6"/>
  <c r="Y488" i="6"/>
  <c r="Y489" i="6"/>
  <c r="Y490" i="6"/>
  <c r="Y491" i="6"/>
  <c r="Y492" i="6"/>
  <c r="Y493" i="6"/>
  <c r="Y494" i="6"/>
  <c r="Y495" i="6"/>
  <c r="Y496" i="6"/>
  <c r="Y497" i="6"/>
  <c r="Y498" i="6"/>
  <c r="Y499" i="6"/>
  <c r="Y500" i="6"/>
  <c r="Y501" i="6"/>
  <c r="Y502" i="6"/>
  <c r="Y503" i="6"/>
  <c r="Y504" i="6"/>
  <c r="Y505" i="6"/>
  <c r="Y506" i="6"/>
  <c r="Y507" i="6"/>
  <c r="Y508" i="6"/>
  <c r="Y509" i="6"/>
  <c r="Y510" i="6"/>
  <c r="Y511" i="6"/>
  <c r="Y512" i="6"/>
  <c r="Y513" i="6"/>
  <c r="Y514" i="6"/>
  <c r="Y515" i="6"/>
  <c r="Y516" i="6"/>
  <c r="Y517" i="6"/>
  <c r="Y518" i="6"/>
  <c r="Y519" i="6"/>
  <c r="Y520" i="6"/>
  <c r="Y521" i="6"/>
  <c r="Y522" i="6"/>
  <c r="Y523" i="6"/>
  <c r="Y524" i="6"/>
  <c r="Y525" i="6"/>
  <c r="Y526" i="6"/>
  <c r="Y527" i="6"/>
  <c r="Y528" i="6"/>
  <c r="Y529" i="6"/>
  <c r="Y530" i="6"/>
  <c r="Y531" i="6"/>
  <c r="Y532" i="6"/>
  <c r="Y533" i="6"/>
  <c r="Y534" i="6"/>
  <c r="Y535" i="6"/>
  <c r="Y536" i="6"/>
  <c r="Y537" i="6"/>
  <c r="Y538" i="6"/>
  <c r="Y539" i="6"/>
  <c r="Y540" i="6"/>
  <c r="Y541" i="6"/>
  <c r="Y542" i="6"/>
  <c r="Y543" i="6"/>
  <c r="Y544" i="6"/>
  <c r="Y545" i="6"/>
  <c r="Y546" i="6"/>
  <c r="Y547" i="6"/>
  <c r="Y548" i="6"/>
  <c r="Y549" i="6"/>
  <c r="Y550" i="6"/>
  <c r="Y551" i="6"/>
  <c r="Y552" i="6"/>
  <c r="Y553" i="6"/>
  <c r="Y554" i="6"/>
  <c r="Y555" i="6"/>
  <c r="Y556" i="6"/>
  <c r="Y557" i="6"/>
  <c r="Y558" i="6"/>
  <c r="Y559" i="6"/>
  <c r="Y560" i="6"/>
  <c r="Y561" i="6"/>
  <c r="Y562" i="6"/>
  <c r="Y563" i="6"/>
  <c r="Y564" i="6"/>
  <c r="Y565" i="6"/>
  <c r="Y566" i="6"/>
  <c r="Y567" i="6"/>
  <c r="Y568" i="6"/>
  <c r="Y569" i="6"/>
  <c r="Y570" i="6"/>
  <c r="Y571" i="6"/>
  <c r="Y572" i="6"/>
  <c r="Y573" i="6"/>
  <c r="Y574" i="6"/>
  <c r="Y575" i="6"/>
  <c r="Y576" i="6"/>
  <c r="Y577" i="6"/>
  <c r="Y578" i="6"/>
  <c r="Y579" i="6"/>
  <c r="Y580" i="6"/>
  <c r="Y581" i="6"/>
  <c r="Y582" i="6"/>
  <c r="Y583" i="6"/>
  <c r="Y584" i="6"/>
  <c r="Y585" i="6"/>
  <c r="Y586" i="6"/>
  <c r="Y587" i="6"/>
  <c r="Y588" i="6"/>
  <c r="Y589" i="6"/>
  <c r="Y590" i="6"/>
  <c r="Y591" i="6"/>
  <c r="Y592" i="6"/>
  <c r="Y593" i="6"/>
  <c r="Y594" i="6"/>
  <c r="Y595" i="6"/>
  <c r="Y596" i="6"/>
  <c r="Y597" i="6"/>
  <c r="Y598" i="6"/>
  <c r="Y599" i="6"/>
  <c r="Y600" i="6"/>
  <c r="Y601" i="6"/>
  <c r="Y602" i="6"/>
  <c r="Y603" i="6"/>
  <c r="Y604" i="6"/>
  <c r="Y605" i="6"/>
  <c r="Y606" i="6"/>
  <c r="Y607" i="6"/>
  <c r="Y608" i="6"/>
  <c r="Y609" i="6"/>
  <c r="Y610" i="6"/>
  <c r="Y611" i="6"/>
  <c r="Y612" i="6"/>
  <c r="Y613" i="6"/>
  <c r="Y614" i="6"/>
  <c r="Y615" i="6"/>
  <c r="Y616" i="6"/>
  <c r="Y617" i="6"/>
  <c r="Y618" i="6"/>
  <c r="Y619" i="6"/>
  <c r="Y620" i="6"/>
  <c r="Y621" i="6"/>
  <c r="Y622" i="6"/>
  <c r="Y623" i="6"/>
  <c r="Y624" i="6"/>
  <c r="Y625" i="6"/>
  <c r="Y626" i="6"/>
  <c r="Y627" i="6"/>
  <c r="Y628" i="6"/>
  <c r="Y629" i="6"/>
  <c r="Y630" i="6"/>
  <c r="Y631" i="6"/>
  <c r="Y632" i="6"/>
  <c r="Y633" i="6"/>
  <c r="Y634" i="6"/>
  <c r="Y635" i="6"/>
  <c r="Y636" i="6"/>
  <c r="Y637" i="6"/>
  <c r="Y638" i="6"/>
  <c r="Y639" i="6"/>
  <c r="Y640" i="6"/>
  <c r="Y641" i="6"/>
  <c r="Y642" i="6"/>
  <c r="Y643" i="6"/>
  <c r="Y644" i="6"/>
  <c r="Y645" i="6"/>
  <c r="Y646" i="6"/>
  <c r="Y647" i="6"/>
  <c r="Y648" i="6"/>
  <c r="Y649" i="6"/>
  <c r="Y650" i="6"/>
  <c r="Y651" i="6"/>
  <c r="Y652" i="6"/>
  <c r="Y653" i="6"/>
  <c r="Y654" i="6"/>
  <c r="Y655" i="6"/>
  <c r="Y656" i="6"/>
  <c r="Y657" i="6"/>
  <c r="Y658" i="6"/>
  <c r="Y659" i="6"/>
  <c r="Y660" i="6"/>
  <c r="Y661" i="6"/>
  <c r="Y662" i="6"/>
  <c r="Y663" i="6"/>
  <c r="Y664" i="6"/>
  <c r="Y665" i="6"/>
  <c r="Y666" i="6"/>
  <c r="Y667" i="6"/>
  <c r="Y668" i="6"/>
  <c r="Y669" i="6"/>
  <c r="Y670" i="6"/>
  <c r="Y671" i="6"/>
  <c r="Y672" i="6"/>
  <c r="Y673" i="6"/>
  <c r="Y674" i="6"/>
  <c r="Y675" i="6"/>
  <c r="Y676" i="6"/>
  <c r="Y677" i="6"/>
  <c r="Y678" i="6"/>
  <c r="Y679" i="6"/>
  <c r="Y680" i="6"/>
  <c r="Y681" i="6"/>
  <c r="Y682" i="6"/>
  <c r="Y683" i="6"/>
  <c r="Y684" i="6"/>
  <c r="Y685" i="6"/>
  <c r="Y686" i="6"/>
  <c r="Y687" i="6"/>
  <c r="Y688" i="6"/>
  <c r="Y689" i="6"/>
  <c r="Y690" i="6"/>
  <c r="Y691" i="6"/>
  <c r="Y692" i="6"/>
  <c r="Y693" i="6"/>
  <c r="Y694" i="6"/>
  <c r="Y695" i="6"/>
  <c r="Y696" i="6"/>
  <c r="Y697" i="6"/>
  <c r="Y698" i="6"/>
  <c r="Y699" i="6"/>
  <c r="Y700" i="6"/>
  <c r="Y701" i="6"/>
  <c r="Y702" i="6"/>
  <c r="Y703" i="6"/>
  <c r="Y704" i="6"/>
  <c r="Y705" i="6"/>
  <c r="Y706" i="6"/>
  <c r="Y707" i="6"/>
  <c r="Y708" i="6"/>
  <c r="Y709" i="6"/>
  <c r="Y710" i="6"/>
  <c r="Y711" i="6"/>
  <c r="Y712" i="6"/>
  <c r="Y713" i="6"/>
  <c r="Y714" i="6"/>
  <c r="Y715" i="6"/>
  <c r="Y716" i="6"/>
  <c r="Y717" i="6"/>
  <c r="Y718" i="6"/>
  <c r="Y719" i="6"/>
  <c r="Y720" i="6"/>
  <c r="Y721" i="6"/>
  <c r="Y722" i="6"/>
  <c r="Y723" i="6"/>
  <c r="Y724" i="6"/>
  <c r="Y725" i="6"/>
  <c r="Y726" i="6"/>
  <c r="Y727" i="6"/>
  <c r="Y728" i="6"/>
  <c r="Y729" i="6"/>
  <c r="Y730" i="6"/>
  <c r="Y731" i="6"/>
  <c r="Y732" i="6"/>
  <c r="Y733" i="6"/>
  <c r="Y734" i="6"/>
  <c r="Y735" i="6"/>
  <c r="Y736" i="6"/>
  <c r="Y737" i="6"/>
  <c r="Y738" i="6"/>
  <c r="Y739" i="6"/>
  <c r="Y740" i="6"/>
  <c r="Y741" i="6"/>
  <c r="Y742" i="6"/>
  <c r="Y743" i="6"/>
  <c r="Y744" i="6"/>
  <c r="Y745" i="6"/>
  <c r="Y746" i="6"/>
  <c r="Y747" i="6"/>
  <c r="Y748" i="6"/>
  <c r="Y749" i="6"/>
  <c r="Y750" i="6"/>
  <c r="Y751" i="6"/>
  <c r="Y752" i="6"/>
  <c r="Y753" i="6"/>
  <c r="Y754" i="6"/>
  <c r="Y755" i="6"/>
  <c r="Y756" i="6"/>
  <c r="Y757" i="6"/>
  <c r="Y758" i="6"/>
  <c r="Y759" i="6"/>
  <c r="Y760" i="6"/>
  <c r="Y761" i="6"/>
  <c r="Y762" i="6"/>
  <c r="Y763" i="6"/>
  <c r="Y764" i="6"/>
  <c r="Y765" i="6"/>
  <c r="Y766" i="6"/>
  <c r="Y767" i="6"/>
  <c r="Y3" i="6"/>
  <c r="H42" i="9" l="1"/>
  <c r="J20" i="9"/>
  <c r="H41" i="9"/>
  <c r="H45" i="9"/>
  <c r="H40" i="9"/>
  <c r="H44" i="9"/>
  <c r="H39" i="9"/>
  <c r="C40" i="9"/>
  <c r="C41" i="9" s="1"/>
  <c r="C42" i="9" s="1"/>
  <c r="C43" i="9" s="1"/>
  <c r="C44" i="9" s="1"/>
  <c r="C45" i="9" s="1"/>
  <c r="C46" i="9" s="1"/>
  <c r="C47" i="9" s="1"/>
  <c r="C48" i="9" s="1"/>
  <c r="C49" i="9" s="1"/>
  <c r="C50" i="9" s="1"/>
  <c r="C51" i="9" s="1"/>
  <c r="C52" i="9" s="1"/>
  <c r="C53" i="9" s="1"/>
  <c r="C54" i="9" s="1"/>
  <c r="C55" i="9" s="1"/>
  <c r="C56" i="9" s="1"/>
  <c r="C57" i="9" s="1"/>
  <c r="C58" i="9" s="1"/>
  <c r="C59" i="9" s="1"/>
  <c r="C60" i="9" s="1"/>
  <c r="C61" i="9" s="1"/>
  <c r="C62" i="9" s="1"/>
  <c r="C63" i="9" s="1"/>
  <c r="H43" i="9"/>
  <c r="P22" i="6"/>
  <c r="AV5" i="6" l="1"/>
  <c r="A107" i="9" s="1"/>
  <c r="AV4" i="6"/>
  <c r="A103" i="9" s="1"/>
  <c r="S9" i="6"/>
  <c r="AT5" i="6"/>
  <c r="AT4" i="6"/>
  <c r="A90" i="9"/>
  <c r="J22" i="9"/>
  <c r="J3" i="7"/>
  <c r="K3" i="7"/>
  <c r="D7" i="7"/>
  <c r="C6" i="6"/>
  <c r="C9" i="6"/>
  <c r="C31" i="6"/>
  <c r="C32" i="6"/>
  <c r="C18" i="6"/>
  <c r="C33" i="6"/>
  <c r="C23" i="6"/>
  <c r="C8" i="6"/>
  <c r="C35" i="6"/>
  <c r="C36" i="6"/>
  <c r="C24" i="6"/>
  <c r="C15" i="6"/>
  <c r="C16" i="6"/>
  <c r="C27" i="6"/>
  <c r="C28" i="6"/>
  <c r="C7" i="6"/>
  <c r="C30" i="6"/>
  <c r="C19" i="6"/>
  <c r="C20" i="6"/>
  <c r="C34" i="6"/>
  <c r="C21" i="6"/>
  <c r="C10" i="6"/>
  <c r="C25" i="6"/>
  <c r="C22" i="6"/>
  <c r="C37" i="6"/>
  <c r="C11" i="6"/>
  <c r="C12" i="6"/>
  <c r="C13" i="6"/>
  <c r="C14" i="6"/>
  <c r="C17" i="6"/>
  <c r="C26" i="6"/>
  <c r="C5" i="6"/>
  <c r="C29" i="6"/>
  <c r="M10" i="6"/>
  <c r="G17" i="6"/>
  <c r="K23" i="6"/>
  <c r="F30" i="6"/>
  <c r="J36" i="6"/>
  <c r="E5" i="6"/>
  <c r="F11" i="6"/>
  <c r="J17" i="6"/>
  <c r="D24" i="6"/>
  <c r="I30" i="6"/>
  <c r="M36" i="6"/>
  <c r="H5" i="6"/>
  <c r="I11" i="6"/>
  <c r="M17" i="6"/>
  <c r="G24" i="6"/>
  <c r="L30" i="6"/>
  <c r="F37" i="6"/>
  <c r="K5" i="6"/>
  <c r="F12" i="6"/>
  <c r="J18" i="6"/>
  <c r="E25" i="6"/>
  <c r="I31" i="6"/>
  <c r="M37" i="6"/>
  <c r="E6" i="6"/>
  <c r="E12" i="6"/>
  <c r="I18" i="6"/>
  <c r="M24" i="6"/>
  <c r="H31" i="6"/>
  <c r="L37" i="6"/>
  <c r="D6" i="6"/>
  <c r="H12" i="6"/>
  <c r="L18" i="6"/>
  <c r="G25" i="6"/>
  <c r="K31" i="6"/>
  <c r="G6" i="6"/>
  <c r="K12" i="6"/>
  <c r="E19" i="6"/>
  <c r="J25" i="6"/>
  <c r="D32" i="6"/>
  <c r="D7" i="6"/>
  <c r="H13" i="6"/>
  <c r="L19" i="6"/>
  <c r="G26" i="6"/>
  <c r="K32" i="6"/>
  <c r="M6" i="6"/>
  <c r="G13" i="6"/>
  <c r="K19" i="6"/>
  <c r="F26" i="6"/>
  <c r="J32" i="6"/>
  <c r="F7" i="6"/>
  <c r="J13" i="6"/>
  <c r="D20" i="6"/>
  <c r="I26" i="6"/>
  <c r="M32" i="6"/>
  <c r="I7" i="6"/>
  <c r="M13" i="6"/>
  <c r="G20" i="6"/>
  <c r="L26" i="6"/>
  <c r="F33" i="6"/>
  <c r="F8" i="6"/>
  <c r="J14" i="6"/>
  <c r="D21" i="6"/>
  <c r="I27" i="6"/>
  <c r="M33" i="6"/>
  <c r="I14" i="6"/>
  <c r="H27" i="6"/>
  <c r="L14" i="6"/>
  <c r="K27" i="6"/>
  <c r="D28" i="6"/>
  <c r="L15" i="6"/>
  <c r="G9" i="6"/>
  <c r="K15" i="6"/>
  <c r="E22" i="6"/>
  <c r="J28" i="6"/>
  <c r="D35" i="6"/>
  <c r="J9" i="6"/>
  <c r="D16" i="6"/>
  <c r="H22" i="6"/>
  <c r="M28" i="6"/>
  <c r="G35" i="6"/>
  <c r="M9" i="6"/>
  <c r="G16" i="6"/>
  <c r="K22" i="6"/>
  <c r="F29" i="6"/>
  <c r="J35" i="6"/>
  <c r="J10" i="6"/>
  <c r="D17" i="6"/>
  <c r="H23" i="6"/>
  <c r="M29" i="6"/>
  <c r="G36" i="6"/>
  <c r="I10" i="6"/>
  <c r="M16" i="6"/>
  <c r="G23" i="6"/>
  <c r="L29" i="6"/>
  <c r="F36" i="6"/>
  <c r="L10" i="6"/>
  <c r="F17" i="6"/>
  <c r="J23" i="6"/>
  <c r="E30" i="6"/>
  <c r="I36" i="6"/>
  <c r="E11" i="6"/>
  <c r="I17" i="6"/>
  <c r="M23" i="6"/>
  <c r="H30" i="6"/>
  <c r="L36" i="6"/>
  <c r="G5" i="6"/>
  <c r="L11" i="6"/>
  <c r="F18" i="6"/>
  <c r="J24" i="6"/>
  <c r="E31" i="6"/>
  <c r="I37" i="6"/>
  <c r="D5" i="6"/>
  <c r="K11" i="6"/>
  <c r="E18" i="6"/>
  <c r="I24" i="6"/>
  <c r="D31" i="6"/>
  <c r="H37" i="6"/>
  <c r="M5" i="6"/>
  <c r="D12" i="6"/>
  <c r="H18" i="6"/>
  <c r="L24" i="6"/>
  <c r="G31" i="6"/>
  <c r="K37" i="6"/>
  <c r="D25" i="6"/>
  <c r="G12" i="6"/>
  <c r="K18" i="6"/>
  <c r="F25" i="6"/>
  <c r="J31" i="6"/>
  <c r="J6" i="6"/>
  <c r="D13" i="6"/>
  <c r="H19" i="6"/>
  <c r="M25" i="6"/>
  <c r="G32" i="6"/>
  <c r="I6" i="6"/>
  <c r="M12" i="6"/>
  <c r="G19" i="6"/>
  <c r="L25" i="6"/>
  <c r="F32" i="6"/>
  <c r="L6" i="6"/>
  <c r="F13" i="6"/>
  <c r="J19" i="6"/>
  <c r="E26" i="6"/>
  <c r="I32" i="6"/>
  <c r="E7" i="6"/>
  <c r="I13" i="6"/>
  <c r="M19" i="6"/>
  <c r="H26" i="6"/>
  <c r="L32" i="6"/>
  <c r="L7" i="6"/>
  <c r="F14" i="6"/>
  <c r="J20" i="6"/>
  <c r="E27" i="6"/>
  <c r="I33" i="6"/>
  <c r="E15" i="6"/>
  <c r="H9" i="6"/>
  <c r="E35" i="6"/>
  <c r="K7" i="6"/>
  <c r="E14" i="6"/>
  <c r="I20" i="6"/>
  <c r="D27" i="6"/>
  <c r="H33" i="6"/>
  <c r="D8" i="6"/>
  <c r="H14" i="6"/>
  <c r="L20" i="6"/>
  <c r="G27" i="6"/>
  <c r="K33" i="6"/>
  <c r="G8" i="6"/>
  <c r="K14" i="6"/>
  <c r="E21" i="6"/>
  <c r="J27" i="6"/>
  <c r="D34" i="6"/>
  <c r="D9" i="6"/>
  <c r="H15" i="6"/>
  <c r="L21" i="6"/>
  <c r="G28" i="6"/>
  <c r="K34" i="6"/>
  <c r="M8" i="6"/>
  <c r="G15" i="6"/>
  <c r="K21" i="6"/>
  <c r="F28" i="6"/>
  <c r="J34" i="6"/>
  <c r="F9" i="6"/>
  <c r="J15" i="6"/>
  <c r="D22" i="6"/>
  <c r="I28" i="6"/>
  <c r="M34" i="6"/>
  <c r="I9" i="6"/>
  <c r="M15" i="6"/>
  <c r="G22" i="6"/>
  <c r="L28" i="6"/>
  <c r="F35" i="6"/>
  <c r="F10" i="6"/>
  <c r="J16" i="6"/>
  <c r="D23" i="6"/>
  <c r="I29" i="6"/>
  <c r="M35" i="6"/>
  <c r="E10" i="6"/>
  <c r="I16" i="6"/>
  <c r="M22" i="6"/>
  <c r="H29" i="6"/>
  <c r="L35" i="6"/>
  <c r="H10" i="6"/>
  <c r="L16" i="6"/>
  <c r="F23" i="6"/>
  <c r="K29" i="6"/>
  <c r="E36" i="6"/>
  <c r="K10" i="6"/>
  <c r="E17" i="6"/>
  <c r="I23" i="6"/>
  <c r="D30" i="6"/>
  <c r="H36" i="6"/>
  <c r="H11" i="6"/>
  <c r="L17" i="6"/>
  <c r="F24" i="6"/>
  <c r="K30" i="6"/>
  <c r="E37" i="6"/>
  <c r="J5" i="6"/>
  <c r="G11" i="6"/>
  <c r="K17" i="6"/>
  <c r="E24" i="6"/>
  <c r="J30" i="6"/>
  <c r="D37" i="6"/>
  <c r="I5" i="6"/>
  <c r="J11" i="6"/>
  <c r="D18" i="6"/>
  <c r="H24" i="6"/>
  <c r="M30" i="6"/>
  <c r="G37" i="6"/>
  <c r="L5" i="6"/>
  <c r="M11" i="6"/>
  <c r="G18" i="6"/>
  <c r="K24" i="6"/>
  <c r="F31" i="6"/>
  <c r="J37" i="6"/>
  <c r="F6" i="6"/>
  <c r="J12" i="6"/>
  <c r="D19" i="6"/>
  <c r="I25" i="6"/>
  <c r="M31" i="6"/>
  <c r="I21" i="6"/>
  <c r="K28" i="6"/>
  <c r="I12" i="6"/>
  <c r="M18" i="6"/>
  <c r="H25" i="6"/>
  <c r="L31" i="6"/>
  <c r="H6" i="6"/>
  <c r="L12" i="6"/>
  <c r="F19" i="6"/>
  <c r="K25" i="6"/>
  <c r="E32" i="6"/>
  <c r="K6" i="6"/>
  <c r="E13" i="6"/>
  <c r="I19" i="6"/>
  <c r="D26" i="6"/>
  <c r="H32" i="6"/>
  <c r="H7" i="6"/>
  <c r="L13" i="6"/>
  <c r="F20" i="6"/>
  <c r="K26" i="6"/>
  <c r="E33" i="6"/>
  <c r="G7" i="6"/>
  <c r="K13" i="6"/>
  <c r="E20" i="6"/>
  <c r="J26" i="6"/>
  <c r="D33" i="6"/>
  <c r="J7" i="6"/>
  <c r="D14" i="6"/>
  <c r="H20" i="6"/>
  <c r="M26" i="6"/>
  <c r="G33" i="6"/>
  <c r="M7" i="6"/>
  <c r="G14" i="6"/>
  <c r="K20" i="6"/>
  <c r="F27" i="6"/>
  <c r="J33" i="6"/>
  <c r="J8" i="6"/>
  <c r="D15" i="6"/>
  <c r="H21" i="6"/>
  <c r="M27" i="6"/>
  <c r="G34" i="6"/>
  <c r="I8" i="6"/>
  <c r="M14" i="6"/>
  <c r="G21" i="6"/>
  <c r="L27" i="6"/>
  <c r="F34" i="6"/>
  <c r="L8" i="6"/>
  <c r="F15" i="6"/>
  <c r="J21" i="6"/>
  <c r="E28" i="6"/>
  <c r="I34" i="6"/>
  <c r="E9" i="6"/>
  <c r="I15" i="6"/>
  <c r="M21" i="6"/>
  <c r="H28" i="6"/>
  <c r="L34" i="6"/>
  <c r="L9" i="6"/>
  <c r="F16" i="6"/>
  <c r="J22" i="6"/>
  <c r="E29" i="6"/>
  <c r="I35" i="6"/>
  <c r="K9" i="6"/>
  <c r="E16" i="6"/>
  <c r="I22" i="6"/>
  <c r="D29" i="6"/>
  <c r="H35" i="6"/>
  <c r="D10" i="6"/>
  <c r="H16" i="6"/>
  <c r="L22" i="6"/>
  <c r="G29" i="6"/>
  <c r="K35" i="6"/>
  <c r="G10" i="6"/>
  <c r="K16" i="6"/>
  <c r="E23" i="6"/>
  <c r="J29" i="6"/>
  <c r="D36" i="6"/>
  <c r="D11" i="6"/>
  <c r="H17" i="6"/>
  <c r="L23" i="6"/>
  <c r="G30" i="6"/>
  <c r="K36" i="6"/>
  <c r="F5" i="6"/>
  <c r="E8" i="6"/>
  <c r="M20" i="6"/>
  <c r="L33" i="6"/>
  <c r="H8" i="6"/>
  <c r="F21" i="6"/>
  <c r="E34" i="6"/>
  <c r="K8" i="6"/>
  <c r="H34" i="6"/>
  <c r="F22" i="6"/>
  <c r="D9" i="5" l="1"/>
  <c r="S7" i="6"/>
  <c r="B8" i="7"/>
  <c r="D8" i="7" s="1"/>
  <c r="T7" i="6" l="1"/>
  <c r="B9" i="7"/>
  <c r="D9" i="7" s="1"/>
  <c r="B10" i="7" l="1"/>
  <c r="D10" i="7" s="1"/>
  <c r="B11" i="7" l="1"/>
  <c r="D11" i="7" s="1"/>
  <c r="B12" i="7" l="1"/>
  <c r="D12" i="7" s="1"/>
  <c r="B13" i="7" l="1"/>
  <c r="D13" i="7" s="1"/>
  <c r="B14" i="7" l="1"/>
  <c r="D14" i="7" s="1"/>
  <c r="B15" i="7" l="1"/>
  <c r="D15" i="7" s="1"/>
  <c r="B16" i="7" l="1"/>
  <c r="D16" i="7" s="1"/>
  <c r="B17" i="7" l="1"/>
  <c r="D17" i="7" s="1"/>
  <c r="B18" i="7" l="1"/>
  <c r="D18" i="7" s="1"/>
  <c r="B19" i="7" l="1"/>
  <c r="D19" i="7" s="1"/>
  <c r="B20" i="7" l="1"/>
  <c r="D20" i="7" s="1"/>
  <c r="B21" i="7" l="1"/>
  <c r="D21" i="7" s="1"/>
  <c r="B22" i="7" l="1"/>
  <c r="D22" i="7" s="1"/>
  <c r="B23" i="7" l="1"/>
  <c r="D23" i="7" s="1"/>
  <c r="B24" i="7" l="1"/>
  <c r="D24" i="7" s="1"/>
  <c r="B25" i="7" l="1"/>
  <c r="D25" i="7" s="1"/>
  <c r="B26" i="7" l="1"/>
  <c r="B27" i="7" l="1"/>
  <c r="D26" i="7"/>
  <c r="S12" i="6"/>
  <c r="D27" i="7" l="1"/>
  <c r="B28" i="7"/>
  <c r="B29" i="7" l="1"/>
  <c r="D28" i="7"/>
  <c r="S14" i="6"/>
  <c r="T14" i="6" l="1"/>
  <c r="B30" i="7"/>
  <c r="D29" i="7"/>
  <c r="S13" i="6"/>
  <c r="T13" i="6" s="1"/>
  <c r="B31" i="7" l="1"/>
  <c r="D30" i="7"/>
  <c r="T9" i="6"/>
  <c r="B33" i="5"/>
  <c r="B32" i="5"/>
  <c r="B31" i="5"/>
  <c r="B30" i="5"/>
  <c r="B26" i="5"/>
  <c r="B25" i="5"/>
  <c r="B24" i="5"/>
  <c r="B23" i="5"/>
  <c r="B21" i="5"/>
  <c r="D31" i="7" l="1"/>
  <c r="S5" i="6"/>
  <c r="T12" i="6"/>
  <c r="S11" i="6"/>
  <c r="BB5" i="6" s="1"/>
  <c r="T5" i="6" l="1"/>
  <c r="T11" i="6"/>
  <c r="BB6" i="6" l="1"/>
  <c r="BA6" i="6" s="1"/>
  <c r="BB7" i="6" l="1"/>
  <c r="BB8" i="6" s="1"/>
  <c r="BA8" i="6" s="1"/>
  <c r="BB9" i="6" s="1"/>
  <c r="BB10" i="6" s="1"/>
  <c r="BA10" i="6" s="1"/>
  <c r="BB11" i="6" s="1"/>
  <c r="BB12" i="6" s="1"/>
  <c r="BA12" i="6" s="1"/>
  <c r="BB13" i="6" s="1"/>
  <c r="BB14" i="6" s="1"/>
  <c r="BA14" i="6" s="1"/>
  <c r="BB15" i="6" s="1"/>
  <c r="BB16" i="6" s="1"/>
  <c r="BA16" i="6" s="1"/>
  <c r="BB17" i="6" s="1"/>
  <c r="BB18" i="6" s="1"/>
  <c r="BA18" i="6" s="1"/>
  <c r="BA1" i="6" l="1"/>
  <c r="F7" i="5" s="1"/>
  <c r="G7" i="5" l="1"/>
  <c r="C4" i="5"/>
  <c r="H53" i="9" l="1"/>
  <c r="H56" i="9"/>
  <c r="H58" i="9"/>
  <c r="H57" i="9"/>
  <c r="H54" i="9"/>
  <c r="H55" i="9"/>
  <c r="H52" i="9"/>
  <c r="H51" i="9"/>
  <c r="H50" i="9"/>
  <c r="H46" i="9"/>
  <c r="H48" i="9"/>
  <c r="H49" i="9"/>
  <c r="H47" i="9"/>
  <c r="S6" i="6"/>
  <c r="J52" i="9"/>
  <c r="J42" i="9"/>
  <c r="J55" i="9"/>
  <c r="K46" i="9"/>
  <c r="J44" i="9"/>
  <c r="K61" i="9"/>
  <c r="K59" i="9"/>
  <c r="J56" i="9"/>
  <c r="K45" i="9"/>
  <c r="K39" i="9"/>
  <c r="J46" i="9"/>
  <c r="H60" i="9"/>
  <c r="K42" i="9"/>
  <c r="K57" i="9"/>
  <c r="H62" i="9"/>
  <c r="K55" i="9"/>
  <c r="K44" i="9"/>
  <c r="D22" i="9"/>
  <c r="J43" i="9"/>
  <c r="J58" i="9"/>
  <c r="J59" i="9"/>
  <c r="K50" i="9"/>
  <c r="J39" i="9"/>
  <c r="S19" i="6"/>
  <c r="T19" i="6" s="1"/>
  <c r="K51" i="9"/>
  <c r="K62" i="9"/>
  <c r="K53" i="9"/>
  <c r="J57" i="9"/>
  <c r="J63" i="9"/>
  <c r="J45" i="9"/>
  <c r="K49" i="9"/>
  <c r="K41" i="9"/>
  <c r="J53" i="9"/>
  <c r="J61" i="9"/>
  <c r="K54" i="9"/>
  <c r="J54" i="9"/>
  <c r="K58" i="9"/>
  <c r="J62" i="9"/>
  <c r="J40" i="9"/>
  <c r="J47" i="9"/>
  <c r="H61" i="9"/>
  <c r="J51" i="9"/>
  <c r="J64" i="9"/>
  <c r="K63" i="9"/>
  <c r="J41" i="9"/>
  <c r="K40" i="9"/>
  <c r="K48" i="9"/>
  <c r="J49" i="9"/>
  <c r="J50" i="9"/>
  <c r="K47" i="9"/>
  <c r="J60" i="9"/>
  <c r="K43" i="9"/>
  <c r="K60" i="9"/>
  <c r="J48" i="9"/>
  <c r="K64" i="9"/>
  <c r="H59" i="9"/>
  <c r="K56" i="9"/>
  <c r="K52" i="9"/>
  <c r="H63" i="9"/>
  <c r="K65" i="9" l="1"/>
  <c r="J65" i="9"/>
  <c r="S8" i="6"/>
  <c r="T6" i="6"/>
  <c r="T8" i="6" s="1"/>
  <c r="S10" i="6" l="1"/>
  <c r="S15" i="6" s="1"/>
  <c r="S17" i="6" s="1"/>
  <c r="S22" i="6" s="1"/>
  <c r="S16" i="6"/>
  <c r="S18" i="6" s="1"/>
  <c r="S28" i="6" s="1"/>
  <c r="T10" i="6"/>
  <c r="U18" i="6"/>
  <c r="T16" i="6"/>
  <c r="T18" i="6" s="1"/>
  <c r="T28" i="6" s="1"/>
  <c r="U8" i="6"/>
  <c r="T31" i="6" l="1"/>
  <c r="D33" i="5" s="1"/>
  <c r="D30" i="5"/>
  <c r="T29" i="6"/>
  <c r="D31" i="5" s="1"/>
  <c r="S23" i="6"/>
  <c r="C24" i="5" s="1"/>
  <c r="J28" i="9"/>
  <c r="C23" i="5"/>
  <c r="S25" i="6"/>
  <c r="C26" i="5" s="1"/>
  <c r="S24" i="6"/>
  <c r="C30" i="5"/>
  <c r="S29" i="6"/>
  <c r="C31" i="5" s="1"/>
  <c r="S31" i="6"/>
  <c r="C33" i="5" s="1"/>
  <c r="J29" i="9"/>
  <c r="G60" i="9"/>
  <c r="G56" i="9"/>
  <c r="G52" i="9"/>
  <c r="G54" i="9"/>
  <c r="G40" i="9"/>
  <c r="G46" i="9"/>
  <c r="G50" i="9"/>
  <c r="G44" i="9"/>
  <c r="G51" i="9"/>
  <c r="J26" i="9"/>
  <c r="G45" i="9"/>
  <c r="G63" i="9"/>
  <c r="G42" i="9"/>
  <c r="G61" i="9"/>
  <c r="G48" i="9"/>
  <c r="G39" i="9"/>
  <c r="G43" i="9"/>
  <c r="G57" i="9"/>
  <c r="G62" i="9"/>
  <c r="G58" i="9"/>
  <c r="G55" i="9"/>
  <c r="G47" i="9"/>
  <c r="G41" i="9"/>
  <c r="G53" i="9"/>
  <c r="G49" i="9"/>
  <c r="G59" i="9"/>
  <c r="U17" i="6"/>
  <c r="E7" i="7" s="1"/>
  <c r="T15" i="6"/>
  <c r="T17" i="6" s="1"/>
  <c r="T22" i="6" s="1"/>
  <c r="E13" i="7"/>
  <c r="E17" i="7"/>
  <c r="E16" i="7"/>
  <c r="E20" i="7"/>
  <c r="E11" i="7"/>
  <c r="E10" i="7"/>
  <c r="E24" i="7"/>
  <c r="E22" i="7"/>
  <c r="E18" i="7"/>
  <c r="E28" i="7"/>
  <c r="E19" i="7"/>
  <c r="E8" i="7"/>
  <c r="E31" i="7"/>
  <c r="E12" i="7"/>
  <c r="E26" i="7"/>
  <c r="E29" i="7"/>
  <c r="E30" i="7"/>
  <c r="E27" i="7"/>
  <c r="E21" i="7"/>
  <c r="E14" i="7"/>
  <c r="E9" i="7"/>
  <c r="E25" i="7"/>
  <c r="E15" i="7"/>
  <c r="E23" i="7"/>
  <c r="S30" i="6" l="1"/>
  <c r="C32" i="5" s="1"/>
  <c r="T25" i="6"/>
  <c r="D26" i="5" s="1"/>
  <c r="T23" i="6"/>
  <c r="D24" i="5" s="1"/>
  <c r="D23" i="5"/>
  <c r="AS7" i="7"/>
  <c r="A75" i="9" s="1"/>
  <c r="F7" i="7"/>
  <c r="G7" i="7" s="1"/>
  <c r="I39" i="9" s="1"/>
  <c r="F16" i="7"/>
  <c r="G16" i="7" s="1"/>
  <c r="I48" i="9" s="1"/>
  <c r="F28" i="7"/>
  <c r="G28" i="7" s="1"/>
  <c r="I60" i="9" s="1"/>
  <c r="F15" i="7"/>
  <c r="G15" i="7" s="1"/>
  <c r="I47" i="9" s="1"/>
  <c r="F13" i="7"/>
  <c r="G13" i="7" s="1"/>
  <c r="I45" i="9" s="1"/>
  <c r="F11" i="7"/>
  <c r="G11" i="7" s="1"/>
  <c r="I43" i="9" s="1"/>
  <c r="F9" i="7"/>
  <c r="G9" i="7" s="1"/>
  <c r="I41" i="9" s="1"/>
  <c r="F23" i="7"/>
  <c r="G23" i="7" s="1"/>
  <c r="I55" i="9" s="1"/>
  <c r="F26" i="7"/>
  <c r="G26" i="7" s="1"/>
  <c r="I58" i="9" s="1"/>
  <c r="F22" i="7"/>
  <c r="G22" i="7" s="1"/>
  <c r="I54" i="9" s="1"/>
  <c r="F12" i="7"/>
  <c r="G12" i="7" s="1"/>
  <c r="I44" i="9" s="1"/>
  <c r="F17" i="7"/>
  <c r="G17" i="7" s="1"/>
  <c r="I49" i="9" s="1"/>
  <c r="F27" i="7"/>
  <c r="G27" i="7" s="1"/>
  <c r="I59" i="9" s="1"/>
  <c r="F18" i="7"/>
  <c r="G18" i="7" s="1"/>
  <c r="I50" i="9" s="1"/>
  <c r="F10" i="7"/>
  <c r="G10" i="7" s="1"/>
  <c r="I42" i="9" s="1"/>
  <c r="F20" i="7"/>
  <c r="G20" i="7" s="1"/>
  <c r="I52" i="9" s="1"/>
  <c r="F30" i="7"/>
  <c r="G30" i="7" s="1"/>
  <c r="I62" i="9" s="1"/>
  <c r="F29" i="7"/>
  <c r="G29" i="7" s="1"/>
  <c r="I61" i="9" s="1"/>
  <c r="AS8" i="7"/>
  <c r="A76" i="9" s="1"/>
  <c r="F14" i="7"/>
  <c r="G14" i="7" s="1"/>
  <c r="I46" i="9" s="1"/>
  <c r="F31" i="7"/>
  <c r="G31" i="7" s="1"/>
  <c r="I63" i="9" s="1"/>
  <c r="F8" i="7"/>
  <c r="G8" i="7" s="1"/>
  <c r="I40" i="9" s="1"/>
  <c r="F25" i="7"/>
  <c r="G25" i="7" s="1"/>
  <c r="I57" i="9" s="1"/>
  <c r="F21" i="7"/>
  <c r="G21" i="7" s="1"/>
  <c r="I53" i="9" s="1"/>
  <c r="F24" i="7"/>
  <c r="G24" i="7" s="1"/>
  <c r="I56" i="9" s="1"/>
  <c r="F19" i="7"/>
  <c r="G19" i="7" s="1"/>
  <c r="I51" i="9" s="1"/>
  <c r="C19" i="5"/>
  <c r="C39" i="5" s="1"/>
  <c r="J30" i="9"/>
  <c r="C25" i="5"/>
  <c r="T30" i="6"/>
  <c r="D32" i="5" s="1"/>
  <c r="J31" i="9" l="1"/>
  <c r="D40" i="9"/>
  <c r="E40" i="9" s="1"/>
  <c r="F40" i="9" s="1"/>
  <c r="D42" i="9"/>
  <c r="E42" i="9" s="1"/>
  <c r="F42" i="9" s="1"/>
  <c r="D52" i="9"/>
  <c r="E52" i="9" s="1"/>
  <c r="F52" i="9" s="1"/>
  <c r="D56" i="9"/>
  <c r="E56" i="9" s="1"/>
  <c r="F56" i="9" s="1"/>
  <c r="D58" i="9"/>
  <c r="E58" i="9" s="1"/>
  <c r="F58" i="9" s="1"/>
  <c r="D62" i="9"/>
  <c r="E62" i="9" s="1"/>
  <c r="F62" i="9" s="1"/>
  <c r="D39" i="9"/>
  <c r="E39" i="9" s="1"/>
  <c r="F39" i="9" s="1"/>
  <c r="D51" i="9"/>
  <c r="E51" i="9" s="1"/>
  <c r="F51" i="9" s="1"/>
  <c r="D49" i="9"/>
  <c r="E49" i="9" s="1"/>
  <c r="F49" i="9" s="1"/>
  <c r="D59" i="9"/>
  <c r="E59" i="9" s="1"/>
  <c r="F59" i="9" s="1"/>
  <c r="D53" i="9"/>
  <c r="E53" i="9" s="1"/>
  <c r="F53" i="9" s="1"/>
  <c r="D61" i="9"/>
  <c r="E61" i="9" s="1"/>
  <c r="F61" i="9" s="1"/>
  <c r="D41" i="9"/>
  <c r="E41" i="9" s="1"/>
  <c r="F41" i="9" s="1"/>
  <c r="D63" i="9"/>
  <c r="E63" i="9" s="1"/>
  <c r="F63" i="9" s="1"/>
  <c r="D43" i="9"/>
  <c r="E43" i="9" s="1"/>
  <c r="F43" i="9" s="1"/>
  <c r="D44" i="9"/>
  <c r="E44" i="9" s="1"/>
  <c r="F44" i="9" s="1"/>
  <c r="D57" i="9"/>
  <c r="E57" i="9" s="1"/>
  <c r="F57" i="9" s="1"/>
  <c r="D47" i="9"/>
  <c r="E47" i="9" s="1"/>
  <c r="F47" i="9" s="1"/>
  <c r="D54" i="9"/>
  <c r="E54" i="9" s="1"/>
  <c r="F54" i="9" s="1"/>
  <c r="D55" i="9"/>
  <c r="E55" i="9" s="1"/>
  <c r="F55" i="9" s="1"/>
  <c r="D60" i="9"/>
  <c r="E60" i="9" s="1"/>
  <c r="F60" i="9" s="1"/>
  <c r="D46" i="9"/>
  <c r="E46" i="9" s="1"/>
  <c r="F46" i="9" s="1"/>
  <c r="D45" i="9"/>
  <c r="E45" i="9" s="1"/>
  <c r="F45" i="9" s="1"/>
  <c r="D48" i="9"/>
  <c r="E48" i="9" s="1"/>
  <c r="F48" i="9" s="1"/>
  <c r="D50" i="9"/>
  <c r="E50" i="9" s="1"/>
  <c r="F50" i="9" s="1"/>
  <c r="T24" i="6"/>
  <c r="D25" i="5" s="1"/>
</calcChain>
</file>

<file path=xl/comments1.xml><?xml version="1.0" encoding="utf-8"?>
<comments xmlns="http://schemas.openxmlformats.org/spreadsheetml/2006/main">
  <authors>
    <author>99002968</author>
  </authors>
  <commentList>
    <comment ref="C17" authorId="0" shapeId="0">
      <text>
        <r>
          <rPr>
            <sz val="8"/>
            <color indexed="81"/>
            <rFont val="Tahoma"/>
            <family val="2"/>
          </rPr>
          <t>As per our understanding from underwriting team, MMR is no longer used and hence should always assume the value 0 here.</t>
        </r>
      </text>
    </comment>
  </commentList>
</comments>
</file>

<file path=xl/comments2.xml><?xml version="1.0" encoding="utf-8"?>
<comments xmlns="http://schemas.openxmlformats.org/spreadsheetml/2006/main">
  <authors>
    <author>99002968</author>
  </authors>
  <commentList>
    <comment ref="R8" authorId="0" shapeId="0">
      <text>
        <r>
          <rPr>
            <b/>
            <sz val="8"/>
            <color indexed="81"/>
            <rFont val="Tahoma"/>
            <family val="2"/>
          </rPr>
          <t>99002968:</t>
        </r>
        <r>
          <rPr>
            <sz val="8"/>
            <color indexed="81"/>
            <rFont val="Tahoma"/>
            <family val="2"/>
          </rPr>
          <t xml:space="preserve">
Prem calc logic changed cz the H'SA &amp; Online rebate calculation methodology has been changed after ANP.</t>
        </r>
      </text>
    </comment>
    <comment ref="P22" authorId="0" shapeId="0">
      <text>
        <r>
          <rPr>
            <b/>
            <sz val="8"/>
            <color indexed="81"/>
            <rFont val="Tahoma"/>
            <family val="2"/>
          </rPr>
          <t>99002968:</t>
        </r>
        <r>
          <rPr>
            <sz val="8"/>
            <color indexed="81"/>
            <rFont val="Tahoma"/>
            <family val="2"/>
          </rPr>
          <t xml:space="preserve">
6% for Policy term 12</t>
        </r>
      </text>
    </comment>
  </commentList>
</comments>
</file>

<file path=xl/sharedStrings.xml><?xml version="1.0" encoding="utf-8"?>
<sst xmlns="http://schemas.openxmlformats.org/spreadsheetml/2006/main" count="214" uniqueCount="182">
  <si>
    <t>Date:</t>
  </si>
  <si>
    <t>Place:</t>
  </si>
  <si>
    <t xml:space="preserve">Marketing officials' Signature: </t>
  </si>
  <si>
    <t>I .............................................. (Name), having received the information with respect to the above, have understood the above statement before entering into the contract.</t>
  </si>
  <si>
    <t>Declaration</t>
  </si>
  <si>
    <t xml:space="preserve">    </t>
  </si>
  <si>
    <t xml:space="preserve">    There is no guarantee on the amount of bonuses and these will be declared at the sole discretion of the company. Hence, the bonuses in this plan may vary from time to time.</t>
  </si>
  <si>
    <t>Risk Factors</t>
  </si>
  <si>
    <t>Disclosures</t>
  </si>
  <si>
    <t xml:space="preserve">5.  Premiums payable and benefits receivable under this plan are eligible for tax benefits as per the prevailing tax laws subject to amendments from time to time. </t>
  </si>
  <si>
    <t>&lt;&lt;Page 3&gt;&gt;</t>
  </si>
  <si>
    <t>Total Bonus</t>
  </si>
  <si>
    <t>Age at the beginning of the year</t>
  </si>
  <si>
    <t>Year</t>
  </si>
  <si>
    <t>Non Guaranteed Benefits</t>
  </si>
  <si>
    <t>Guaranteed Benefits</t>
  </si>
  <si>
    <t>&lt;&lt;Page 2&gt;&gt;</t>
  </si>
  <si>
    <t xml:space="preserve">Annualised Premium: </t>
  </si>
  <si>
    <t>Premium Payment Frequency:</t>
  </si>
  <si>
    <t xml:space="preserve">Premium Payment Term: </t>
  </si>
  <si>
    <t xml:space="preserve">Policy Term: </t>
  </si>
  <si>
    <t xml:space="preserve">Date of Illustration: </t>
  </si>
  <si>
    <t xml:space="preserve">Gender: </t>
  </si>
  <si>
    <t>&lt;&lt;Designation&gt;&gt;</t>
  </si>
  <si>
    <t>Designation</t>
  </si>
  <si>
    <t xml:space="preserve">Name of the plan: </t>
  </si>
  <si>
    <t xml:space="preserve">Age: </t>
  </si>
  <si>
    <t xml:space="preserve"> UIN: </t>
  </si>
  <si>
    <t>NA</t>
  </si>
  <si>
    <t xml:space="preserve">Proposal Number: </t>
  </si>
  <si>
    <t>Date of Birth:</t>
  </si>
  <si>
    <t>Plan Details</t>
  </si>
  <si>
    <t>Personal details of life to be assured</t>
  </si>
  <si>
    <t>&lt;&lt;Page 1&gt;&gt;</t>
  </si>
  <si>
    <t>Enter desired plan details</t>
  </si>
  <si>
    <t>Mode</t>
  </si>
  <si>
    <t>Sex</t>
  </si>
  <si>
    <t>Sum Assured</t>
  </si>
  <si>
    <t>M</t>
  </si>
  <si>
    <t>Age</t>
  </si>
  <si>
    <t>Monthly</t>
  </si>
  <si>
    <t>Staff Discount</t>
  </si>
  <si>
    <t>Underwriting Extras</t>
  </si>
  <si>
    <t>Extra Mortality Rating</t>
  </si>
  <si>
    <t>Flat Extra</t>
  </si>
  <si>
    <t>Serv. Tax</t>
  </si>
  <si>
    <t>PARTICULARS</t>
  </si>
  <si>
    <t>EMR Rates</t>
  </si>
  <si>
    <t>Age (l.b.d.)</t>
  </si>
  <si>
    <t>Rebate (per 1000 SA)</t>
  </si>
  <si>
    <t>Premium Calculation</t>
  </si>
  <si>
    <t>Base Premium Rate</t>
  </si>
  <si>
    <t>SA Rebate</t>
  </si>
  <si>
    <t>EMR Rating</t>
  </si>
  <si>
    <t>EMR Rate</t>
  </si>
  <si>
    <t>Modal Loading</t>
  </si>
  <si>
    <t>SA/1000 * Modal_Factor</t>
  </si>
  <si>
    <t>Year 1</t>
  </si>
  <si>
    <t>Other Years</t>
  </si>
  <si>
    <t xml:space="preserve"> Year</t>
  </si>
  <si>
    <t>PREM %</t>
  </si>
  <si>
    <t>GSV - without Bonus</t>
  </si>
  <si>
    <t>Cumulative Premium</t>
  </si>
  <si>
    <t>Total Premium Annual without considering monthly mode for calculation purposes</t>
  </si>
  <si>
    <t>First Year Modal Prem Calcs</t>
  </si>
  <si>
    <t>Subsequent Year Modal Prem Calcs</t>
  </si>
  <si>
    <t>Ingenium Logic</t>
  </si>
  <si>
    <t>Annualized Premium</t>
  </si>
  <si>
    <t>Total Modal Premium</t>
  </si>
  <si>
    <t>Modal Premium (Basic Prem + Extra Prem, incl. Disc.)</t>
  </si>
  <si>
    <t>Total Premium Rate_Yr1</t>
  </si>
  <si>
    <t>Total Premium Rate_Yr2</t>
  </si>
  <si>
    <t>Oasis Logic</t>
  </si>
  <si>
    <t>Oasis</t>
  </si>
  <si>
    <t>Ingenium</t>
  </si>
  <si>
    <t>Basic Prem Rate (Yr1)</t>
  </si>
  <si>
    <t>Annualized Prem For DB calcs</t>
  </si>
  <si>
    <t>Modal Basic Prem For GSV calcs</t>
  </si>
  <si>
    <t>Modal Basic Prem Yr 1 excl. extra prem</t>
  </si>
  <si>
    <t>Modal Basic Prem Yr2 excl. extra prem</t>
  </si>
  <si>
    <t>I……………..………..……………..(Name), have explained  the information with respect to the above to the proposer before entering into the contract.</t>
  </si>
  <si>
    <t xml:space="preserve">Proposer's Signature: </t>
  </si>
  <si>
    <t>MMR</t>
  </si>
  <si>
    <t>Extra Prem Rate  (Yr1)</t>
  </si>
  <si>
    <t>Extra Prem Rate  (Yr2)</t>
  </si>
  <si>
    <t>PPT</t>
  </si>
  <si>
    <t>PT</t>
  </si>
  <si>
    <r>
      <t xml:space="preserve">Premium Rate per </t>
    </r>
    <r>
      <rPr>
        <b/>
        <sz val="10"/>
        <color indexed="8"/>
        <rFont val="Rupee Foradian"/>
        <family val="2"/>
      </rPr>
      <t>`</t>
    </r>
    <r>
      <rPr>
        <b/>
        <sz val="10"/>
        <color indexed="8"/>
        <rFont val="Calibri"/>
        <family val="2"/>
      </rPr>
      <t xml:space="preserve"> 1,000 SA</t>
    </r>
  </si>
  <si>
    <t>Investment return at 4.00%</t>
  </si>
  <si>
    <t>Investment return at 8.00%</t>
  </si>
  <si>
    <t>Terminal
Bonus</t>
  </si>
  <si>
    <t>Applicable Bonus %</t>
  </si>
  <si>
    <t>HSA Rebate</t>
  </si>
  <si>
    <t xml:space="preserve">Year </t>
  </si>
  <si>
    <t>6.  The above premium is for a healthy individual. Your application will be assessed as per board approved underwriting policy of the company. Basis underwriting, it may result in an extra premium to be paid, which shall be borne by you.</t>
  </si>
  <si>
    <r>
      <t xml:space="preserve">SA (in </t>
    </r>
    <r>
      <rPr>
        <b/>
        <sz val="10"/>
        <rFont val="Rupee Foradian"/>
        <family val="2"/>
      </rPr>
      <t>`</t>
    </r>
    <r>
      <rPr>
        <b/>
        <sz val="10"/>
        <rFont val="Arial"/>
        <family val="2"/>
      </rPr>
      <t>)</t>
    </r>
  </si>
  <si>
    <t>Direct Discount</t>
  </si>
  <si>
    <t>BP Rate aft Direct Disc less SA Rebate</t>
  </si>
  <si>
    <t>Staff Case</t>
  </si>
  <si>
    <t>Direct Case</t>
  </si>
  <si>
    <t>Service Tax (Plus SBC &amp; KKC)</t>
  </si>
  <si>
    <t>Key</t>
  </si>
  <si>
    <t>PR</t>
  </si>
  <si>
    <r>
      <t>1.&lt;&lt;</t>
    </r>
    <r>
      <rPr>
        <u/>
        <sz val="11"/>
        <color theme="1"/>
        <rFont val="Arial"/>
        <family val="2"/>
      </rPr>
      <t xml:space="preserve">Non Staff policies only&gt;&gt;: </t>
    </r>
    <r>
      <rPr>
        <sz val="11"/>
        <color theme="1"/>
        <rFont val="Arial"/>
        <family val="2"/>
      </rPr>
      <t>Corporate Agent will receive commission basis the premium payment term (PPT) of the policy from the company for this transaction:-</t>
    </r>
  </si>
  <si>
    <t>IRDA regulations do not permit Corporate Agent or its employees to pay such commission, whether in part or whole, as an inducement to any person to take out or renew or continue an insurance policy of any kind.</t>
  </si>
  <si>
    <r>
      <t>&lt;&lt;</t>
    </r>
    <r>
      <rPr>
        <u/>
        <sz val="11"/>
        <color theme="1"/>
        <rFont val="Arial"/>
        <family val="2"/>
      </rPr>
      <t xml:space="preserve"> Staff policies only&gt;&gt;: </t>
    </r>
    <r>
      <rPr>
        <sz val="11"/>
        <color theme="1"/>
        <rFont val="Arial"/>
        <family val="2"/>
      </rPr>
      <t>Corporate Agent will receive commission basis the premium payment term (PPT) of the policy from the company for this transaction:-</t>
    </r>
  </si>
  <si>
    <t>IRDA regulations do not permit Corporate Agent or its employees to pay such commission, whether in part or whole, as an inducement to any person to take out or renew or continue an insurance policy of any kind</t>
  </si>
  <si>
    <t>Final TB rate</t>
  </si>
  <si>
    <t>@ 8%</t>
  </si>
  <si>
    <t>@ 4%</t>
  </si>
  <si>
    <t>RB</t>
  </si>
  <si>
    <t>All Options</t>
  </si>
  <si>
    <t>Policy yr</t>
  </si>
  <si>
    <t xml:space="preserve"> GSV (%age of Premium)</t>
  </si>
  <si>
    <t>FINAL Base Premium Rates</t>
  </si>
  <si>
    <t>Revisionary Bonus</t>
  </si>
  <si>
    <t>requirements is appended. Please note that this illustration is indicative and the actual values may vary depending on performance of the Participating fund managed by the Company.</t>
  </si>
  <si>
    <t xml:space="preserve">Sum Assured (SA): </t>
  </si>
  <si>
    <t xml:space="preserve">Installment Premium for Year 1 (with service tax and cess(es)): </t>
  </si>
  <si>
    <t xml:space="preserve">Installment Premium from Year 2 onwards (with service tax and cess(es)): </t>
  </si>
  <si>
    <t>Illustration for Standard Life</t>
  </si>
  <si>
    <t>Death Benefit (Rs.)</t>
  </si>
  <si>
    <t>Final Bonus at Maturity</t>
  </si>
  <si>
    <t>The above table should be read in conjunction with the important notes given below.</t>
  </si>
  <si>
    <t xml:space="preserve">Important Notes: </t>
  </si>
  <si>
    <t>(4) Annualized premium mentioned above excludes underwriting extra premium, if any, as well as excludes Service tax and ces (es).</t>
  </si>
  <si>
    <t>Other key things to Note:</t>
  </si>
  <si>
    <t>1.  Some benefits are guaranteed and some benefits are variable with returns based on the future performance of your Insurer carrying on life insurance business. If your policy  
    offers guaranteed returns then these will be clearly marked “guaranteed” in the illustration table. If your policy offers variable returns then the illustrations on this 
    page will show two different rates of assumed future investment returns. These assumed rates of return are not guaranteed and they are not the upper or lower limits of what you 
    might get back, as the value of your policy is dependent on a number of factors including future investment performance.</t>
  </si>
  <si>
    <t xml:space="preserve">2.  The Policy will be eligible for bonuses from the profits emerging out of the with-profit fund managed by the Company by way of Annual bonuses and Final bonus, if any. The Company will declare the Annual bonus at the end of each financial year and once declared, </t>
  </si>
  <si>
    <t xml:space="preserve">      the annual bonus will get accrued to the policy and is guaranteed to be payable. </t>
  </si>
  <si>
    <t xml:space="preserve">3. This is a traditional plan intended for long term savings and benefits  for your child`s education liability. It is strongly advised that the policy should be continued throughout the defined policy </t>
  </si>
  <si>
    <t xml:space="preserve">     term to realise the full benefits. Early exit should not be opted for unless there is no other alternative available, as it will impact the policy value. If premiums are discontinued</t>
  </si>
  <si>
    <t xml:space="preserve">4.  Your policy will acquire a guaranteed surrender value (GSV) after payment of at least 2 years’ consecutive premiums. However, the Company may offer a special surrender value (SSV), and higher of {GSV or SSV} will be paid on surrender. </t>
  </si>
  <si>
    <t xml:space="preserve">     The Illustration above only shows the minimum guaranteed amount payable on surrender of the policy.</t>
  </si>
  <si>
    <t>7.  The above illustration takes into account currently applicable service tax &amp; cess. However, the applicable taxes may change from time to time and total premium payable will change accordingly.</t>
  </si>
  <si>
    <t>8.  For more details on product features and terms and conditions please read sales brochure or sample policy contract carefully before concluding a sale.</t>
  </si>
  <si>
    <t xml:space="preserve">The above amount is payable on a) death of the life assured, b) request for termination of the policy by the policyholder or c) expiry of the revival period, whichever happens earliest. </t>
  </si>
  <si>
    <t>Early Exit Value - without Bonus</t>
  </si>
  <si>
    <t>Months</t>
  </si>
  <si>
    <t>Premium value</t>
  </si>
  <si>
    <t>1st year Commission</t>
  </si>
  <si>
    <t>Staff</t>
  </si>
  <si>
    <t>Non Staff</t>
  </si>
  <si>
    <t>Category</t>
  </si>
  <si>
    <t>Yearly</t>
  </si>
  <si>
    <t>Accrued Annual Bonus at an assumed investment return of 4% p.a. (Rs.)</t>
  </si>
  <si>
    <t>Accrued Annual Bonus at an assumed investment return of 8%p.a. (Rs.)</t>
  </si>
  <si>
    <t>Enter details in cells coloured Green</t>
  </si>
  <si>
    <t>FINAL EMR Rates</t>
  </si>
  <si>
    <t>No</t>
  </si>
  <si>
    <t>(6) Installment premium mentioned above is inclusive of underwriting extra premium, if any.</t>
  </si>
  <si>
    <t xml:space="preserve">(7) A policy shall acquire lapse status if the policyholder fails to pay due premium within the grace period in the first three policy years. In such case, provided that at least one full year`s premium has been paid and the policy has not been revived: </t>
  </si>
  <si>
    <t xml:space="preserve">(3) Minimum guaranteed amount payable on Surrender is the amount payable at the end of the policy year, before the payment of Guaranteed Annual Payouts/Guaranteed Sum Assured on Maturity. </t>
  </si>
  <si>
    <t>(5) Guaranteed Sum Assured on Maturity equal to 20% of Sum Assued payable on maturity (at the end of the policy term) is shown above under guaranteed benefits</t>
  </si>
  <si>
    <t>Total Premium Payable (including Service Tax &amp; applicable cess (es))
 (Rs.)</t>
  </si>
  <si>
    <t xml:space="preserve">Installment Premium Year 1 (without service tax and cess(es)): </t>
  </si>
  <si>
    <t xml:space="preserve">Installment Premium Year 2 onwards(without service tax and cess(es)): </t>
  </si>
  <si>
    <t>Benefit Illustration - Smart Junior Plan</t>
  </si>
  <si>
    <t>Thank you for showing interest in our Canara HSBC Oriental Bank of Commerce Life Insurance Smart Junior Plan. Based on the details provided by you, and reproduced below, the illustration customised to your</t>
  </si>
  <si>
    <t>Canara HSBC Oriental Bank of  
Commerce Life Insurance Smart Junior Plan</t>
  </si>
  <si>
    <t>(1)  Survival and Maturity Benefit payable under this plan are : (i). Survival Benefit:  Guaranteed annual payouts equal to 20% of sum assured payable at the end of each of the last 4 policy years before maturity year. (ii) Maturity Benefit: Guaranteed  Sum Assured on Maturity equal to 20% of Sum Assured along with Accrued Annual bonuses and Final bonus, if any, will be payable on maturity.</t>
  </si>
  <si>
    <t>(2) The Death Benefit is the benefit payable on death of the Life Assured, which is higher of (Sum Assured or 10 times of Annualised Premium or 105% of all premiums paid less underwriting extra premium paid, if any). In addition, all remaining future premiums, if any, are waived off and guaranteed annual payouts are paid as scheduled. On maturity, Guaranteed Sum Assured on Maturity along with accrued Annual bonuses and Final bonus, if any,will be payable.</t>
  </si>
  <si>
    <r>
      <t>Minimum guaranteed amount payable on Surrender 
(</t>
    </r>
    <r>
      <rPr>
        <b/>
        <sz val="11"/>
        <rFont val="Rupee Foradian"/>
        <family val="2"/>
      </rPr>
      <t>Rs.</t>
    </r>
    <r>
      <rPr>
        <b/>
        <sz val="11"/>
        <rFont val="Arial"/>
        <family val="2"/>
      </rPr>
      <t>)</t>
    </r>
  </si>
  <si>
    <r>
      <t>Total Premium Payable (excluding Service Tax &amp; applicable cess (es))
 (</t>
    </r>
    <r>
      <rPr>
        <b/>
        <sz val="11"/>
        <rFont val="Rupee Foradian"/>
        <family val="2"/>
      </rPr>
      <t>Rs.</t>
    </r>
    <r>
      <rPr>
        <b/>
        <sz val="11"/>
        <rFont val="Arial"/>
        <family val="2"/>
      </rPr>
      <t>)</t>
    </r>
  </si>
  <si>
    <r>
      <t>Service Tax &amp; applicable cess (es) (</t>
    </r>
    <r>
      <rPr>
        <b/>
        <sz val="11"/>
        <rFont val="Rupee Foradian"/>
        <family val="2"/>
      </rPr>
      <t>Rs.</t>
    </r>
    <r>
      <rPr>
        <b/>
        <sz val="11"/>
        <rFont val="Arial"/>
        <family val="2"/>
      </rPr>
      <t>)</t>
    </r>
  </si>
  <si>
    <t>Guaranteed Annual Payouts/Guaranteed Sum Assured on Maturity
(Rs.)</t>
  </si>
  <si>
    <t>Calculation Reverse Calculator</t>
  </si>
  <si>
    <t>Premium Input for Reverse Calculator</t>
  </si>
  <si>
    <t xml:space="preserve">Orig. Installment Premium (Rs.) </t>
  </si>
  <si>
    <t xml:space="preserve">INCLUDING Service Tax </t>
  </si>
  <si>
    <t xml:space="preserve">EXCLUDING Service Tax </t>
  </si>
  <si>
    <t xml:space="preserve">for Year 1: </t>
  </si>
  <si>
    <t>Orig. Installment Premium "Including" Service Tax ( Cell F4)</t>
  </si>
  <si>
    <t>Yes</t>
  </si>
  <si>
    <t>Output of reverse calculator</t>
  </si>
  <si>
    <t>SA Output for Reverse Calculator</t>
  </si>
  <si>
    <t>Check for Premium basis Premium Calculator</t>
  </si>
  <si>
    <t>Note:</t>
  </si>
  <si>
    <t>Output is in cells coloured Pink</t>
  </si>
  <si>
    <t>&gt;&gt; Reverse Calculator will not work for Staff Cases</t>
  </si>
  <si>
    <t>&gt;&gt; If the Service Tax depicted here is different from the actual, get the Reverse Calculator updated from Actuarial Team.</t>
  </si>
  <si>
    <t>If Cell C39 is greater than 1 wrt rounding of values, please connect with the Pricing Team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</si>
</sst>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3" formatCode="_(* #,##0.00_);_(* \(#,##0.00\);_(* &quot;-&quot;??_);_(@_)"/>
    <numFmt numFmtId="164" formatCode="&quot;Rs.&quot;\ #,##0;[Red]&quot;Rs.&quot;\ \-#,##0"/>
    <numFmt numFmtId="165" formatCode="_(* #,##0_);_(* \(#,##0\);_(* &quot;-&quot;??_);_(@_)"/>
    <numFmt numFmtId="166" formatCode="_ * #,##0_ ;_ * \-#,##0_ ;_ * &quot;-&quot;??_ ;_ @_ "/>
    <numFmt numFmtId="167" formatCode="[$-409]d\-mmm\-yy;@"/>
    <numFmt numFmtId="168" formatCode="0.000%"/>
    <numFmt numFmtId="169" formatCode="_(* #,##0.000_);_(* \(#,##0.000\);_(* &quot;-&quot;??_);_(@_)"/>
    <numFmt numFmtId="170" formatCode="0.000"/>
    <numFmt numFmtId="171" formatCode="0.0%"/>
    <numFmt numFmtId="172" formatCode="0.0"/>
    <numFmt numFmtId="173" formatCode="_(* #,##0.0_);_(* \(#,##0.0\);_(* &quot;-&quot;?_);_(@_)"/>
  </numFmts>
  <fonts count="38">
    <font>
      <sz val="11"/>
      <color theme="1"/>
      <name val="Calibri"/>
      <family val="2"/>
      <scheme val="minor"/>
    </font>
    <font>
      <sz val="10"/>
      <name val="Arial"/>
      <family val="2"/>
    </font>
    <font>
      <sz val="11"/>
      <color theme="1"/>
      <name val="Calibri"/>
      <family val="2"/>
      <scheme val="minor"/>
    </font>
    <font>
      <sz val="11"/>
      <color theme="1"/>
      <name val="Arial"/>
      <family val="2"/>
    </font>
    <font>
      <b/>
      <sz val="11"/>
      <color theme="1"/>
      <name val="Calibri"/>
      <family val="2"/>
      <scheme val="minor"/>
    </font>
    <font>
      <b/>
      <u/>
      <sz val="10"/>
      <color theme="1"/>
      <name val="Calibri"/>
      <family val="2"/>
      <scheme val="minor"/>
    </font>
    <font>
      <sz val="10"/>
      <color theme="1"/>
      <name val="Calibri"/>
      <family val="2"/>
      <scheme val="minor"/>
    </font>
    <font>
      <b/>
      <sz val="10"/>
      <name val="Arial"/>
      <family val="2"/>
    </font>
    <font>
      <sz val="10"/>
      <name val="Calibri"/>
      <family val="2"/>
      <scheme val="minor"/>
    </font>
    <font>
      <b/>
      <sz val="10"/>
      <color theme="1"/>
      <name val="Calibri"/>
      <family val="2"/>
      <scheme val="minor"/>
    </font>
    <font>
      <b/>
      <sz val="10"/>
      <color indexed="8"/>
      <name val="Rupee Foradian"/>
      <family val="2"/>
    </font>
    <font>
      <b/>
      <sz val="10"/>
      <color indexed="8"/>
      <name val="Calibri"/>
      <family val="2"/>
    </font>
    <font>
      <sz val="10"/>
      <color theme="0"/>
      <name val="Calibri"/>
      <family val="2"/>
      <scheme val="minor"/>
    </font>
    <font>
      <b/>
      <sz val="10"/>
      <name val="Calibri"/>
      <family val="2"/>
      <scheme val="minor"/>
    </font>
    <font>
      <u/>
      <sz val="10"/>
      <color theme="1"/>
      <name val="Calibri"/>
      <family val="2"/>
      <scheme val="minor"/>
    </font>
    <font>
      <b/>
      <sz val="14"/>
      <color theme="1"/>
      <name val="Arial"/>
      <family val="2"/>
    </font>
    <font>
      <b/>
      <sz val="11"/>
      <color theme="1"/>
      <name val="Arial"/>
      <family val="2"/>
    </font>
    <font>
      <b/>
      <sz val="10"/>
      <name val="Rupee Foradian"/>
      <family val="2"/>
    </font>
    <font>
      <b/>
      <sz val="10"/>
      <color rgb="FFFF0000"/>
      <name val="Calibri"/>
      <family val="2"/>
      <scheme val="minor"/>
    </font>
    <font>
      <sz val="8"/>
      <color indexed="81"/>
      <name val="Tahoma"/>
      <family val="2"/>
    </font>
    <font>
      <b/>
      <sz val="8"/>
      <color indexed="81"/>
      <name val="Tahoma"/>
      <family val="2"/>
    </font>
    <font>
      <sz val="10"/>
      <color theme="0" tint="-0.249977111117893"/>
      <name val="Calibri"/>
      <family val="2"/>
      <scheme val="minor"/>
    </font>
    <font>
      <sz val="10"/>
      <color theme="1"/>
      <name val="Arial"/>
      <family val="2"/>
    </font>
    <font>
      <b/>
      <sz val="8"/>
      <color theme="1"/>
      <name val="Arial"/>
      <family val="2"/>
    </font>
    <font>
      <sz val="6.5"/>
      <color theme="1"/>
      <name val="Verdana"/>
      <family val="2"/>
    </font>
    <font>
      <b/>
      <u/>
      <sz val="11"/>
      <color theme="1"/>
      <name val="Arial"/>
      <family val="2"/>
    </font>
    <font>
      <b/>
      <sz val="10"/>
      <color theme="1"/>
      <name val="Arial"/>
      <family val="2"/>
    </font>
    <font>
      <u/>
      <sz val="11"/>
      <color theme="1"/>
      <name val="Arial"/>
      <family val="2"/>
    </font>
    <font>
      <sz val="10"/>
      <color rgb="FFFF0000"/>
      <name val="Calibri"/>
      <family val="2"/>
      <scheme val="minor"/>
    </font>
    <font>
      <b/>
      <sz val="14"/>
      <name val="Arial"/>
      <family val="2"/>
    </font>
    <font>
      <sz val="11"/>
      <name val="Arial"/>
      <family val="2"/>
    </font>
    <font>
      <sz val="11"/>
      <color rgb="FFFF0000"/>
      <name val="Arial"/>
      <family val="2"/>
    </font>
    <font>
      <sz val="11"/>
      <color rgb="FFFF0000"/>
      <name val="Calibri"/>
      <family val="2"/>
      <scheme val="minor"/>
    </font>
    <font>
      <sz val="11"/>
      <name val="Calibri"/>
      <family val="2"/>
      <scheme val="minor"/>
    </font>
    <font>
      <b/>
      <sz val="11"/>
      <name val="Arial"/>
      <family val="2"/>
    </font>
    <font>
      <b/>
      <sz val="11"/>
      <name val="Rupee Foradian"/>
      <family val="2"/>
    </font>
    <font>
      <b/>
      <sz val="11"/>
      <color theme="0"/>
      <name val="Calibri"/>
      <family val="2"/>
      <scheme val="minor"/>
    </font>
    <font>
      <b/>
      <u/>
      <sz val="8"/>
      <color theme="1"/>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6" tint="0.39997558519241921"/>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theme="5" tint="0.79998168889431442"/>
        <bgColor indexed="64"/>
      </patternFill>
    </fill>
    <fill>
      <patternFill patternType="solid">
        <fgColor rgb="FFFFFF00"/>
        <bgColor indexed="64"/>
      </patternFill>
    </fill>
    <fill>
      <patternFill patternType="solid">
        <fgColor rgb="FF92D050"/>
        <bgColor indexed="64"/>
      </patternFill>
    </fill>
    <fill>
      <patternFill patternType="solid">
        <fgColor theme="1" tint="0.499984740745262"/>
        <bgColor indexed="64"/>
      </patternFill>
    </fill>
    <fill>
      <patternFill patternType="solid">
        <fgColor theme="7" tint="0.59999389629810485"/>
        <bgColor indexed="64"/>
      </patternFill>
    </fill>
    <fill>
      <patternFill patternType="solid">
        <fgColor theme="6" tint="0.79998168889431442"/>
        <bgColor indexed="64"/>
      </patternFill>
    </fill>
  </fills>
  <borders count="36">
    <border>
      <left/>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s>
  <cellStyleXfs count="6">
    <xf numFmtId="0" fontId="0" fillId="0" borderId="0"/>
    <xf numFmtId="43" fontId="2" fillId="0" borderId="0" applyFont="0" applyFill="0" applyBorder="0" applyAlignment="0" applyProtection="0"/>
    <xf numFmtId="165" fontId="2" fillId="0" borderId="0" applyFont="0" applyFill="0" applyBorder="0" applyAlignment="0" applyProtection="0"/>
    <xf numFmtId="0" fontId="2" fillId="0" borderId="0"/>
    <xf numFmtId="0" fontId="1" fillId="0" borderId="0"/>
    <xf numFmtId="9" fontId="2" fillId="0" borderId="0" applyFont="0" applyFill="0" applyBorder="0" applyAlignment="0" applyProtection="0"/>
  </cellStyleXfs>
  <cellXfs count="245">
    <xf numFmtId="0" fontId="0" fillId="0" borderId="0" xfId="0"/>
    <xf numFmtId="43" fontId="0" fillId="0" borderId="0" xfId="0" applyNumberFormat="1"/>
    <xf numFmtId="2" fontId="6" fillId="6" borderId="4" xfId="3" applyNumberFormat="1" applyFont="1" applyFill="1" applyBorder="1" applyAlignment="1">
      <alignment horizontal="left" vertical="center"/>
    </xf>
    <xf numFmtId="0" fontId="8" fillId="2" borderId="0" xfId="0" applyFont="1" applyFill="1" applyBorder="1"/>
    <xf numFmtId="9" fontId="8" fillId="2" borderId="0" xfId="0" applyNumberFormat="1" applyFont="1" applyFill="1" applyBorder="1"/>
    <xf numFmtId="0" fontId="8" fillId="2" borderId="0" xfId="0" applyFont="1" applyFill="1" applyBorder="1" applyAlignment="1">
      <alignment horizontal="right"/>
    </xf>
    <xf numFmtId="43" fontId="8" fillId="2" borderId="0" xfId="1" applyFont="1" applyFill="1" applyBorder="1"/>
    <xf numFmtId="0" fontId="6" fillId="0" borderId="0" xfId="0" applyFont="1"/>
    <xf numFmtId="9" fontId="6" fillId="4" borderId="3" xfId="5" applyFont="1" applyFill="1" applyBorder="1" applyAlignment="1">
      <alignment horizontal="left" vertical="center" wrapText="1"/>
    </xf>
    <xf numFmtId="170" fontId="6" fillId="6" borderId="3" xfId="3" applyNumberFormat="1" applyFont="1" applyFill="1" applyBorder="1" applyAlignment="1">
      <alignment horizontal="center" vertical="center"/>
    </xf>
    <xf numFmtId="0" fontId="6" fillId="2" borderId="0" xfId="0" applyFont="1" applyFill="1" applyAlignment="1">
      <alignment horizontal="center" vertical="center"/>
    </xf>
    <xf numFmtId="43" fontId="6" fillId="2" borderId="0" xfId="1" applyFont="1" applyFill="1" applyAlignment="1">
      <alignment horizontal="center" vertical="center"/>
    </xf>
    <xf numFmtId="0" fontId="6" fillId="0" borderId="3" xfId="0" applyFont="1" applyFill="1" applyBorder="1" applyAlignment="1">
      <alignment horizontal="center" vertical="center"/>
    </xf>
    <xf numFmtId="9" fontId="6" fillId="0" borderId="3" xfId="5" applyFont="1" applyFill="1" applyBorder="1" applyAlignment="1">
      <alignment horizontal="center" vertical="center"/>
    </xf>
    <xf numFmtId="0" fontId="6" fillId="0" borderId="0" xfId="0" applyFont="1" applyAlignment="1">
      <alignment horizontal="right" vertical="center"/>
    </xf>
    <xf numFmtId="0" fontId="6" fillId="0" borderId="0" xfId="0" applyFont="1" applyAlignment="1">
      <alignment horizontal="center" vertical="center"/>
    </xf>
    <xf numFmtId="0" fontId="12" fillId="0" borderId="0" xfId="0" applyFont="1" applyAlignment="1">
      <alignment horizontal="right" vertical="center"/>
    </xf>
    <xf numFmtId="0" fontId="6" fillId="0" borderId="3" xfId="0" applyFont="1" applyBorder="1" applyAlignment="1">
      <alignment horizontal="left" vertical="center"/>
    </xf>
    <xf numFmtId="0" fontId="14" fillId="10" borderId="3" xfId="0" applyFont="1" applyFill="1" applyBorder="1" applyAlignment="1">
      <alignment horizontal="center" vertical="center"/>
    </xf>
    <xf numFmtId="0" fontId="14" fillId="6" borderId="3" xfId="0" applyFont="1" applyFill="1" applyBorder="1" applyAlignment="1">
      <alignment horizontal="center" vertical="center"/>
    </xf>
    <xf numFmtId="43" fontId="6" fillId="10" borderId="3" xfId="1" applyNumberFormat="1" applyFont="1" applyFill="1" applyBorder="1" applyAlignment="1">
      <alignment horizontal="right" vertical="center"/>
    </xf>
    <xf numFmtId="43" fontId="6" fillId="6" borderId="3" xfId="1" applyNumberFormat="1" applyFont="1" applyFill="1" applyBorder="1" applyAlignment="1">
      <alignment horizontal="right" vertical="center"/>
    </xf>
    <xf numFmtId="169" fontId="6" fillId="10" borderId="3" xfId="1" applyNumberFormat="1" applyFont="1" applyFill="1" applyBorder="1" applyAlignment="1">
      <alignment horizontal="right" vertical="center"/>
    </xf>
    <xf numFmtId="169" fontId="6" fillId="6" borderId="3" xfId="1" applyNumberFormat="1" applyFont="1" applyFill="1" applyBorder="1" applyAlignment="1">
      <alignment horizontal="right" vertical="center"/>
    </xf>
    <xf numFmtId="9" fontId="4" fillId="3" borderId="15" xfId="5" applyFont="1" applyFill="1" applyBorder="1" applyAlignment="1">
      <alignment horizontal="center"/>
    </xf>
    <xf numFmtId="9" fontId="4" fillId="3" borderId="1" xfId="5" applyFont="1" applyFill="1" applyBorder="1" applyAlignment="1">
      <alignment horizontal="center"/>
    </xf>
    <xf numFmtId="9" fontId="4" fillId="3" borderId="2" xfId="5" applyFont="1" applyFill="1" applyBorder="1" applyAlignment="1">
      <alignment horizontal="center"/>
    </xf>
    <xf numFmtId="0" fontId="6" fillId="2" borderId="3" xfId="0" applyFont="1" applyFill="1" applyBorder="1" applyAlignment="1">
      <alignment horizontal="center" vertical="center"/>
    </xf>
    <xf numFmtId="0" fontId="9" fillId="4" borderId="3" xfId="0" applyFont="1" applyFill="1" applyBorder="1" applyAlignment="1">
      <alignment horizontal="center" vertical="center" wrapText="1"/>
    </xf>
    <xf numFmtId="0" fontId="4" fillId="0" borderId="0" xfId="0" applyFont="1" applyFill="1"/>
    <xf numFmtId="0" fontId="15" fillId="0" borderId="0" xfId="0" applyFont="1" applyFill="1"/>
    <xf numFmtId="0" fontId="3" fillId="0" borderId="0" xfId="0" applyFont="1" applyFill="1"/>
    <xf numFmtId="0" fontId="3" fillId="0" borderId="0" xfId="0" applyFont="1" applyFill="1" applyAlignment="1">
      <alignment horizontal="left" vertical="center"/>
    </xf>
    <xf numFmtId="2" fontId="6" fillId="7" borderId="3" xfId="3" applyNumberFormat="1" applyFont="1" applyFill="1" applyBorder="1" applyAlignment="1">
      <alignment horizontal="center" vertical="center"/>
    </xf>
    <xf numFmtId="2" fontId="6" fillId="6" borderId="3" xfId="3" applyNumberFormat="1" applyFont="1" applyFill="1" applyBorder="1" applyAlignment="1">
      <alignment horizontal="center" vertical="center"/>
    </xf>
    <xf numFmtId="171" fontId="6" fillId="7" borderId="3" xfId="5" applyNumberFormat="1" applyFont="1" applyFill="1" applyBorder="1" applyAlignment="1">
      <alignment horizontal="center" vertical="center"/>
    </xf>
    <xf numFmtId="2" fontId="6" fillId="6" borderId="8" xfId="3" applyNumberFormat="1" applyFont="1" applyFill="1" applyBorder="1" applyAlignment="1">
      <alignment horizontal="center" vertical="center"/>
    </xf>
    <xf numFmtId="171" fontId="6" fillId="6" borderId="8" xfId="5" applyNumberFormat="1" applyFont="1" applyFill="1" applyBorder="1" applyAlignment="1">
      <alignment horizontal="center" vertical="center"/>
    </xf>
    <xf numFmtId="0" fontId="8" fillId="2" borderId="3" xfId="0" applyFont="1" applyFill="1" applyBorder="1"/>
    <xf numFmtId="0" fontId="8" fillId="8" borderId="3" xfId="0" applyFont="1" applyFill="1" applyBorder="1"/>
    <xf numFmtId="2" fontId="5" fillId="6" borderId="3" xfId="3" applyNumberFormat="1" applyFont="1" applyFill="1" applyBorder="1" applyAlignment="1">
      <alignment horizontal="center" vertical="center"/>
    </xf>
    <xf numFmtId="2" fontId="6" fillId="6" borderId="14" xfId="3" applyNumberFormat="1" applyFont="1" applyFill="1" applyBorder="1" applyAlignment="1">
      <alignment horizontal="left" vertical="center"/>
    </xf>
    <xf numFmtId="9" fontId="9" fillId="4" borderId="3" xfId="5" applyFont="1" applyFill="1" applyBorder="1" applyAlignment="1">
      <alignment horizontal="left" vertical="center" wrapText="1"/>
    </xf>
    <xf numFmtId="9" fontId="9" fillId="4" borderId="3" xfId="5" applyFont="1" applyFill="1" applyBorder="1" applyAlignment="1">
      <alignment horizontal="center" vertical="center" wrapText="1"/>
    </xf>
    <xf numFmtId="165" fontId="6" fillId="0" borderId="3" xfId="1" applyNumberFormat="1" applyFont="1" applyBorder="1" applyAlignment="1">
      <alignment horizontal="center" vertical="center"/>
    </xf>
    <xf numFmtId="168" fontId="6" fillId="0" borderId="3" xfId="5" applyNumberFormat="1" applyFont="1" applyFill="1" applyBorder="1" applyAlignment="1">
      <alignment horizontal="center" vertical="center"/>
    </xf>
    <xf numFmtId="2" fontId="6" fillId="0" borderId="3" xfId="3" applyNumberFormat="1" applyFont="1" applyBorder="1" applyAlignment="1">
      <alignment horizontal="center" vertical="center"/>
    </xf>
    <xf numFmtId="9" fontId="13" fillId="4" borderId="3" xfId="5" applyFont="1" applyFill="1" applyBorder="1" applyAlignment="1">
      <alignment horizontal="center" vertical="center" wrapText="1"/>
    </xf>
    <xf numFmtId="0" fontId="9" fillId="0" borderId="3" xfId="0" applyFont="1" applyBorder="1" applyAlignment="1">
      <alignment horizontal="center" vertical="center"/>
    </xf>
    <xf numFmtId="43" fontId="6" fillId="7" borderId="3" xfId="1" applyNumberFormat="1" applyFont="1" applyFill="1" applyBorder="1" applyAlignment="1">
      <alignment horizontal="center" vertical="center"/>
    </xf>
    <xf numFmtId="0" fontId="6" fillId="0" borderId="0" xfId="0" applyFont="1" applyAlignment="1">
      <alignment horizontal="center" vertical="center"/>
    </xf>
    <xf numFmtId="0" fontId="18" fillId="0" borderId="0" xfId="0" applyFont="1" applyAlignment="1">
      <alignment horizontal="left" vertical="center"/>
    </xf>
    <xf numFmtId="1" fontId="6" fillId="0" borderId="3" xfId="1" applyNumberFormat="1" applyFont="1" applyBorder="1" applyAlignment="1">
      <alignment horizontal="center" vertical="center"/>
    </xf>
    <xf numFmtId="2" fontId="8" fillId="2" borderId="0" xfId="0" applyNumberFormat="1" applyFont="1" applyFill="1" applyBorder="1"/>
    <xf numFmtId="0" fontId="6" fillId="0" borderId="0" xfId="0" applyFont="1" applyAlignment="1">
      <alignment vertical="center"/>
    </xf>
    <xf numFmtId="9" fontId="9" fillId="4" borderId="3" xfId="5" applyFont="1" applyFill="1" applyBorder="1" applyAlignment="1">
      <alignment horizontal="center" vertical="center" wrapText="1"/>
    </xf>
    <xf numFmtId="0" fontId="12" fillId="9" borderId="0" xfId="0" applyFont="1" applyFill="1" applyBorder="1" applyAlignment="1">
      <alignment horizontal="center" vertical="center"/>
    </xf>
    <xf numFmtId="0" fontId="9" fillId="4" borderId="3" xfId="0" applyFont="1" applyFill="1" applyBorder="1" applyAlignment="1">
      <alignment horizontal="center" vertical="center" wrapText="1"/>
    </xf>
    <xf numFmtId="0" fontId="8" fillId="2" borderId="3" xfId="0" applyFont="1" applyFill="1" applyBorder="1" applyAlignment="1">
      <alignment horizontal="center"/>
    </xf>
    <xf numFmtId="0" fontId="6" fillId="0" borderId="3" xfId="0" applyFont="1" applyBorder="1" applyAlignment="1">
      <alignment horizontal="center" vertical="center"/>
    </xf>
    <xf numFmtId="0" fontId="6" fillId="0" borderId="12" xfId="0" applyFont="1" applyBorder="1" applyAlignment="1">
      <alignment horizontal="center" vertical="center"/>
    </xf>
    <xf numFmtId="0" fontId="9" fillId="4" borderId="3" xfId="0" applyFont="1" applyFill="1" applyBorder="1" applyAlignment="1">
      <alignment horizontal="center" vertical="center" wrapText="1"/>
    </xf>
    <xf numFmtId="43" fontId="8" fillId="2" borderId="0" xfId="0" applyNumberFormat="1" applyFont="1" applyFill="1" applyBorder="1"/>
    <xf numFmtId="0" fontId="18" fillId="0" borderId="0" xfId="0" applyFont="1" applyBorder="1" applyAlignment="1">
      <alignment horizontal="left" vertical="center"/>
    </xf>
    <xf numFmtId="171" fontId="6" fillId="0" borderId="3" xfId="5" applyNumberFormat="1" applyFont="1" applyFill="1" applyBorder="1" applyAlignment="1">
      <alignment horizontal="center" vertical="center"/>
    </xf>
    <xf numFmtId="171" fontId="8" fillId="2" borderId="3" xfId="0" applyNumberFormat="1" applyFont="1" applyFill="1" applyBorder="1" applyAlignment="1">
      <alignment horizontal="center"/>
    </xf>
    <xf numFmtId="43" fontId="0" fillId="0" borderId="3" xfId="1" applyNumberFormat="1" applyFont="1" applyBorder="1"/>
    <xf numFmtId="0" fontId="13" fillId="2" borderId="0" xfId="0" applyFont="1" applyFill="1" applyBorder="1"/>
    <xf numFmtId="0" fontId="4" fillId="4" borderId="3" xfId="0" applyFont="1" applyFill="1" applyBorder="1" applyAlignment="1">
      <alignment horizontal="center" vertical="center" wrapText="1"/>
    </xf>
    <xf numFmtId="0" fontId="0" fillId="0" borderId="3" xfId="0" applyBorder="1" applyAlignment="1">
      <alignment horizontal="center"/>
    </xf>
    <xf numFmtId="43" fontId="0" fillId="11" borderId="3" xfId="1" applyNumberFormat="1" applyFont="1" applyFill="1" applyBorder="1"/>
    <xf numFmtId="0" fontId="21" fillId="2" borderId="0" xfId="0" applyFont="1" applyFill="1" applyBorder="1" applyAlignment="1">
      <alignment horizontal="center"/>
    </xf>
    <xf numFmtId="165" fontId="4" fillId="4" borderId="7" xfId="1" applyNumberFormat="1" applyFont="1" applyFill="1" applyBorder="1" applyAlignment="1">
      <alignment horizontal="center" vertical="center"/>
    </xf>
    <xf numFmtId="0" fontId="21" fillId="2" borderId="0" xfId="0" applyFont="1" applyFill="1" applyBorder="1"/>
    <xf numFmtId="0" fontId="0" fillId="0" borderId="0" xfId="0" applyFont="1" applyFill="1"/>
    <xf numFmtId="0" fontId="4" fillId="0" borderId="0" xfId="0" applyFont="1" applyFill="1" applyAlignment="1">
      <alignment horizontal="center"/>
    </xf>
    <xf numFmtId="0" fontId="15" fillId="0" borderId="0" xfId="0" applyFont="1" applyFill="1" applyBorder="1" applyAlignment="1">
      <alignment horizontal="left" vertical="center"/>
    </xf>
    <xf numFmtId="0" fontId="22" fillId="0" borderId="0" xfId="0" applyFont="1" applyFill="1" applyBorder="1" applyAlignment="1">
      <alignment horizontal="left" vertical="center"/>
    </xf>
    <xf numFmtId="0" fontId="3" fillId="0" borderId="0" xfId="0" applyFont="1" applyFill="1" applyBorder="1" applyAlignment="1">
      <alignment horizontal="left" vertical="center"/>
    </xf>
    <xf numFmtId="15" fontId="3" fillId="0" borderId="0" xfId="0" quotePrefix="1" applyNumberFormat="1" applyFont="1" applyFill="1" applyBorder="1" applyAlignment="1">
      <alignment horizontal="left" vertical="center"/>
    </xf>
    <xf numFmtId="15" fontId="3" fillId="0" borderId="0" xfId="0" applyNumberFormat="1" applyFont="1" applyFill="1" applyBorder="1" applyAlignment="1">
      <alignment horizontal="left" vertical="center"/>
    </xf>
    <xf numFmtId="0" fontId="3" fillId="0" borderId="0" xfId="0" quotePrefix="1" applyNumberFormat="1" applyFont="1" applyFill="1" applyBorder="1" applyAlignment="1">
      <alignment horizontal="left" vertical="center"/>
    </xf>
    <xf numFmtId="0" fontId="3" fillId="0" borderId="0" xfId="0" applyFont="1" applyFill="1" applyBorder="1" applyAlignment="1">
      <alignment horizontal="left" vertical="center" wrapText="1"/>
    </xf>
    <xf numFmtId="167" fontId="3" fillId="0" borderId="0" xfId="0" quotePrefix="1" applyNumberFormat="1" applyFont="1" applyFill="1" applyBorder="1" applyAlignment="1">
      <alignment horizontal="left" vertical="center"/>
    </xf>
    <xf numFmtId="0" fontId="3" fillId="0" borderId="0" xfId="0" applyFont="1" applyFill="1" applyBorder="1" applyAlignment="1">
      <alignment horizontal="right" vertical="center"/>
    </xf>
    <xf numFmtId="164" fontId="3" fillId="0" borderId="0" xfId="0" applyNumberFormat="1" applyFont="1" applyFill="1" applyBorder="1" applyAlignment="1">
      <alignment horizontal="left" vertical="center" wrapText="1"/>
    </xf>
    <xf numFmtId="165" fontId="3" fillId="0" borderId="0" xfId="2" applyNumberFormat="1" applyFont="1" applyFill="1" applyBorder="1" applyAlignment="1">
      <alignment horizontal="left" vertical="center"/>
    </xf>
    <xf numFmtId="0" fontId="3" fillId="0" borderId="0" xfId="0" applyFont="1" applyFill="1" applyAlignment="1">
      <alignment horizontal="center" vertical="center"/>
    </xf>
    <xf numFmtId="0" fontId="23" fillId="0" borderId="0" xfId="0" applyFont="1" applyFill="1" applyBorder="1" applyAlignment="1">
      <alignment horizontal="center" vertical="center" wrapText="1"/>
    </xf>
    <xf numFmtId="0" fontId="24" fillId="0" borderId="0" xfId="0" applyFont="1" applyFill="1" applyBorder="1" applyAlignment="1">
      <alignment horizontal="center"/>
    </xf>
    <xf numFmtId="173" fontId="0" fillId="0" borderId="0" xfId="0" applyNumberFormat="1" applyFont="1" applyFill="1"/>
    <xf numFmtId="166" fontId="3" fillId="0" borderId="3" xfId="0" applyNumberFormat="1" applyFont="1" applyFill="1" applyBorder="1" applyAlignment="1">
      <alignment horizontal="center"/>
    </xf>
    <xf numFmtId="0" fontId="25" fillId="0" borderId="0" xfId="0" applyFont="1" applyFill="1"/>
    <xf numFmtId="165" fontId="0" fillId="0" borderId="0" xfId="2" applyNumberFormat="1" applyFont="1" applyFill="1" applyBorder="1"/>
    <xf numFmtId="0" fontId="26" fillId="0" borderId="0" xfId="0" applyFont="1" applyFill="1" applyAlignment="1"/>
    <xf numFmtId="0" fontId="16" fillId="0" borderId="0" xfId="0" applyFont="1" applyFill="1"/>
    <xf numFmtId="0" fontId="3" fillId="0" borderId="0" xfId="0" applyNumberFormat="1" applyFont="1" applyFill="1"/>
    <xf numFmtId="0" fontId="15" fillId="0" borderId="0" xfId="0" applyFont="1" applyFill="1" applyBorder="1"/>
    <xf numFmtId="0" fontId="3" fillId="0" borderId="0" xfId="2" applyNumberFormat="1" applyFont="1" applyFill="1" applyBorder="1" applyAlignment="1">
      <alignment vertical="top"/>
    </xf>
    <xf numFmtId="0" fontId="3" fillId="0" borderId="0" xfId="0" applyFont="1" applyFill="1" applyBorder="1"/>
    <xf numFmtId="0" fontId="3" fillId="0" borderId="0" xfId="0" applyFont="1" applyFill="1" applyBorder="1" applyAlignment="1">
      <alignment vertical="top"/>
    </xf>
    <xf numFmtId="0" fontId="3" fillId="0" borderId="0" xfId="0" applyFont="1" applyFill="1" applyBorder="1" applyAlignment="1">
      <alignment vertical="top" wrapText="1"/>
    </xf>
    <xf numFmtId="0" fontId="4" fillId="4" borderId="3" xfId="0" quotePrefix="1" applyFont="1" applyFill="1" applyBorder="1" applyAlignment="1">
      <alignment horizontal="center"/>
    </xf>
    <xf numFmtId="0" fontId="4" fillId="4" borderId="6" xfId="0" applyFont="1" applyFill="1" applyBorder="1"/>
    <xf numFmtId="0" fontId="4" fillId="4" borderId="16" xfId="0" quotePrefix="1" applyFont="1" applyFill="1" applyBorder="1" applyAlignment="1">
      <alignment horizontal="center"/>
    </xf>
    <xf numFmtId="0" fontId="4" fillId="4" borderId="19" xfId="0" quotePrefix="1" applyFont="1" applyFill="1" applyBorder="1" applyAlignment="1">
      <alignment horizontal="center"/>
    </xf>
    <xf numFmtId="0" fontId="21" fillId="2" borderId="0" xfId="0" applyFont="1" applyFill="1" applyAlignment="1">
      <alignment horizontal="center" vertical="center"/>
    </xf>
    <xf numFmtId="0" fontId="4" fillId="4" borderId="3" xfId="0" applyFont="1" applyFill="1" applyBorder="1" applyAlignment="1">
      <alignment horizontal="center" vertical="center"/>
    </xf>
    <xf numFmtId="166" fontId="3" fillId="0" borderId="17" xfId="0" applyNumberFormat="1" applyFont="1" applyFill="1" applyBorder="1" applyAlignment="1">
      <alignment horizontal="center"/>
    </xf>
    <xf numFmtId="0" fontId="16" fillId="0" borderId="23" xfId="0" applyFont="1" applyFill="1" applyBorder="1" applyAlignment="1">
      <alignment horizontal="center" vertical="center" wrapText="1"/>
    </xf>
    <xf numFmtId="2" fontId="8" fillId="0" borderId="3" xfId="3" applyNumberFormat="1" applyFont="1" applyBorder="1" applyAlignment="1">
      <alignment horizontal="center" vertical="center"/>
    </xf>
    <xf numFmtId="0" fontId="3" fillId="0" borderId="0" xfId="0" applyFont="1" applyFill="1" applyAlignment="1">
      <alignment horizontal="left" vertical="center" wrapText="1"/>
    </xf>
    <xf numFmtId="0" fontId="3" fillId="0" borderId="0" xfId="0" applyFont="1" applyFill="1" applyAlignment="1">
      <alignment horizontal="left" wrapText="1"/>
    </xf>
    <xf numFmtId="0" fontId="9" fillId="4" borderId="3" xfId="0" applyFont="1" applyFill="1" applyBorder="1" applyAlignment="1">
      <alignment horizontal="center" vertical="center" wrapText="1"/>
    </xf>
    <xf numFmtId="0" fontId="9" fillId="4" borderId="3" xfId="0" applyFont="1" applyFill="1" applyBorder="1" applyAlignment="1">
      <alignment horizontal="center" vertical="center"/>
    </xf>
    <xf numFmtId="9" fontId="0" fillId="0" borderId="3" xfId="0" applyNumberFormat="1" applyBorder="1" applyAlignment="1">
      <alignment horizontal="center" vertical="center"/>
    </xf>
    <xf numFmtId="171" fontId="6" fillId="0" borderId="3" xfId="5" applyNumberFormat="1" applyFont="1" applyFill="1" applyBorder="1" applyAlignment="1">
      <alignment horizontal="center" vertical="center" wrapText="1"/>
    </xf>
    <xf numFmtId="9" fontId="6" fillId="0" borderId="3" xfId="5" applyNumberFormat="1" applyFont="1" applyFill="1" applyBorder="1" applyAlignment="1">
      <alignment horizontal="center" vertical="center" wrapText="1"/>
    </xf>
    <xf numFmtId="165" fontId="6" fillId="0" borderId="3" xfId="1" applyNumberFormat="1" applyFont="1" applyFill="1" applyBorder="1" applyAlignment="1">
      <alignment horizontal="center" vertical="center"/>
    </xf>
    <xf numFmtId="0" fontId="9" fillId="0" borderId="0" xfId="0" applyFont="1" applyFill="1" applyBorder="1" applyAlignment="1">
      <alignment horizontal="center" vertical="center" wrapText="1"/>
    </xf>
    <xf numFmtId="0" fontId="6" fillId="0" borderId="0" xfId="0" applyFont="1" applyFill="1" applyBorder="1" applyAlignment="1">
      <alignment horizontal="center" vertical="center" wrapText="1"/>
    </xf>
    <xf numFmtId="171" fontId="6" fillId="0" borderId="0" xfId="5" applyNumberFormat="1" applyFont="1" applyFill="1" applyBorder="1" applyAlignment="1">
      <alignment horizontal="center" vertical="center" wrapText="1"/>
    </xf>
    <xf numFmtId="0" fontId="3" fillId="0" borderId="0" xfId="0" applyFont="1" applyFill="1" applyBorder="1" applyAlignment="1">
      <alignment horizontal="center" vertical="center"/>
    </xf>
    <xf numFmtId="0" fontId="3" fillId="0" borderId="0" xfId="0" applyFont="1" applyFill="1" applyBorder="1" applyAlignment="1">
      <alignment horizontal="left" vertical="top"/>
    </xf>
    <xf numFmtId="165" fontId="3" fillId="0" borderId="0" xfId="1" applyNumberFormat="1" applyFont="1" applyFill="1"/>
    <xf numFmtId="0" fontId="3" fillId="0" borderId="34" xfId="0" applyFont="1" applyFill="1" applyBorder="1" applyAlignment="1">
      <alignment horizontal="center"/>
    </xf>
    <xf numFmtId="0" fontId="3" fillId="0" borderId="5" xfId="0" applyFont="1" applyFill="1" applyBorder="1" applyAlignment="1">
      <alignment horizontal="center"/>
    </xf>
    <xf numFmtId="0" fontId="16" fillId="0" borderId="29" xfId="0" applyFont="1" applyFill="1" applyBorder="1" applyAlignment="1">
      <alignment horizontal="center" vertical="center" wrapText="1"/>
    </xf>
    <xf numFmtId="166" fontId="3" fillId="2" borderId="29" xfId="2" applyNumberFormat="1" applyFont="1" applyFill="1" applyBorder="1" applyAlignment="1">
      <alignment horizontal="center" vertical="center"/>
    </xf>
    <xf numFmtId="166" fontId="3" fillId="2" borderId="5" xfId="2" applyNumberFormat="1" applyFont="1" applyFill="1" applyBorder="1" applyAlignment="1">
      <alignment horizontal="center" vertical="center"/>
    </xf>
    <xf numFmtId="0" fontId="29" fillId="0" borderId="0" xfId="0" applyFont="1" applyFill="1"/>
    <xf numFmtId="0" fontId="31" fillId="0" borderId="0" xfId="0" applyFont="1" applyFill="1" applyAlignment="1">
      <alignment horizontal="left" vertical="top" wrapText="1"/>
    </xf>
    <xf numFmtId="0" fontId="3" fillId="0" borderId="0" xfId="0" applyFont="1" applyFill="1" applyAlignment="1">
      <alignment vertical="top" wrapText="1"/>
    </xf>
    <xf numFmtId="0" fontId="30" fillId="0" borderId="0" xfId="0" applyFont="1" applyFill="1"/>
    <xf numFmtId="0" fontId="31" fillId="0" borderId="0" xfId="0" applyFont="1" applyFill="1"/>
    <xf numFmtId="0" fontId="0" fillId="0" borderId="0" xfId="0" applyFill="1"/>
    <xf numFmtId="165" fontId="3" fillId="0" borderId="24" xfId="1" applyNumberFormat="1" applyFont="1" applyFill="1" applyBorder="1" applyAlignment="1">
      <alignment horizontal="center"/>
    </xf>
    <xf numFmtId="166" fontId="3" fillId="0" borderId="7" xfId="0" applyNumberFormat="1" applyFont="1" applyFill="1" applyBorder="1" applyAlignment="1">
      <alignment horizontal="center"/>
    </xf>
    <xf numFmtId="166" fontId="3" fillId="0" borderId="18" xfId="0" applyNumberFormat="1" applyFont="1" applyFill="1" applyBorder="1" applyAlignment="1">
      <alignment horizontal="center"/>
    </xf>
    <xf numFmtId="165" fontId="3" fillId="0" borderId="28" xfId="1" applyNumberFormat="1" applyFont="1" applyFill="1" applyBorder="1" applyAlignment="1">
      <alignment horizontal="center"/>
    </xf>
    <xf numFmtId="1" fontId="6" fillId="0" borderId="3" xfId="0" applyNumberFormat="1" applyFont="1" applyFill="1" applyBorder="1" applyAlignment="1">
      <alignment horizontal="center" vertical="center" wrapText="1"/>
    </xf>
    <xf numFmtId="0" fontId="16" fillId="12" borderId="0" xfId="0" applyFont="1" applyFill="1"/>
    <xf numFmtId="0" fontId="3" fillId="12" borderId="0" xfId="0" applyFont="1" applyFill="1"/>
    <xf numFmtId="0" fontId="3" fillId="12" borderId="0" xfId="0" applyFont="1" applyFill="1" applyBorder="1"/>
    <xf numFmtId="0" fontId="3" fillId="12" borderId="0" xfId="2" applyNumberFormat="1" applyFont="1" applyFill="1" applyBorder="1" applyAlignment="1">
      <alignment vertical="top"/>
    </xf>
    <xf numFmtId="0" fontId="0" fillId="4" borderId="3" xfId="0" applyFill="1" applyBorder="1" applyAlignment="1">
      <alignment horizontal="center" vertical="center"/>
    </xf>
    <xf numFmtId="0" fontId="0" fillId="4" borderId="3" xfId="0" applyFill="1" applyBorder="1" applyAlignment="1">
      <alignment horizontal="center"/>
    </xf>
    <xf numFmtId="0" fontId="0" fillId="4" borderId="25" xfId="0" applyFill="1" applyBorder="1" applyAlignment="1">
      <alignment vertical="center" wrapText="1"/>
    </xf>
    <xf numFmtId="9" fontId="0" fillId="0" borderId="7" xfId="0" applyNumberFormat="1" applyFill="1" applyBorder="1" applyAlignment="1">
      <alignment horizontal="center"/>
    </xf>
    <xf numFmtId="171" fontId="2" fillId="0" borderId="26" xfId="5" applyNumberFormat="1" applyFont="1" applyFill="1" applyBorder="1" applyAlignment="1">
      <alignment horizontal="center" vertical="center"/>
    </xf>
    <xf numFmtId="171" fontId="2" fillId="0" borderId="27" xfId="5" applyNumberFormat="1" applyFont="1" applyFill="1" applyBorder="1" applyAlignment="1">
      <alignment horizontal="center" vertical="center"/>
    </xf>
    <xf numFmtId="2" fontId="6" fillId="0" borderId="3" xfId="3" applyNumberFormat="1" applyFont="1" applyFill="1" applyBorder="1" applyAlignment="1">
      <alignment horizontal="center" vertical="center"/>
    </xf>
    <xf numFmtId="0" fontId="8" fillId="4" borderId="3" xfId="0" applyFont="1" applyFill="1" applyBorder="1" applyAlignment="1">
      <alignment horizontal="center"/>
    </xf>
    <xf numFmtId="0" fontId="13" fillId="4" borderId="3" xfId="0" applyFont="1" applyFill="1" applyBorder="1" applyAlignment="1">
      <alignment horizontal="center" vertical="center"/>
    </xf>
    <xf numFmtId="9" fontId="6" fillId="0" borderId="3" xfId="0" applyNumberFormat="1" applyFont="1" applyBorder="1" applyAlignment="1">
      <alignment horizontal="left" vertical="center" wrapText="1"/>
    </xf>
    <xf numFmtId="9" fontId="6" fillId="0" borderId="3" xfId="0" applyNumberFormat="1" applyFont="1" applyBorder="1" applyAlignment="1">
      <alignment horizontal="left" vertical="center"/>
    </xf>
    <xf numFmtId="0" fontId="30" fillId="0" borderId="0" xfId="0" applyFont="1" applyFill="1" applyBorder="1" applyAlignment="1">
      <alignment horizontal="left" vertical="center"/>
    </xf>
    <xf numFmtId="165" fontId="30" fillId="2" borderId="0" xfId="1" applyNumberFormat="1" applyFont="1" applyFill="1" applyBorder="1" applyAlignment="1">
      <alignment horizontal="center" vertical="center"/>
    </xf>
    <xf numFmtId="0" fontId="28" fillId="0" borderId="0" xfId="0" applyFont="1" applyAlignment="1">
      <alignment horizontal="left" vertical="center"/>
    </xf>
    <xf numFmtId="0" fontId="0" fillId="0" borderId="0" xfId="0" applyBorder="1" applyAlignment="1">
      <alignment horizontal="center"/>
    </xf>
    <xf numFmtId="172" fontId="32" fillId="0" borderId="0" xfId="0" applyNumberFormat="1" applyFont="1" applyBorder="1" applyAlignment="1">
      <alignment horizontal="center"/>
    </xf>
    <xf numFmtId="172" fontId="33" fillId="0" borderId="3" xfId="0" applyNumberFormat="1" applyFont="1" applyBorder="1" applyAlignment="1">
      <alignment horizontal="center"/>
    </xf>
    <xf numFmtId="2" fontId="8" fillId="0" borderId="3" xfId="3" applyNumberFormat="1" applyFont="1" applyFill="1" applyBorder="1" applyAlignment="1">
      <alignment horizontal="center" vertical="center"/>
    </xf>
    <xf numFmtId="171" fontId="6" fillId="11" borderId="3" xfId="5" applyNumberFormat="1" applyFont="1" applyFill="1" applyBorder="1" applyAlignment="1">
      <alignment horizontal="center" vertical="center"/>
    </xf>
    <xf numFmtId="2" fontId="0" fillId="0" borderId="3" xfId="0" applyNumberFormat="1" applyBorder="1" applyAlignment="1">
      <alignment horizontal="center"/>
    </xf>
    <xf numFmtId="0" fontId="18" fillId="4" borderId="3" xfId="0" applyFont="1" applyFill="1" applyBorder="1" applyAlignment="1">
      <alignment horizontal="center" vertical="center" wrapText="1"/>
    </xf>
    <xf numFmtId="9" fontId="0" fillId="0" borderId="0" xfId="5" applyFont="1" applyFill="1"/>
    <xf numFmtId="0" fontId="9" fillId="4" borderId="3" xfId="0" applyFont="1" applyFill="1" applyBorder="1" applyAlignment="1">
      <alignment horizontal="center" vertical="center" wrapText="1"/>
    </xf>
    <xf numFmtId="0" fontId="33" fillId="0" borderId="0" xfId="0" applyFont="1" applyFill="1"/>
    <xf numFmtId="0" fontId="30" fillId="0" borderId="0" xfId="0" applyFont="1" applyFill="1" applyAlignment="1">
      <alignment horizontal="left" vertical="top" wrapText="1"/>
    </xf>
    <xf numFmtId="0" fontId="30" fillId="0" borderId="21" xfId="0" applyFont="1" applyFill="1" applyBorder="1"/>
    <xf numFmtId="0" fontId="30" fillId="0" borderId="22" xfId="0" applyFont="1" applyFill="1" applyBorder="1"/>
    <xf numFmtId="0" fontId="33" fillId="0" borderId="22" xfId="0" applyFont="1" applyFill="1" applyBorder="1"/>
    <xf numFmtId="0" fontId="30" fillId="0" borderId="0" xfId="0" applyFont="1" applyFill="1" applyAlignment="1">
      <alignment horizontal="center"/>
    </xf>
    <xf numFmtId="0" fontId="13" fillId="4" borderId="3" xfId="0" applyFont="1" applyFill="1" applyBorder="1" applyAlignment="1">
      <alignment horizontal="center" vertical="center" wrapText="1"/>
    </xf>
    <xf numFmtId="10" fontId="8" fillId="2" borderId="0" xfId="5" applyNumberFormat="1" applyFont="1" applyFill="1" applyBorder="1"/>
    <xf numFmtId="0" fontId="9" fillId="0" borderId="3" xfId="0" applyFont="1" applyFill="1" applyBorder="1" applyAlignment="1">
      <alignment horizontal="left" vertical="center" wrapText="1"/>
    </xf>
    <xf numFmtId="0" fontId="6" fillId="12" borderId="3" xfId="0" applyFont="1" applyFill="1" applyBorder="1" applyAlignment="1" applyProtection="1">
      <alignment horizontal="right" vertical="center"/>
      <protection locked="0"/>
    </xf>
    <xf numFmtId="0" fontId="6" fillId="0" borderId="3" xfId="0" applyFont="1" applyFill="1" applyBorder="1"/>
    <xf numFmtId="0" fontId="6" fillId="0" borderId="3" xfId="0" applyFont="1" applyBorder="1" applyAlignment="1">
      <alignment horizontal="right" vertical="center"/>
    </xf>
    <xf numFmtId="0" fontId="8" fillId="2" borderId="3" xfId="0" applyFont="1" applyFill="1" applyBorder="1" applyAlignment="1">
      <alignment horizontal="right"/>
    </xf>
    <xf numFmtId="172" fontId="8" fillId="2" borderId="3" xfId="0" applyNumberFormat="1" applyFont="1" applyFill="1" applyBorder="1" applyAlignment="1">
      <alignment horizontal="right"/>
    </xf>
    <xf numFmtId="1" fontId="8" fillId="0" borderId="0" xfId="0" applyNumberFormat="1" applyFont="1" applyAlignment="1">
      <alignment horizontal="right" vertical="center"/>
    </xf>
    <xf numFmtId="1" fontId="8" fillId="0" borderId="3" xfId="0" applyNumberFormat="1" applyFont="1" applyBorder="1" applyAlignment="1">
      <alignment horizontal="right" vertical="center"/>
    </xf>
    <xf numFmtId="0" fontId="6" fillId="0" borderId="3" xfId="0" applyFont="1" applyBorder="1" applyAlignment="1">
      <alignment vertical="center"/>
    </xf>
    <xf numFmtId="0" fontId="9" fillId="0" borderId="3" xfId="0" applyFont="1" applyFill="1" applyBorder="1" applyAlignment="1">
      <alignment horizontal="left" vertical="center"/>
    </xf>
    <xf numFmtId="165" fontId="6" fillId="12" borderId="3" xfId="1" applyNumberFormat="1" applyFont="1" applyFill="1" applyBorder="1" applyAlignment="1">
      <alignment horizontal="right" vertical="center"/>
    </xf>
    <xf numFmtId="0" fontId="6" fillId="12" borderId="3" xfId="0" applyFont="1" applyFill="1" applyBorder="1" applyAlignment="1">
      <alignment horizontal="right" vertical="center"/>
    </xf>
    <xf numFmtId="9" fontId="6" fillId="12" borderId="3" xfId="5" applyFont="1" applyFill="1" applyBorder="1" applyAlignment="1">
      <alignment horizontal="right" vertical="center"/>
    </xf>
    <xf numFmtId="2" fontId="6" fillId="12" borderId="3" xfId="0" applyNumberFormat="1" applyFont="1" applyFill="1" applyBorder="1" applyAlignment="1">
      <alignment horizontal="right" vertical="center"/>
    </xf>
    <xf numFmtId="2" fontId="6" fillId="0" borderId="3" xfId="0" applyNumberFormat="1" applyFont="1" applyBorder="1" applyAlignment="1">
      <alignment horizontal="right" vertical="center"/>
    </xf>
    <xf numFmtId="0" fontId="9" fillId="5" borderId="3" xfId="0" applyFont="1" applyFill="1" applyBorder="1" applyAlignment="1">
      <alignment horizontal="center" vertical="center" wrapText="1"/>
    </xf>
    <xf numFmtId="0" fontId="9" fillId="5" borderId="12" xfId="0" applyFont="1" applyFill="1" applyBorder="1" applyAlignment="1">
      <alignment horizontal="center" vertical="center" wrapText="1"/>
    </xf>
    <xf numFmtId="0" fontId="9" fillId="0" borderId="0" xfId="0" applyFont="1" applyAlignment="1" applyProtection="1">
      <alignment horizontal="left" vertical="center"/>
    </xf>
    <xf numFmtId="1" fontId="6" fillId="11" borderId="0" xfId="0" applyNumberFormat="1" applyFont="1" applyFill="1" applyAlignment="1">
      <alignment horizontal="center" vertical="center"/>
    </xf>
    <xf numFmtId="165" fontId="6" fillId="0" borderId="3" xfId="1" applyNumberFormat="1" applyFont="1" applyFill="1" applyBorder="1" applyAlignment="1">
      <alignment horizontal="right" vertical="center"/>
    </xf>
    <xf numFmtId="0" fontId="6" fillId="10" borderId="3" xfId="0" applyFont="1" applyFill="1" applyBorder="1" applyAlignment="1">
      <alignment horizontal="right" vertical="center"/>
    </xf>
    <xf numFmtId="0" fontId="6" fillId="0" borderId="3" xfId="0" applyFont="1" applyFill="1" applyBorder="1" applyAlignment="1">
      <alignment horizontal="right" vertical="center"/>
    </xf>
    <xf numFmtId="0" fontId="4" fillId="7" borderId="12" xfId="0" applyFont="1" applyFill="1" applyBorder="1" applyAlignment="1">
      <alignment vertical="center"/>
    </xf>
    <xf numFmtId="0" fontId="4" fillId="7" borderId="8" xfId="0" applyFont="1" applyFill="1" applyBorder="1" applyAlignment="1">
      <alignment vertical="center"/>
    </xf>
    <xf numFmtId="165" fontId="4" fillId="7" borderId="8" xfId="1" applyNumberFormat="1" applyFont="1" applyFill="1" applyBorder="1" applyAlignment="1">
      <alignment vertical="center"/>
    </xf>
    <xf numFmtId="165" fontId="6" fillId="12" borderId="3" xfId="1" applyNumberFormat="1" applyFont="1" applyFill="1" applyBorder="1" applyAlignment="1">
      <alignment vertical="center"/>
    </xf>
    <xf numFmtId="9" fontId="37" fillId="15" borderId="0" xfId="0" applyNumberFormat="1" applyFont="1" applyFill="1" applyBorder="1" applyAlignment="1">
      <alignment horizontal="left" vertical="center"/>
    </xf>
    <xf numFmtId="0" fontId="6" fillId="15" borderId="0" xfId="0" applyFont="1" applyFill="1" applyAlignment="1">
      <alignment vertical="center"/>
    </xf>
    <xf numFmtId="0" fontId="6" fillId="15" borderId="0" xfId="0" applyFont="1" applyFill="1" applyAlignment="1">
      <alignment horizontal="center" vertical="center"/>
    </xf>
    <xf numFmtId="9" fontId="33" fillId="15" borderId="0" xfId="0" applyNumberFormat="1" applyFont="1" applyFill="1" applyBorder="1" applyAlignment="1">
      <alignment horizontal="left" vertical="center"/>
    </xf>
    <xf numFmtId="0" fontId="28" fillId="0" borderId="0" xfId="0" applyFont="1" applyAlignment="1">
      <alignment horizontal="center" vertical="center" wrapText="1"/>
    </xf>
    <xf numFmtId="0" fontId="0" fillId="7" borderId="0" xfId="0" applyFont="1" applyFill="1" applyBorder="1" applyAlignment="1">
      <alignment horizontal="left" vertical="center"/>
    </xf>
    <xf numFmtId="0" fontId="6" fillId="12" borderId="0" xfId="0" applyFont="1" applyFill="1" applyAlignment="1">
      <alignment horizontal="left" vertical="center"/>
    </xf>
    <xf numFmtId="9" fontId="9" fillId="3" borderId="12" xfId="0" applyNumberFormat="1" applyFont="1" applyFill="1" applyBorder="1" applyAlignment="1">
      <alignment horizontal="center" vertical="center"/>
    </xf>
    <xf numFmtId="9" fontId="9" fillId="3" borderId="13" xfId="0" applyNumberFormat="1" applyFont="1" applyFill="1" applyBorder="1" applyAlignment="1">
      <alignment horizontal="center" vertical="center"/>
    </xf>
    <xf numFmtId="9" fontId="9" fillId="3" borderId="8" xfId="0" applyNumberFormat="1" applyFont="1" applyFill="1" applyBorder="1" applyAlignment="1">
      <alignment horizontal="center" vertical="center"/>
    </xf>
    <xf numFmtId="0" fontId="9" fillId="5" borderId="3" xfId="0" applyFont="1" applyFill="1" applyBorder="1" applyAlignment="1">
      <alignment horizontal="center" vertical="center"/>
    </xf>
    <xf numFmtId="0" fontId="9" fillId="5" borderId="3" xfId="0" applyFont="1" applyFill="1" applyBorder="1" applyAlignment="1">
      <alignment horizontal="center" vertical="center" wrapText="1"/>
    </xf>
    <xf numFmtId="0" fontId="9" fillId="14" borderId="3" xfId="0" applyFont="1" applyFill="1" applyBorder="1" applyAlignment="1">
      <alignment horizontal="center"/>
    </xf>
    <xf numFmtId="0" fontId="3" fillId="0" borderId="0" xfId="0" applyFont="1" applyFill="1" applyBorder="1" applyAlignment="1">
      <alignment horizontal="left" vertical="top" wrapText="1"/>
    </xf>
    <xf numFmtId="0" fontId="34" fillId="0" borderId="9" xfId="0" applyFont="1" applyFill="1" applyBorder="1" applyAlignment="1">
      <alignment horizontal="center" vertical="center" wrapText="1"/>
    </xf>
    <xf numFmtId="0" fontId="34" fillId="0" borderId="11" xfId="0" applyFont="1" applyFill="1" applyBorder="1" applyAlignment="1">
      <alignment horizontal="center" vertical="center" wrapText="1"/>
    </xf>
    <xf numFmtId="0" fontId="34" fillId="0" borderId="30" xfId="0" applyFont="1" applyFill="1" applyBorder="1" applyAlignment="1">
      <alignment horizontal="center" vertical="center" wrapText="1"/>
    </xf>
    <xf numFmtId="0" fontId="34" fillId="0" borderId="35" xfId="0" applyFont="1" applyFill="1" applyBorder="1" applyAlignment="1">
      <alignment horizontal="center" vertical="center" wrapText="1"/>
    </xf>
    <xf numFmtId="0" fontId="34" fillId="0" borderId="29" xfId="0" applyFont="1" applyFill="1" applyBorder="1" applyAlignment="1">
      <alignment horizontal="center" vertical="center" wrapText="1"/>
    </xf>
    <xf numFmtId="0" fontId="34" fillId="0" borderId="10" xfId="0" applyFont="1" applyFill="1" applyBorder="1" applyAlignment="1">
      <alignment horizontal="center" vertical="center" wrapText="1"/>
    </xf>
    <xf numFmtId="0" fontId="34" fillId="0" borderId="21" xfId="0" applyFont="1" applyFill="1" applyBorder="1" applyAlignment="1">
      <alignment horizontal="center" vertical="center" wrapText="1"/>
    </xf>
    <xf numFmtId="0" fontId="34" fillId="0" borderId="31" xfId="0" applyFont="1" applyFill="1" applyBorder="1" applyAlignment="1">
      <alignment horizontal="center" vertical="center" wrapText="1"/>
    </xf>
    <xf numFmtId="0" fontId="34" fillId="0" borderId="22" xfId="0" applyFont="1" applyFill="1" applyBorder="1" applyAlignment="1">
      <alignment horizontal="center" vertical="center" wrapText="1"/>
    </xf>
    <xf numFmtId="0" fontId="34" fillId="0" borderId="32" xfId="0" applyFont="1" applyFill="1" applyBorder="1" applyAlignment="1">
      <alignment horizontal="center" vertical="center" wrapText="1"/>
    </xf>
    <xf numFmtId="0" fontId="34" fillId="0" borderId="20" xfId="0" applyFont="1" applyFill="1" applyBorder="1" applyAlignment="1">
      <alignment horizontal="center" vertical="center" wrapText="1"/>
    </xf>
    <xf numFmtId="0" fontId="34" fillId="0" borderId="33" xfId="0" applyFont="1" applyFill="1" applyBorder="1" applyAlignment="1">
      <alignment horizontal="center" vertical="center" wrapText="1"/>
    </xf>
    <xf numFmtId="0" fontId="3" fillId="0" borderId="0" xfId="0" applyFont="1" applyFill="1" applyAlignment="1">
      <alignment wrapText="1"/>
    </xf>
    <xf numFmtId="0" fontId="3" fillId="12" borderId="0" xfId="0" applyFont="1" applyFill="1" applyAlignment="1">
      <alignment horizontal="left" vertical="center" wrapText="1"/>
    </xf>
    <xf numFmtId="0" fontId="30" fillId="0" borderId="0" xfId="0" applyFont="1" applyFill="1" applyAlignment="1">
      <alignment horizontal="left" vertical="center" wrapText="1"/>
    </xf>
    <xf numFmtId="0" fontId="30" fillId="0" borderId="0" xfId="0" applyFont="1" applyFill="1" applyAlignment="1">
      <alignment horizontal="left" wrapText="1"/>
    </xf>
    <xf numFmtId="0" fontId="16" fillId="0" borderId="0" xfId="0" applyNumberFormat="1" applyFont="1" applyFill="1" applyAlignment="1">
      <alignment horizontal="left" vertical="top" wrapText="1"/>
    </xf>
    <xf numFmtId="0" fontId="3" fillId="0" borderId="0" xfId="0" applyFont="1" applyFill="1" applyAlignment="1">
      <alignment horizontal="left" wrapText="1"/>
    </xf>
    <xf numFmtId="0" fontId="8" fillId="12" borderId="9" xfId="0" applyFont="1" applyFill="1" applyBorder="1" applyAlignment="1">
      <alignment horizontal="center"/>
    </xf>
    <xf numFmtId="0" fontId="8" fillId="12" borderId="11" xfId="0" applyFont="1" applyFill="1" applyBorder="1" applyAlignment="1">
      <alignment horizontal="center"/>
    </xf>
    <xf numFmtId="0" fontId="8" fillId="12" borderId="10" xfId="0" applyFont="1" applyFill="1" applyBorder="1" applyAlignment="1">
      <alignment horizontal="center"/>
    </xf>
    <xf numFmtId="9" fontId="9" fillId="4" borderId="3" xfId="5" applyFont="1" applyFill="1" applyBorder="1" applyAlignment="1">
      <alignment horizontal="center" vertical="center" wrapText="1"/>
    </xf>
    <xf numFmtId="0" fontId="12" fillId="9" borderId="0" xfId="0" applyFont="1" applyFill="1" applyBorder="1" applyAlignment="1">
      <alignment horizontal="center" vertical="center"/>
    </xf>
    <xf numFmtId="0" fontId="9" fillId="4" borderId="3" xfId="0" applyFont="1" applyFill="1" applyBorder="1" applyAlignment="1">
      <alignment horizontal="center" vertical="center" wrapText="1"/>
    </xf>
    <xf numFmtId="0" fontId="36" fillId="13" borderId="3" xfId="0" applyFont="1" applyFill="1" applyBorder="1" applyAlignment="1">
      <alignment horizontal="center"/>
    </xf>
    <xf numFmtId="0" fontId="4" fillId="4" borderId="12" xfId="0" applyFont="1" applyFill="1" applyBorder="1" applyAlignment="1">
      <alignment horizontal="center" vertical="center"/>
    </xf>
    <xf numFmtId="0" fontId="4" fillId="4" borderId="8" xfId="0" applyFont="1" applyFill="1" applyBorder="1" applyAlignment="1">
      <alignment horizontal="center" vertical="center"/>
    </xf>
    <xf numFmtId="0" fontId="4" fillId="0" borderId="3" xfId="0" applyFont="1" applyBorder="1" applyAlignment="1">
      <alignment horizontal="center" vertical="center"/>
    </xf>
    <xf numFmtId="0" fontId="9" fillId="4" borderId="3" xfId="0" applyFont="1" applyFill="1" applyBorder="1" applyAlignment="1">
      <alignment horizontal="center" vertical="center"/>
    </xf>
  </cellXfs>
  <cellStyles count="6">
    <cellStyle name="Comma" xfId="1" builtinId="3"/>
    <cellStyle name="Comma 2" xfId="2"/>
    <cellStyle name="Normal" xfId="0" builtinId="0"/>
    <cellStyle name="Normal 2" xfId="3"/>
    <cellStyle name="Normal 3" xfId="4"/>
    <cellStyle name="Percent" xfId="5" builtinId="5"/>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142875</xdr:colOff>
      <xdr:row>1</xdr:row>
      <xdr:rowOff>15875</xdr:rowOff>
    </xdr:from>
    <xdr:to>
      <xdr:col>11</xdr:col>
      <xdr:colOff>600831</xdr:colOff>
      <xdr:row>7</xdr:row>
      <xdr:rowOff>25400</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142875" y="206375"/>
          <a:ext cx="14999456" cy="11525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39"/>
  <sheetViews>
    <sheetView showGridLines="0" tabSelected="1" zoomScale="90" zoomScaleNormal="90" workbookViewId="0"/>
  </sheetViews>
  <sheetFormatPr defaultColWidth="9.109375" defaultRowHeight="13.8"/>
  <cols>
    <col min="1" max="1" width="5.44140625" style="15" customWidth="1"/>
    <col min="2" max="2" width="27.6640625" style="14" customWidth="1"/>
    <col min="3" max="3" width="15.109375" style="14" customWidth="1"/>
    <col min="4" max="4" width="15.5546875" style="14" customWidth="1"/>
    <col min="5" max="5" width="57.6640625" style="50" customWidth="1"/>
    <col min="6" max="6" width="14.33203125" style="50" customWidth="1"/>
    <col min="7" max="7" width="9.5546875" style="50" customWidth="1"/>
    <col min="8" max="8" width="11.5546875" style="15" customWidth="1"/>
    <col min="9" max="9" width="11.44140625" style="50" customWidth="1"/>
    <col min="10" max="10" width="9.5546875" style="50" customWidth="1"/>
    <col min="11" max="11" width="29.109375" style="50" hidden="1" customWidth="1"/>
    <col min="12" max="16" width="9.5546875" style="50" hidden="1" customWidth="1"/>
    <col min="17" max="17" width="13.44140625" style="15" hidden="1" customWidth="1"/>
    <col min="18" max="18" width="7.33203125" style="15" hidden="1" customWidth="1"/>
    <col min="19" max="19" width="4.6640625" style="15" hidden="1" customWidth="1"/>
    <col min="20" max="24" width="0" style="15" hidden="1" customWidth="1"/>
    <col min="25" max="16384" width="9.109375" style="15"/>
  </cols>
  <sheetData>
    <row r="1" spans="2:24">
      <c r="B1" s="208" t="s">
        <v>147</v>
      </c>
      <c r="C1" s="208"/>
      <c r="E1" s="54"/>
      <c r="F1" s="54"/>
      <c r="G1" s="54"/>
      <c r="Q1" s="54"/>
      <c r="R1" s="54"/>
      <c r="T1" s="48" t="s">
        <v>86</v>
      </c>
      <c r="U1" s="48" t="s">
        <v>85</v>
      </c>
      <c r="X1" s="59">
        <f>+VLOOKUP(C10,$T$2:$W$15,2,0)</f>
        <v>10</v>
      </c>
    </row>
    <row r="2" spans="2:24" ht="14.4">
      <c r="B2" s="207" t="s">
        <v>178</v>
      </c>
      <c r="C2" s="207"/>
      <c r="E2" s="54"/>
      <c r="F2" s="54"/>
      <c r="G2" s="54"/>
      <c r="Q2" s="54"/>
      <c r="R2" s="54"/>
      <c r="T2" s="59">
        <v>12</v>
      </c>
      <c r="U2" s="59">
        <v>5</v>
      </c>
      <c r="X2" s="59">
        <f>IF((VLOOKUP(C10,$T$2:$W$15,3,0))=0," ",(VLOOKUP(C10,$T$2:$W$15,3,0)))</f>
        <v>17</v>
      </c>
    </row>
    <row r="3" spans="2:24">
      <c r="B3" s="212" t="s">
        <v>34</v>
      </c>
      <c r="C3" s="212"/>
      <c r="E3" s="214" t="s">
        <v>167</v>
      </c>
      <c r="F3" s="214"/>
      <c r="G3" s="54"/>
      <c r="K3" s="17" t="s">
        <v>168</v>
      </c>
      <c r="Q3" s="54"/>
      <c r="R3" s="54"/>
      <c r="T3" s="59">
        <v>13</v>
      </c>
      <c r="U3" s="59">
        <v>5</v>
      </c>
      <c r="X3" s="59" t="str">
        <f>IF((VLOOKUP(C10,$T$2:$W$15,4,0))=0," ",(VLOOKUP(C10,$T$2:$W$15,4,0)))</f>
        <v xml:space="preserve"> </v>
      </c>
    </row>
    <row r="4" spans="2:24">
      <c r="B4" s="185" t="s">
        <v>37</v>
      </c>
      <c r="C4" s="195">
        <f>+F7</f>
        <v>0</v>
      </c>
      <c r="D4" s="51"/>
      <c r="E4" s="184" t="str">
        <f>IF(ST_Indicator="No",CONCATENATE(K3,K5,K6),CONCATENATE(K3,K4,K6))</f>
        <v xml:space="preserve">Orig. Installment Premium (Rs.) INCLUDING Service Tax for Year 1: </v>
      </c>
      <c r="F4" s="201">
        <v>18240</v>
      </c>
      <c r="K4" s="17" t="s">
        <v>169</v>
      </c>
      <c r="Q4" s="54"/>
      <c r="R4" s="54"/>
      <c r="T4" s="59">
        <v>14</v>
      </c>
      <c r="U4" s="59">
        <v>6</v>
      </c>
    </row>
    <row r="5" spans="2:24">
      <c r="B5" s="185" t="s">
        <v>39</v>
      </c>
      <c r="C5" s="187">
        <v>33</v>
      </c>
      <c r="D5" s="51" t="str">
        <f>IF(AND(Prem_Mode="Monthly",Age&gt;40),"Maximum Entry Age allowed under Monthly Premium Mode is 40","")</f>
        <v/>
      </c>
      <c r="E5" s="54"/>
      <c r="F5" s="54"/>
      <c r="G5" s="54"/>
      <c r="K5" s="17" t="s">
        <v>170</v>
      </c>
      <c r="Q5" s="54"/>
      <c r="R5" s="54"/>
      <c r="T5" s="59">
        <v>15</v>
      </c>
      <c r="U5" s="60">
        <v>5</v>
      </c>
      <c r="V5" s="59">
        <v>7</v>
      </c>
    </row>
    <row r="6" spans="2:24" ht="14.4">
      <c r="B6" s="185" t="s">
        <v>35</v>
      </c>
      <c r="C6" s="187" t="s">
        <v>144</v>
      </c>
      <c r="E6" s="198" t="s">
        <v>174</v>
      </c>
      <c r="F6" s="199"/>
      <c r="G6" s="54"/>
      <c r="K6" s="17" t="s">
        <v>171</v>
      </c>
      <c r="Q6" s="54"/>
      <c r="R6" s="54"/>
      <c r="T6" s="59">
        <v>16</v>
      </c>
      <c r="U6" s="59">
        <v>8</v>
      </c>
    </row>
    <row r="7" spans="2:24" ht="14.4">
      <c r="B7" s="185" t="s">
        <v>36</v>
      </c>
      <c r="C7" s="187" t="s">
        <v>38</v>
      </c>
      <c r="E7" s="178" t="s">
        <v>175</v>
      </c>
      <c r="F7" s="200">
        <f>+IFERROR('Product Data n Calcs'!BA1,0)</f>
        <v>0</v>
      </c>
      <c r="G7" s="206" t="str">
        <f>+IF(OR(AND(Prem_Mode="Monthly",F7&lt;500000),F7=0),"The calculated Sum Assured is LESS than the minimum allowed, Thus input a HIGHER Premium","")</f>
        <v>The calculated Sum Assured is LESS than the minimum allowed, Thus input a HIGHER Premium</v>
      </c>
      <c r="H7" s="206"/>
      <c r="I7" s="206"/>
      <c r="Q7" s="54"/>
      <c r="R7" s="54"/>
      <c r="T7" s="59">
        <v>17</v>
      </c>
      <c r="U7" s="59">
        <v>9</v>
      </c>
    </row>
    <row r="8" spans="2:24" ht="12.75" hidden="1" customHeight="1">
      <c r="B8" s="185" t="s">
        <v>98</v>
      </c>
      <c r="C8" s="197" t="s">
        <v>149</v>
      </c>
      <c r="E8" s="54"/>
      <c r="F8" s="54"/>
      <c r="G8" s="206"/>
      <c r="H8" s="206"/>
      <c r="I8" s="206"/>
      <c r="Q8" s="54"/>
      <c r="R8" s="54"/>
      <c r="T8" s="59">
        <v>18</v>
      </c>
      <c r="U8" s="59">
        <v>10</v>
      </c>
    </row>
    <row r="9" spans="2:24">
      <c r="B9" s="185" t="s">
        <v>99</v>
      </c>
      <c r="C9" s="187" t="s">
        <v>149</v>
      </c>
      <c r="D9" s="51" t="str">
        <f>IF(AND(Staff_Case="Yes",Direct_sale="Yes"),"Both Staff and Direct cannot be Yes","")</f>
        <v/>
      </c>
      <c r="E9" s="54"/>
      <c r="F9" s="54"/>
      <c r="G9" s="206"/>
      <c r="H9" s="206"/>
      <c r="I9" s="206"/>
      <c r="Q9" s="54"/>
      <c r="R9" s="54"/>
      <c r="T9" s="59">
        <v>19</v>
      </c>
      <c r="U9" s="60">
        <v>10</v>
      </c>
      <c r="V9" s="59">
        <v>11</v>
      </c>
    </row>
    <row r="10" spans="2:24">
      <c r="B10" s="185" t="s">
        <v>86</v>
      </c>
      <c r="C10" s="186">
        <v>25</v>
      </c>
      <c r="D10" s="63"/>
      <c r="F10" s="54"/>
      <c r="G10" s="206"/>
      <c r="H10" s="206"/>
      <c r="I10" s="206"/>
      <c r="Q10" s="54"/>
      <c r="R10" s="54"/>
      <c r="T10" s="59">
        <v>20</v>
      </c>
      <c r="U10" s="60">
        <v>5</v>
      </c>
      <c r="V10" s="59">
        <v>10</v>
      </c>
      <c r="W10" s="59">
        <v>12</v>
      </c>
    </row>
    <row r="11" spans="2:24">
      <c r="B11" s="185" t="s">
        <v>85</v>
      </c>
      <c r="C11" s="196">
        <v>17</v>
      </c>
      <c r="D11" s="158" t="str">
        <f>IF((PPT=X1)+(PPT=X2)+(PPT=X3)=0,"This PPT is not allowed, select other available PPTs from the drop down list","")</f>
        <v/>
      </c>
      <c r="F11" s="54"/>
      <c r="G11" s="54"/>
      <c r="Q11" s="54"/>
      <c r="R11" s="54"/>
      <c r="T11" s="59">
        <v>21</v>
      </c>
      <c r="U11" s="60">
        <v>10</v>
      </c>
      <c r="V11" s="59">
        <v>13</v>
      </c>
    </row>
    <row r="12" spans="2:24" ht="27.6">
      <c r="B12" s="176" t="s">
        <v>172</v>
      </c>
      <c r="C12" s="177" t="s">
        <v>173</v>
      </c>
      <c r="Q12" s="54"/>
      <c r="R12" s="54"/>
      <c r="T12" s="59">
        <v>22</v>
      </c>
      <c r="U12" s="60">
        <v>10</v>
      </c>
      <c r="V12" s="59">
        <v>14</v>
      </c>
    </row>
    <row r="13" spans="2:24">
      <c r="E13" s="202" t="s">
        <v>177</v>
      </c>
      <c r="F13" s="203"/>
      <c r="G13" s="203"/>
      <c r="H13" s="204"/>
      <c r="I13" s="204"/>
      <c r="Q13" s="54"/>
      <c r="R13" s="54"/>
      <c r="T13" s="59">
        <v>23</v>
      </c>
      <c r="U13" s="60">
        <v>10</v>
      </c>
      <c r="V13" s="59">
        <v>15</v>
      </c>
    </row>
    <row r="14" spans="2:24" ht="14.4">
      <c r="B14" s="213" t="s">
        <v>42</v>
      </c>
      <c r="C14" s="213"/>
      <c r="E14" s="205" t="s">
        <v>179</v>
      </c>
      <c r="F14" s="203"/>
      <c r="G14" s="203"/>
      <c r="H14" s="204"/>
      <c r="I14" s="204"/>
      <c r="Q14" s="54"/>
      <c r="R14" s="54"/>
      <c r="T14" s="59">
        <v>24</v>
      </c>
      <c r="U14" s="60">
        <v>10</v>
      </c>
      <c r="V14" s="59">
        <v>16</v>
      </c>
    </row>
    <row r="15" spans="2:24" ht="14.4">
      <c r="B15" s="185" t="s">
        <v>43</v>
      </c>
      <c r="C15" s="188">
        <v>0</v>
      </c>
      <c r="E15" s="205" t="s">
        <v>180</v>
      </c>
      <c r="F15" s="203"/>
      <c r="G15" s="203"/>
      <c r="H15" s="204"/>
      <c r="I15" s="204"/>
      <c r="Q15" s="54"/>
      <c r="R15" s="54"/>
      <c r="T15" s="59">
        <v>25</v>
      </c>
      <c r="U15" s="60">
        <v>10</v>
      </c>
      <c r="V15" s="59">
        <v>17</v>
      </c>
    </row>
    <row r="16" spans="2:24" ht="16.5" customHeight="1">
      <c r="B16" s="185" t="s">
        <v>44</v>
      </c>
      <c r="C16" s="189">
        <v>0</v>
      </c>
      <c r="E16" s="54"/>
      <c r="F16" s="54"/>
      <c r="G16" s="54"/>
      <c r="Q16" s="54"/>
      <c r="R16" s="54"/>
    </row>
    <row r="17" spans="1:18">
      <c r="A17" s="16"/>
      <c r="B17" s="185" t="s">
        <v>82</v>
      </c>
      <c r="C17" s="190">
        <v>0</v>
      </c>
      <c r="E17" s="54"/>
      <c r="F17" s="54"/>
      <c r="G17" s="54"/>
      <c r="H17" s="50"/>
      <c r="Q17" s="54"/>
      <c r="R17" s="54"/>
    </row>
    <row r="18" spans="1:18">
      <c r="A18" s="16"/>
      <c r="E18" s="54"/>
      <c r="F18" s="54"/>
      <c r="G18" s="54"/>
      <c r="Q18" s="54"/>
      <c r="R18" s="54"/>
    </row>
    <row r="19" spans="1:18" ht="27.6">
      <c r="A19" s="16"/>
      <c r="B19" s="154" t="s">
        <v>176</v>
      </c>
      <c r="C19" s="183">
        <f>+IF(ST_Indicator="No",'Product Data n Calcs'!S22,'Product Data n Calcs'!S24)</f>
        <v>0</v>
      </c>
      <c r="D19" s="16"/>
      <c r="E19" s="54"/>
      <c r="F19" s="54"/>
      <c r="G19" s="54"/>
      <c r="Q19" s="54"/>
      <c r="R19" s="54"/>
    </row>
    <row r="20" spans="1:18" s="50" customFormat="1">
      <c r="A20" s="16"/>
      <c r="B20" s="182"/>
      <c r="C20" s="182"/>
      <c r="D20" s="16"/>
      <c r="E20" s="54"/>
      <c r="F20" s="54"/>
      <c r="G20" s="54"/>
      <c r="Q20" s="54"/>
      <c r="R20" s="54"/>
    </row>
    <row r="21" spans="1:18" hidden="1">
      <c r="A21" s="16"/>
      <c r="B21" s="209" t="str">
        <f>'Product Data n Calcs'!$R$21</f>
        <v>First Year Modal Prem Calcs</v>
      </c>
      <c r="C21" s="210"/>
      <c r="D21" s="211"/>
      <c r="E21" s="54"/>
      <c r="F21" s="54"/>
      <c r="G21" s="54"/>
      <c r="Q21" s="54"/>
      <c r="R21" s="54"/>
    </row>
    <row r="22" spans="1:18" hidden="1">
      <c r="A22" s="16"/>
      <c r="B22" s="17"/>
      <c r="C22" s="18" t="s">
        <v>74</v>
      </c>
      <c r="D22" s="19" t="s">
        <v>73</v>
      </c>
      <c r="E22" s="54"/>
      <c r="F22" s="54"/>
      <c r="G22" s="54"/>
      <c r="Q22" s="54"/>
      <c r="R22" s="54"/>
    </row>
    <row r="23" spans="1:18" ht="27.6" hidden="1">
      <c r="A23" s="7"/>
      <c r="B23" s="154" t="str">
        <f>'Product Data n Calcs'!R22</f>
        <v>Modal Premium (Basic Prem + Extra Prem, incl. Disc.)</v>
      </c>
      <c r="C23" s="20">
        <f>'Product Data n Calcs'!S22</f>
        <v>0</v>
      </c>
      <c r="D23" s="21">
        <f>'Product Data n Calcs'!T22</f>
        <v>0</v>
      </c>
      <c r="E23" s="54"/>
      <c r="F23" s="54"/>
      <c r="G23" s="54"/>
      <c r="Q23" s="54"/>
      <c r="R23" s="54"/>
    </row>
    <row r="24" spans="1:18" hidden="1">
      <c r="A24" s="7"/>
      <c r="B24" s="155" t="str">
        <f>'Product Data n Calcs'!R23</f>
        <v>Serv. Tax</v>
      </c>
      <c r="C24" s="22">
        <f>'Product Data n Calcs'!S23</f>
        <v>0</v>
      </c>
      <c r="D24" s="23">
        <f>'Product Data n Calcs'!T23</f>
        <v>0</v>
      </c>
      <c r="E24" s="54"/>
      <c r="F24" s="54"/>
      <c r="G24" s="54"/>
      <c r="Q24" s="54"/>
      <c r="R24" s="54"/>
    </row>
    <row r="25" spans="1:18" hidden="1">
      <c r="A25" s="7"/>
      <c r="B25" s="155" t="str">
        <f>'Product Data n Calcs'!R24</f>
        <v>Total Modal Premium</v>
      </c>
      <c r="C25" s="22">
        <f>'Product Data n Calcs'!S24</f>
        <v>0</v>
      </c>
      <c r="D25" s="21">
        <f>'Product Data n Calcs'!T24</f>
        <v>0</v>
      </c>
      <c r="E25" s="54"/>
      <c r="F25" s="54"/>
      <c r="G25" s="54"/>
      <c r="Q25" s="54"/>
      <c r="R25" s="54"/>
    </row>
    <row r="26" spans="1:18" hidden="1">
      <c r="A26" s="7"/>
      <c r="B26" s="155" t="str">
        <f>'Product Data n Calcs'!R25</f>
        <v>Annualized Premium</v>
      </c>
      <c r="C26" s="20">
        <f>'Product Data n Calcs'!S25</f>
        <v>0</v>
      </c>
      <c r="D26" s="21">
        <f>'Product Data n Calcs'!T25</f>
        <v>0</v>
      </c>
      <c r="E26" s="54"/>
      <c r="F26" s="54"/>
      <c r="G26" s="54"/>
      <c r="Q26" s="54"/>
      <c r="R26" s="54"/>
    </row>
    <row r="27" spans="1:18" hidden="1">
      <c r="A27" s="7"/>
      <c r="B27" s="15"/>
      <c r="C27" s="15"/>
      <c r="D27" s="15"/>
      <c r="E27" s="54"/>
      <c r="F27" s="54"/>
      <c r="G27" s="54"/>
      <c r="Q27" s="54"/>
      <c r="R27" s="54"/>
    </row>
    <row r="28" spans="1:18" hidden="1">
      <c r="A28" s="7"/>
      <c r="B28" s="209" t="s">
        <v>65</v>
      </c>
      <c r="C28" s="210"/>
      <c r="D28" s="211"/>
      <c r="E28" s="54"/>
      <c r="F28" s="54"/>
      <c r="G28" s="54"/>
    </row>
    <row r="29" spans="1:18" hidden="1">
      <c r="A29" s="7"/>
      <c r="B29" s="17"/>
      <c r="C29" s="18" t="s">
        <v>74</v>
      </c>
      <c r="D29" s="19" t="s">
        <v>73</v>
      </c>
      <c r="E29" s="54"/>
      <c r="F29" s="54"/>
      <c r="G29" s="54"/>
    </row>
    <row r="30" spans="1:18" ht="27.6" hidden="1">
      <c r="A30" s="7"/>
      <c r="B30" s="154" t="str">
        <f>'Product Data n Calcs'!R28</f>
        <v>Modal Premium (Basic Prem + Extra Prem, incl. Disc.)</v>
      </c>
      <c r="C30" s="20">
        <f>'Product Data n Calcs'!S28</f>
        <v>0</v>
      </c>
      <c r="D30" s="21">
        <f>'Product Data n Calcs'!T28</f>
        <v>0</v>
      </c>
      <c r="E30" s="54"/>
      <c r="F30" s="54"/>
      <c r="G30" s="54"/>
    </row>
    <row r="31" spans="1:18" hidden="1">
      <c r="A31" s="7"/>
      <c r="B31" s="155" t="str">
        <f>'Product Data n Calcs'!R29</f>
        <v>Serv. Tax</v>
      </c>
      <c r="C31" s="20">
        <f>'Product Data n Calcs'!S29</f>
        <v>0</v>
      </c>
      <c r="D31" s="23">
        <f>'Product Data n Calcs'!T29</f>
        <v>0</v>
      </c>
      <c r="E31" s="54"/>
      <c r="F31" s="54"/>
      <c r="G31" s="54"/>
    </row>
    <row r="32" spans="1:18" hidden="1">
      <c r="A32" s="7"/>
      <c r="B32" s="155" t="str">
        <f>'Product Data n Calcs'!R30</f>
        <v>Total Modal Premium</v>
      </c>
      <c r="C32" s="20">
        <f>'Product Data n Calcs'!S30</f>
        <v>0</v>
      </c>
      <c r="D32" s="21">
        <f>'Product Data n Calcs'!T30</f>
        <v>0</v>
      </c>
      <c r="E32" s="54"/>
      <c r="F32" s="54"/>
      <c r="G32" s="54"/>
    </row>
    <row r="33" spans="1:7" hidden="1">
      <c r="A33" s="7"/>
      <c r="B33" s="155" t="str">
        <f>'Product Data n Calcs'!R31</f>
        <v>Annualized Premium</v>
      </c>
      <c r="C33" s="20">
        <f>'Product Data n Calcs'!S31</f>
        <v>0</v>
      </c>
      <c r="D33" s="21">
        <f>'Product Data n Calcs'!T31</f>
        <v>0</v>
      </c>
      <c r="E33" s="54"/>
      <c r="F33" s="54"/>
      <c r="G33" s="54"/>
    </row>
    <row r="34" spans="1:7">
      <c r="A34" s="7"/>
      <c r="B34" s="7"/>
      <c r="C34" s="7"/>
      <c r="E34" s="54"/>
      <c r="F34" s="54"/>
      <c r="G34" s="54"/>
    </row>
    <row r="35" spans="1:7" ht="24.75" customHeight="1">
      <c r="A35" s="7"/>
      <c r="B35" s="192" t="s">
        <v>93</v>
      </c>
      <c r="C35" s="191" t="s">
        <v>100</v>
      </c>
      <c r="E35" s="54"/>
      <c r="F35" s="54"/>
      <c r="G35" s="54"/>
    </row>
    <row r="36" spans="1:7">
      <c r="B36" s="44" t="s">
        <v>57</v>
      </c>
      <c r="C36" s="45">
        <v>4.4999999999999998E-2</v>
      </c>
      <c r="E36" s="54"/>
      <c r="F36" s="54"/>
      <c r="G36" s="54"/>
    </row>
    <row r="37" spans="1:7">
      <c r="B37" s="44" t="s">
        <v>58</v>
      </c>
      <c r="C37" s="45">
        <v>2.2499999999999999E-2</v>
      </c>
      <c r="E37" s="54"/>
      <c r="F37" s="54"/>
      <c r="G37" s="54"/>
    </row>
    <row r="39" spans="1:7">
      <c r="C39" s="194" t="str">
        <f>IF(C19=0,"NA",(C19-F4))</f>
        <v>NA</v>
      </c>
      <c r="D39" s="193" t="s">
        <v>181</v>
      </c>
    </row>
  </sheetData>
  <protectedRanges>
    <protectedRange sqref="C15:C17" name="Range2"/>
    <protectedRange sqref="C4:C9" name="Range1"/>
    <protectedRange sqref="C12" name="Range1_1"/>
  </protectedRanges>
  <sortState ref="T2:U24">
    <sortCondition ref="T2:T24"/>
  </sortState>
  <mergeCells count="8">
    <mergeCell ref="G7:I10"/>
    <mergeCell ref="B2:C2"/>
    <mergeCell ref="B1:C1"/>
    <mergeCell ref="B28:D28"/>
    <mergeCell ref="B3:C3"/>
    <mergeCell ref="B21:D21"/>
    <mergeCell ref="B14:C14"/>
    <mergeCell ref="E3:F3"/>
  </mergeCells>
  <dataValidations xWindow="319" yWindow="281" count="9">
    <dataValidation type="list" allowBlank="1" showInputMessage="1" showErrorMessage="1" sqref="C10">
      <formula1>$T$2:$T$15</formula1>
    </dataValidation>
    <dataValidation type="list" allowBlank="1" showInputMessage="1" showErrorMessage="1" sqref="C11">
      <formula1>$X$1:$X$3</formula1>
    </dataValidation>
    <dataValidation type="decimal" allowBlank="1" showInputMessage="1" showErrorMessage="1" prompt="Enter Decimal between 0 and 9." sqref="C16">
      <formula1>0</formula1>
      <formula2>9</formula2>
    </dataValidation>
    <dataValidation type="list" showInputMessage="1" showErrorMessage="1" sqref="C15">
      <formula1>"0%,25%,50%,75%,100%,125%,150%,175%,225%,275%,350%"</formula1>
    </dataValidation>
    <dataValidation type="list" showInputMessage="1" showErrorMessage="1" sqref="C7">
      <formula1>"M,F"</formula1>
    </dataValidation>
    <dataValidation type="list" allowBlank="1" showInputMessage="1" showErrorMessage="1" sqref="C6">
      <formula1>"Yearly,Monthly"</formula1>
    </dataValidation>
    <dataValidation type="whole" allowBlank="1" showInputMessage="1" showErrorMessage="1" errorTitle="Entry Age not allowed" error="Enter age (last birthday) between 18 and 50 (For Annual mode) &amp; 40 (For Monthly Mode)." prompt="Enter age (last birthday) between 18 and 50 (For Annual mode) &amp; 40 (For Monthly Mode)." sqref="C5">
      <formula1>18</formula1>
      <formula2>50</formula2>
    </dataValidation>
    <dataValidation allowBlank="1" showInputMessage="1" showErrorMessage="1" prompt="If MMR is yes then &gt;1_x000a__x000a_i.e 2,3,4....." sqref="C17"/>
    <dataValidation type="list" showInputMessage="1" showErrorMessage="1" sqref="C8:C9 C12">
      <formula1>"Yes,No"</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7"/>
  <sheetViews>
    <sheetView showGridLines="0" view="pageBreakPreview" topLeftCell="A19" zoomScale="70" zoomScaleNormal="100" zoomScaleSheetLayoutView="70" workbookViewId="0"/>
  </sheetViews>
  <sheetFormatPr defaultColWidth="9.109375" defaultRowHeight="14.4"/>
  <cols>
    <col min="1" max="1" width="9.109375" style="74" customWidth="1"/>
    <col min="2" max="3" width="17.5546875" style="74" customWidth="1"/>
    <col min="4" max="4" width="19.6640625" style="74" customWidth="1"/>
    <col min="5" max="5" width="18" style="74" customWidth="1"/>
    <col min="6" max="6" width="19.5546875" style="74" customWidth="1"/>
    <col min="7" max="8" width="18.109375" style="74" customWidth="1"/>
    <col min="9" max="9" width="18.6640625" style="74" customWidth="1"/>
    <col min="10" max="10" width="31.33203125" style="74" customWidth="1"/>
    <col min="11" max="11" width="30.109375" style="74" customWidth="1"/>
    <col min="12" max="13" width="20" style="74" customWidth="1"/>
    <col min="14" max="14" width="2.33203125" style="74" customWidth="1"/>
    <col min="15" max="15" width="12.109375" style="74" hidden="1" customWidth="1"/>
    <col min="16" max="16" width="9.109375" style="74"/>
    <col min="17" max="17" width="11.33203125" style="74" bestFit="1" customWidth="1"/>
    <col min="18" max="16384" width="9.109375" style="74"/>
  </cols>
  <sheetData>
    <row r="1" spans="1:12">
      <c r="A1" s="29" t="s">
        <v>157</v>
      </c>
      <c r="F1" s="75" t="s">
        <v>33</v>
      </c>
    </row>
    <row r="4" spans="1:12">
      <c r="K4" s="135"/>
    </row>
    <row r="9" spans="1:12" s="31" customFormat="1" ht="13.8">
      <c r="A9" s="31" t="s">
        <v>158</v>
      </c>
    </row>
    <row r="10" spans="1:12" s="31" customFormat="1" ht="13.8">
      <c r="A10" s="31" t="s">
        <v>116</v>
      </c>
    </row>
    <row r="11" spans="1:12" s="31" customFormat="1" ht="13.8"/>
    <row r="12" spans="1:12" s="31" customFormat="1" ht="13.8"/>
    <row r="13" spans="1:12" s="31" customFormat="1" ht="17.399999999999999">
      <c r="A13" s="76" t="s">
        <v>32</v>
      </c>
      <c r="B13" s="77"/>
      <c r="C13" s="77"/>
      <c r="D13" s="77"/>
      <c r="E13" s="77"/>
      <c r="F13" s="76" t="s">
        <v>31</v>
      </c>
      <c r="G13" s="77"/>
      <c r="H13" s="77"/>
      <c r="I13" s="77"/>
      <c r="J13" s="77"/>
      <c r="K13" s="77"/>
    </row>
    <row r="14" spans="1:12" s="31" customFormat="1" ht="13.8">
      <c r="A14" s="78" t="s">
        <v>30</v>
      </c>
      <c r="B14" s="78"/>
      <c r="C14" s="78"/>
      <c r="D14" s="79">
        <v>29587</v>
      </c>
      <c r="E14" s="80"/>
      <c r="F14" s="78" t="s">
        <v>29</v>
      </c>
      <c r="G14" s="78"/>
      <c r="H14" s="78"/>
      <c r="J14" s="122" t="s">
        <v>28</v>
      </c>
    </row>
    <row r="15" spans="1:12" s="31" customFormat="1" ht="13.8">
      <c r="A15" s="78"/>
      <c r="B15" s="78"/>
      <c r="C15" s="78"/>
      <c r="D15" s="81"/>
      <c r="E15" s="78"/>
      <c r="F15" s="78"/>
      <c r="G15" s="78"/>
      <c r="H15" s="78"/>
      <c r="I15" s="78"/>
      <c r="J15" s="78"/>
      <c r="K15" s="78"/>
    </row>
    <row r="16" spans="1:12" s="31" customFormat="1" ht="32.25" customHeight="1">
      <c r="A16" s="78" t="s">
        <v>26</v>
      </c>
      <c r="B16" s="78"/>
      <c r="C16" s="78"/>
      <c r="D16" s="78">
        <f>Age</f>
        <v>33</v>
      </c>
      <c r="E16" s="78"/>
      <c r="F16" s="78" t="s">
        <v>25</v>
      </c>
      <c r="G16" s="78"/>
      <c r="H16" s="78"/>
      <c r="J16" s="215" t="s">
        <v>159</v>
      </c>
      <c r="K16" s="215"/>
      <c r="L16" s="123" t="s">
        <v>27</v>
      </c>
    </row>
    <row r="17" spans="1:11" s="31" customFormat="1" ht="13.8">
      <c r="A17" s="78" t="s">
        <v>24</v>
      </c>
      <c r="B17" s="78"/>
      <c r="C17" s="78"/>
      <c r="D17" s="78" t="s">
        <v>23</v>
      </c>
      <c r="E17" s="78"/>
      <c r="F17" s="78"/>
      <c r="G17" s="78"/>
      <c r="H17" s="78"/>
      <c r="I17" s="82"/>
      <c r="J17" s="82"/>
      <c r="K17" s="78"/>
    </row>
    <row r="18" spans="1:11" s="31" customFormat="1" ht="13.8">
      <c r="A18" s="78" t="s">
        <v>22</v>
      </c>
      <c r="B18" s="78"/>
      <c r="C18" s="78"/>
      <c r="D18" s="78" t="str">
        <f>IF(Sex="M","Male","Female")</f>
        <v>Male</v>
      </c>
      <c r="E18" s="78"/>
      <c r="F18" s="78"/>
      <c r="G18" s="78"/>
      <c r="H18" s="78"/>
      <c r="I18" s="78"/>
      <c r="J18" s="78"/>
      <c r="K18" s="78"/>
    </row>
    <row r="19" spans="1:11" s="31" customFormat="1" ht="13.8">
      <c r="A19" s="78"/>
      <c r="B19" s="78"/>
      <c r="C19" s="78"/>
      <c r="D19" s="78"/>
      <c r="E19" s="78"/>
      <c r="F19" s="78"/>
      <c r="G19" s="78"/>
      <c r="H19" s="78"/>
      <c r="I19" s="78"/>
      <c r="J19" s="78"/>
      <c r="K19" s="78"/>
    </row>
    <row r="20" spans="1:11" s="31" customFormat="1" ht="13.8">
      <c r="A20" s="78" t="s">
        <v>21</v>
      </c>
      <c r="B20" s="78"/>
      <c r="C20" s="78"/>
      <c r="D20" s="83">
        <f ca="1">TODAY()</f>
        <v>42926</v>
      </c>
      <c r="E20" s="78"/>
      <c r="F20" s="78" t="s">
        <v>20</v>
      </c>
      <c r="G20" s="78"/>
      <c r="H20" s="78"/>
      <c r="J20" s="122" t="str">
        <f>CONCATENATE(PT," ","years")</f>
        <v>25 years</v>
      </c>
      <c r="K20" s="78"/>
    </row>
    <row r="21" spans="1:11" s="31" customFormat="1" ht="13.8">
      <c r="A21" s="78"/>
      <c r="B21" s="32"/>
      <c r="C21" s="32"/>
      <c r="D21" s="78"/>
      <c r="E21" s="78"/>
      <c r="F21" s="78"/>
      <c r="G21" s="78"/>
      <c r="H21" s="78"/>
      <c r="J21" s="122"/>
      <c r="K21" s="78"/>
    </row>
    <row r="22" spans="1:11" s="31" customFormat="1" ht="13.8">
      <c r="A22" s="78" t="s">
        <v>117</v>
      </c>
      <c r="B22" s="78"/>
      <c r="D22" s="85">
        <f>SA</f>
        <v>0</v>
      </c>
      <c r="E22" s="78"/>
      <c r="F22" s="78" t="s">
        <v>19</v>
      </c>
      <c r="G22" s="78"/>
      <c r="H22" s="78"/>
      <c r="J22" s="122" t="str">
        <f>CONCATENATE(PPT," ","years")</f>
        <v>17 years</v>
      </c>
      <c r="K22" s="78"/>
    </row>
    <row r="23" spans="1:11" s="31" customFormat="1" ht="13.8">
      <c r="A23" s="78"/>
      <c r="B23" s="78"/>
      <c r="C23" s="78"/>
      <c r="D23" s="86"/>
      <c r="E23" s="78"/>
      <c r="F23" s="78"/>
      <c r="G23" s="78"/>
      <c r="H23" s="78"/>
      <c r="I23" s="78"/>
      <c r="J23" s="78"/>
      <c r="K23" s="78"/>
    </row>
    <row r="24" spans="1:11" s="31" customFormat="1" ht="13.8">
      <c r="A24" s="78"/>
      <c r="B24" s="78"/>
      <c r="C24" s="84"/>
      <c r="D24" s="82"/>
      <c r="E24" s="78"/>
      <c r="F24" s="78" t="s">
        <v>18</v>
      </c>
      <c r="G24" s="78"/>
      <c r="H24" s="78"/>
      <c r="J24" s="87" t="str">
        <f>+Prem_Mode</f>
        <v>Yearly</v>
      </c>
    </row>
    <row r="25" spans="1:11" s="31" customFormat="1" ht="13.8">
      <c r="A25" s="78"/>
      <c r="B25" s="78"/>
      <c r="D25" s="82"/>
      <c r="E25" s="78"/>
      <c r="F25" s="78"/>
      <c r="G25" s="78"/>
      <c r="H25" s="78"/>
      <c r="I25" s="78"/>
    </row>
    <row r="26" spans="1:11" s="31" customFormat="1" ht="13.8">
      <c r="A26" s="78"/>
      <c r="B26" s="78"/>
      <c r="C26" s="84"/>
      <c r="D26" s="82"/>
      <c r="E26" s="78"/>
      <c r="F26" s="156" t="s">
        <v>17</v>
      </c>
      <c r="G26" s="84"/>
      <c r="H26" s="84"/>
      <c r="J26" s="157" t="str">
        <f>+CONCATENATE("Rs.",Base_Ann_Prem_For_DB_Yr2)</f>
        <v>Rs.0</v>
      </c>
      <c r="K26" s="124"/>
    </row>
    <row r="27" spans="1:11" s="31" customFormat="1" ht="13.8">
      <c r="A27" s="32"/>
      <c r="B27" s="32"/>
      <c r="C27" s="32"/>
      <c r="D27" s="32"/>
      <c r="E27" s="78"/>
      <c r="J27" s="133"/>
    </row>
    <row r="28" spans="1:11" s="31" customFormat="1" ht="13.8">
      <c r="E28" s="78"/>
      <c r="F28" s="156" t="s">
        <v>155</v>
      </c>
      <c r="G28" s="84"/>
      <c r="H28" s="84"/>
      <c r="J28" s="157" t="str">
        <f>CONCATENATE("Rs.",ROUND('Product Data n Calcs'!S22,0))</f>
        <v>Rs.0</v>
      </c>
    </row>
    <row r="29" spans="1:11" s="31" customFormat="1" ht="13.8">
      <c r="E29" s="78"/>
      <c r="F29" s="156" t="s">
        <v>156</v>
      </c>
      <c r="J29" s="173" t="str">
        <f>CONCATENATE("Rs.",ROUND('Product Data n Calcs'!S28,0))</f>
        <v>Rs.0</v>
      </c>
    </row>
    <row r="30" spans="1:11" s="31" customFormat="1" ht="13.8">
      <c r="E30" s="78"/>
      <c r="F30" s="78" t="s">
        <v>118</v>
      </c>
      <c r="G30" s="84"/>
      <c r="H30" s="84"/>
      <c r="J30" s="157" t="str">
        <f>CONCATENATE("Rs.",ROUND(('Product Data n Calcs'!S24),0))</f>
        <v>Rs.0</v>
      </c>
      <c r="K30" s="78"/>
    </row>
    <row r="31" spans="1:11" s="31" customFormat="1" ht="13.8">
      <c r="A31" s="133" t="s">
        <v>120</v>
      </c>
      <c r="F31" s="78" t="s">
        <v>119</v>
      </c>
      <c r="G31" s="84"/>
      <c r="H31" s="84"/>
      <c r="J31" s="157" t="str">
        <f>CONCATENATE("Rs.",ROUND(('Product Data n Calcs'!S30),0))</f>
        <v>Rs.0</v>
      </c>
    </row>
    <row r="32" spans="1:11" s="31" customFormat="1" ht="13.8"/>
    <row r="34" spans="1:17">
      <c r="D34" s="166"/>
      <c r="F34" s="75" t="s">
        <v>16</v>
      </c>
    </row>
    <row r="35" spans="1:17" ht="15" thickBot="1"/>
    <row r="36" spans="1:17" ht="15" thickBot="1">
      <c r="A36" s="88"/>
      <c r="B36" s="170"/>
      <c r="C36" s="170"/>
      <c r="D36" s="171"/>
      <c r="E36" s="172"/>
      <c r="F36" s="172"/>
      <c r="G36" s="216" t="s">
        <v>15</v>
      </c>
      <c r="H36" s="217"/>
      <c r="I36" s="218" t="s">
        <v>162</v>
      </c>
      <c r="J36" s="216" t="s">
        <v>14</v>
      </c>
      <c r="K36" s="221"/>
    </row>
    <row r="37" spans="1:17" ht="55.5" customHeight="1">
      <c r="A37" s="89"/>
      <c r="B37" s="222" t="s">
        <v>13</v>
      </c>
      <c r="C37" s="218" t="s">
        <v>12</v>
      </c>
      <c r="D37" s="224" t="s">
        <v>163</v>
      </c>
      <c r="E37" s="218" t="s">
        <v>164</v>
      </c>
      <c r="F37" s="226" t="s">
        <v>154</v>
      </c>
      <c r="G37" s="218" t="s">
        <v>121</v>
      </c>
      <c r="H37" s="224" t="s">
        <v>165</v>
      </c>
      <c r="I37" s="219"/>
      <c r="J37" s="218" t="s">
        <v>145</v>
      </c>
      <c r="K37" s="226" t="s">
        <v>146</v>
      </c>
    </row>
    <row r="38" spans="1:17" ht="55.5" customHeight="1" thickBot="1">
      <c r="A38" s="89"/>
      <c r="B38" s="223"/>
      <c r="C38" s="220"/>
      <c r="D38" s="225"/>
      <c r="E38" s="220"/>
      <c r="F38" s="227"/>
      <c r="G38" s="220"/>
      <c r="H38" s="225"/>
      <c r="I38" s="220"/>
      <c r="J38" s="220"/>
      <c r="K38" s="227"/>
    </row>
    <row r="39" spans="1:17">
      <c r="A39" s="89"/>
      <c r="B39" s="125">
        <v>1</v>
      </c>
      <c r="C39" s="136">
        <f>Age</f>
        <v>33</v>
      </c>
      <c r="D39" s="137">
        <f t="shared" ref="D39:D63" si="0">(Basic_Prem_Yr1_Annualized*(B39=1)+Basic_Prem_Yr2_Annualized*(B39&gt;1))*(B39&lt;=PPT)</f>
        <v>0</v>
      </c>
      <c r="E39" s="137">
        <f t="shared" ref="E39:E63" si="1">IF(B39=1,Stax_Oasis_Yr1,Stax_Oasis_Yr2)*IF(Prem_Mode="Monthly",12,1)*(D39&lt;&gt;0)</f>
        <v>0</v>
      </c>
      <c r="F39" s="137">
        <f t="shared" ref="F39:F63" si="2">(D39+E39)*(B39&lt;=PPT)</f>
        <v>0</v>
      </c>
      <c r="G39" s="137">
        <f t="shared" ref="G39:G63" si="3">MAX(Base_Ann_Prem_For_DB_Yr2*10,SA,1.05*(Base_Ann_Prem_For_DB_Yr2*MIN(B39,PPT)))*(B39&lt;=PT)</f>
        <v>0</v>
      </c>
      <c r="H39" s="137">
        <f t="shared" ref="H39:H63" si="4">IF(OR(B39=PT,B39=PT-1,B39=PT-2,B39=PT-3,B39=PT-4),SA*0.2,0)</f>
        <v>0</v>
      </c>
      <c r="I39" s="137">
        <f>MAX('GSV for SSV Cal'!G7-(SUM($H$38:H38)),0)</f>
        <v>0</v>
      </c>
      <c r="J39" s="137">
        <f>('GSV for SSV Cal'!$J$4*SA*PT)*(B39=PT)</f>
        <v>0</v>
      </c>
      <c r="K39" s="138">
        <f>('GSV for SSV Cal'!$K$4*SA*PT)*(B39=PT)</f>
        <v>0</v>
      </c>
      <c r="N39" s="90"/>
      <c r="P39" s="90"/>
      <c r="Q39" s="90"/>
    </row>
    <row r="40" spans="1:17">
      <c r="A40" s="89"/>
      <c r="B40" s="125">
        <v>2</v>
      </c>
      <c r="C40" s="136">
        <f t="shared" ref="C40:C63" si="5">+(C39+1)*(B40&lt;=PT)</f>
        <v>34</v>
      </c>
      <c r="D40" s="91">
        <f t="shared" si="0"/>
        <v>0</v>
      </c>
      <c r="E40" s="91">
        <f t="shared" si="1"/>
        <v>0</v>
      </c>
      <c r="F40" s="91">
        <f t="shared" si="2"/>
        <v>0</v>
      </c>
      <c r="G40" s="91">
        <f t="shared" si="3"/>
        <v>0</v>
      </c>
      <c r="H40" s="91">
        <f t="shared" si="4"/>
        <v>0</v>
      </c>
      <c r="I40" s="91">
        <f>MAX('GSV for SSV Cal'!G8-(SUM($H$38:H39)),0)</f>
        <v>0</v>
      </c>
      <c r="J40" s="137">
        <f>('GSV for SSV Cal'!$J$4*SA*PT)*(B40=PT)</f>
        <v>0</v>
      </c>
      <c r="K40" s="138">
        <f>('GSV for SSV Cal'!$K$4*SA*PT)*(B40=PT)</f>
        <v>0</v>
      </c>
      <c r="N40" s="90"/>
      <c r="P40" s="90"/>
      <c r="Q40" s="90"/>
    </row>
    <row r="41" spans="1:17">
      <c r="A41" s="89"/>
      <c r="B41" s="125">
        <v>3</v>
      </c>
      <c r="C41" s="136">
        <f t="shared" si="5"/>
        <v>35</v>
      </c>
      <c r="D41" s="91">
        <f t="shared" si="0"/>
        <v>0</v>
      </c>
      <c r="E41" s="91">
        <f t="shared" si="1"/>
        <v>0</v>
      </c>
      <c r="F41" s="91">
        <f t="shared" si="2"/>
        <v>0</v>
      </c>
      <c r="G41" s="91">
        <f t="shared" si="3"/>
        <v>0</v>
      </c>
      <c r="H41" s="91">
        <f t="shared" si="4"/>
        <v>0</v>
      </c>
      <c r="I41" s="91">
        <f>MAX('GSV for SSV Cal'!G9-(SUM($H$38:H40)),0)</f>
        <v>0</v>
      </c>
      <c r="J41" s="137">
        <f>('GSV for SSV Cal'!$J$4*SA*PT)*(B41=PT)</f>
        <v>0</v>
      </c>
      <c r="K41" s="138">
        <f>('GSV for SSV Cal'!$K$4*SA*PT)*(B41=PT)</f>
        <v>0</v>
      </c>
      <c r="N41" s="90"/>
      <c r="P41" s="90"/>
      <c r="Q41" s="90"/>
    </row>
    <row r="42" spans="1:17">
      <c r="A42" s="89"/>
      <c r="B42" s="125">
        <v>4</v>
      </c>
      <c r="C42" s="136">
        <f t="shared" si="5"/>
        <v>36</v>
      </c>
      <c r="D42" s="91">
        <f t="shared" si="0"/>
        <v>0</v>
      </c>
      <c r="E42" s="91">
        <f t="shared" si="1"/>
        <v>0</v>
      </c>
      <c r="F42" s="91">
        <f t="shared" si="2"/>
        <v>0</v>
      </c>
      <c r="G42" s="91">
        <f t="shared" si="3"/>
        <v>0</v>
      </c>
      <c r="H42" s="91">
        <f t="shared" si="4"/>
        <v>0</v>
      </c>
      <c r="I42" s="91">
        <f>MAX('GSV for SSV Cal'!G10-(SUM($H$38:H41)),0)</f>
        <v>0</v>
      </c>
      <c r="J42" s="137">
        <f>('GSV for SSV Cal'!$J$4*SA*PT)*(B42=PT)</f>
        <v>0</v>
      </c>
      <c r="K42" s="138">
        <f>('GSV for SSV Cal'!$K$4*SA*PT)*(B42=PT)</f>
        <v>0</v>
      </c>
      <c r="N42" s="90"/>
      <c r="P42" s="90"/>
      <c r="Q42" s="90"/>
    </row>
    <row r="43" spans="1:17">
      <c r="A43" s="89"/>
      <c r="B43" s="125">
        <v>5</v>
      </c>
      <c r="C43" s="136">
        <f t="shared" si="5"/>
        <v>37</v>
      </c>
      <c r="D43" s="91">
        <f t="shared" si="0"/>
        <v>0</v>
      </c>
      <c r="E43" s="91">
        <f t="shared" si="1"/>
        <v>0</v>
      </c>
      <c r="F43" s="91">
        <f t="shared" si="2"/>
        <v>0</v>
      </c>
      <c r="G43" s="91">
        <f t="shared" si="3"/>
        <v>0</v>
      </c>
      <c r="H43" s="91">
        <f t="shared" si="4"/>
        <v>0</v>
      </c>
      <c r="I43" s="91">
        <f>MAX('GSV for SSV Cal'!G11-(SUM($H$38:H42)),0)</f>
        <v>0</v>
      </c>
      <c r="J43" s="137">
        <f>('GSV for SSV Cal'!$J$4*SA*PT)*(B43=PT)</f>
        <v>0</v>
      </c>
      <c r="K43" s="138">
        <f>('GSV for SSV Cal'!$K$4*SA*PT)*(B43=PT)</f>
        <v>0</v>
      </c>
      <c r="N43" s="90"/>
      <c r="P43" s="90"/>
      <c r="Q43" s="90"/>
    </row>
    <row r="44" spans="1:17">
      <c r="A44" s="89"/>
      <c r="B44" s="125">
        <v>6</v>
      </c>
      <c r="C44" s="136">
        <f t="shared" si="5"/>
        <v>38</v>
      </c>
      <c r="D44" s="91">
        <f t="shared" si="0"/>
        <v>0</v>
      </c>
      <c r="E44" s="91">
        <f t="shared" si="1"/>
        <v>0</v>
      </c>
      <c r="F44" s="91">
        <f t="shared" si="2"/>
        <v>0</v>
      </c>
      <c r="G44" s="91">
        <f t="shared" si="3"/>
        <v>0</v>
      </c>
      <c r="H44" s="91">
        <f t="shared" si="4"/>
        <v>0</v>
      </c>
      <c r="I44" s="91">
        <f>MAX('GSV for SSV Cal'!G12-(SUM($H$38:H43)),0)</f>
        <v>0</v>
      </c>
      <c r="J44" s="137">
        <f>('GSV for SSV Cal'!$J$4*SA*PT)*(B44=PT)</f>
        <v>0</v>
      </c>
      <c r="K44" s="138">
        <f>('GSV for SSV Cal'!$K$4*SA*PT)*(B44=PT)</f>
        <v>0</v>
      </c>
      <c r="N44" s="90"/>
      <c r="P44" s="90"/>
      <c r="Q44" s="90"/>
    </row>
    <row r="45" spans="1:17">
      <c r="A45" s="89"/>
      <c r="B45" s="125">
        <v>7</v>
      </c>
      <c r="C45" s="136">
        <f t="shared" si="5"/>
        <v>39</v>
      </c>
      <c r="D45" s="91">
        <f t="shared" si="0"/>
        <v>0</v>
      </c>
      <c r="E45" s="91">
        <f t="shared" si="1"/>
        <v>0</v>
      </c>
      <c r="F45" s="91">
        <f t="shared" si="2"/>
        <v>0</v>
      </c>
      <c r="G45" s="91">
        <f t="shared" si="3"/>
        <v>0</v>
      </c>
      <c r="H45" s="91">
        <f t="shared" si="4"/>
        <v>0</v>
      </c>
      <c r="I45" s="91">
        <f>MAX('GSV for SSV Cal'!G13-(SUM($H$38:H44)),0)</f>
        <v>0</v>
      </c>
      <c r="J45" s="137">
        <f>('GSV for SSV Cal'!$J$4*SA*PT)*(B45=PT)</f>
        <v>0</v>
      </c>
      <c r="K45" s="138">
        <f>('GSV for SSV Cal'!$K$4*SA*PT)*(B45=PT)</f>
        <v>0</v>
      </c>
      <c r="N45" s="90"/>
      <c r="P45" s="90"/>
      <c r="Q45" s="90"/>
    </row>
    <row r="46" spans="1:17">
      <c r="A46" s="89"/>
      <c r="B46" s="125">
        <v>8</v>
      </c>
      <c r="C46" s="136">
        <f t="shared" si="5"/>
        <v>40</v>
      </c>
      <c r="D46" s="91">
        <f t="shared" si="0"/>
        <v>0</v>
      </c>
      <c r="E46" s="91">
        <f t="shared" si="1"/>
        <v>0</v>
      </c>
      <c r="F46" s="91">
        <f t="shared" si="2"/>
        <v>0</v>
      </c>
      <c r="G46" s="91">
        <f t="shared" si="3"/>
        <v>0</v>
      </c>
      <c r="H46" s="91">
        <f t="shared" si="4"/>
        <v>0</v>
      </c>
      <c r="I46" s="91">
        <f>MAX('GSV for SSV Cal'!G14-(SUM($H$38:H45)),0)</f>
        <v>0</v>
      </c>
      <c r="J46" s="137">
        <f>('GSV for SSV Cal'!$J$4*SA*PT)*(B46=PT)</f>
        <v>0</v>
      </c>
      <c r="K46" s="138">
        <f>('GSV for SSV Cal'!$K$4*SA*PT)*(B46=PT)</f>
        <v>0</v>
      </c>
      <c r="N46" s="90"/>
      <c r="P46" s="90"/>
      <c r="Q46" s="90"/>
    </row>
    <row r="47" spans="1:17">
      <c r="A47" s="89"/>
      <c r="B47" s="125">
        <v>9</v>
      </c>
      <c r="C47" s="136">
        <f t="shared" si="5"/>
        <v>41</v>
      </c>
      <c r="D47" s="91">
        <f t="shared" si="0"/>
        <v>0</v>
      </c>
      <c r="E47" s="91">
        <f t="shared" si="1"/>
        <v>0</v>
      </c>
      <c r="F47" s="91">
        <f t="shared" si="2"/>
        <v>0</v>
      </c>
      <c r="G47" s="91">
        <f t="shared" si="3"/>
        <v>0</v>
      </c>
      <c r="H47" s="91">
        <f t="shared" si="4"/>
        <v>0</v>
      </c>
      <c r="I47" s="91">
        <f>MAX('GSV for SSV Cal'!G15-(SUM($H$38:H46)),0)</f>
        <v>0</v>
      </c>
      <c r="J47" s="137">
        <f>('GSV for SSV Cal'!$J$4*SA*PT)*(B47=PT)</f>
        <v>0</v>
      </c>
      <c r="K47" s="138">
        <f>('GSV for SSV Cal'!$K$4*SA*PT)*(B47=PT)</f>
        <v>0</v>
      </c>
      <c r="N47" s="90"/>
      <c r="P47" s="90"/>
      <c r="Q47" s="90"/>
    </row>
    <row r="48" spans="1:17">
      <c r="A48" s="89"/>
      <c r="B48" s="125">
        <v>10</v>
      </c>
      <c r="C48" s="136">
        <f t="shared" si="5"/>
        <v>42</v>
      </c>
      <c r="D48" s="91">
        <f t="shared" si="0"/>
        <v>0</v>
      </c>
      <c r="E48" s="91">
        <f t="shared" si="1"/>
        <v>0</v>
      </c>
      <c r="F48" s="91">
        <f t="shared" si="2"/>
        <v>0</v>
      </c>
      <c r="G48" s="91">
        <f t="shared" si="3"/>
        <v>0</v>
      </c>
      <c r="H48" s="91">
        <f t="shared" si="4"/>
        <v>0</v>
      </c>
      <c r="I48" s="91">
        <f>MAX('GSV for SSV Cal'!G16-(SUM($H$38:H47)),0)</f>
        <v>0</v>
      </c>
      <c r="J48" s="137">
        <f>('GSV for SSV Cal'!$J$4*SA*PT)*(B48=PT)</f>
        <v>0</v>
      </c>
      <c r="K48" s="138">
        <f>('GSV for SSV Cal'!$K$4*SA*PT)*(B48=PT)</f>
        <v>0</v>
      </c>
      <c r="N48" s="90"/>
      <c r="P48" s="90"/>
      <c r="Q48" s="90"/>
    </row>
    <row r="49" spans="1:17">
      <c r="A49" s="89"/>
      <c r="B49" s="125">
        <v>11</v>
      </c>
      <c r="C49" s="136">
        <f t="shared" si="5"/>
        <v>43</v>
      </c>
      <c r="D49" s="91">
        <f t="shared" si="0"/>
        <v>0</v>
      </c>
      <c r="E49" s="91">
        <f t="shared" si="1"/>
        <v>0</v>
      </c>
      <c r="F49" s="91">
        <f t="shared" si="2"/>
        <v>0</v>
      </c>
      <c r="G49" s="91">
        <f t="shared" si="3"/>
        <v>0</v>
      </c>
      <c r="H49" s="91">
        <f t="shared" si="4"/>
        <v>0</v>
      </c>
      <c r="I49" s="91">
        <f>MAX('GSV for SSV Cal'!G17-(SUM($H$38:H48)),0)</f>
        <v>0</v>
      </c>
      <c r="J49" s="137">
        <f>('GSV for SSV Cal'!$J$4*SA*PT)*(B49=PT)</f>
        <v>0</v>
      </c>
      <c r="K49" s="138">
        <f>('GSV for SSV Cal'!$K$4*SA*PT)*(B49=PT)</f>
        <v>0</v>
      </c>
      <c r="N49" s="90"/>
      <c r="P49" s="90"/>
      <c r="Q49" s="90"/>
    </row>
    <row r="50" spans="1:17">
      <c r="A50" s="89"/>
      <c r="B50" s="125">
        <v>12</v>
      </c>
      <c r="C50" s="136">
        <f t="shared" si="5"/>
        <v>44</v>
      </c>
      <c r="D50" s="91">
        <f t="shared" si="0"/>
        <v>0</v>
      </c>
      <c r="E50" s="91">
        <f t="shared" si="1"/>
        <v>0</v>
      </c>
      <c r="F50" s="91">
        <f t="shared" si="2"/>
        <v>0</v>
      </c>
      <c r="G50" s="91">
        <f t="shared" si="3"/>
        <v>0</v>
      </c>
      <c r="H50" s="91">
        <f t="shared" si="4"/>
        <v>0</v>
      </c>
      <c r="I50" s="91">
        <f>MAX('GSV for SSV Cal'!G18-(SUM($H$38:H49)),0)</f>
        <v>0</v>
      </c>
      <c r="J50" s="137">
        <f>('GSV for SSV Cal'!$J$4*SA*PT)*(B50=PT)</f>
        <v>0</v>
      </c>
      <c r="K50" s="138">
        <f>('GSV for SSV Cal'!$K$4*SA*PT)*(B50=PT)</f>
        <v>0</v>
      </c>
      <c r="N50" s="90"/>
      <c r="P50" s="90"/>
      <c r="Q50" s="90"/>
    </row>
    <row r="51" spans="1:17">
      <c r="A51" s="89"/>
      <c r="B51" s="125">
        <v>13</v>
      </c>
      <c r="C51" s="136">
        <f t="shared" si="5"/>
        <v>45</v>
      </c>
      <c r="D51" s="91">
        <f t="shared" si="0"/>
        <v>0</v>
      </c>
      <c r="E51" s="91">
        <f t="shared" si="1"/>
        <v>0</v>
      </c>
      <c r="F51" s="91">
        <f t="shared" si="2"/>
        <v>0</v>
      </c>
      <c r="G51" s="91">
        <f t="shared" si="3"/>
        <v>0</v>
      </c>
      <c r="H51" s="91">
        <f t="shared" si="4"/>
        <v>0</v>
      </c>
      <c r="I51" s="91">
        <f>MAX('GSV for SSV Cal'!G19-(SUM($H$38:H50)),0)</f>
        <v>0</v>
      </c>
      <c r="J51" s="137">
        <f>('GSV for SSV Cal'!$J$4*SA*PT)*(B51=PT)</f>
        <v>0</v>
      </c>
      <c r="K51" s="138">
        <f>('GSV for SSV Cal'!$K$4*SA*PT)*(B51=PT)</f>
        <v>0</v>
      </c>
      <c r="N51" s="90"/>
      <c r="P51" s="90"/>
      <c r="Q51" s="90"/>
    </row>
    <row r="52" spans="1:17">
      <c r="A52" s="89"/>
      <c r="B52" s="125">
        <v>14</v>
      </c>
      <c r="C52" s="136">
        <f t="shared" si="5"/>
        <v>46</v>
      </c>
      <c r="D52" s="91">
        <f t="shared" si="0"/>
        <v>0</v>
      </c>
      <c r="E52" s="91">
        <f t="shared" si="1"/>
        <v>0</v>
      </c>
      <c r="F52" s="91">
        <f t="shared" si="2"/>
        <v>0</v>
      </c>
      <c r="G52" s="91">
        <f t="shared" si="3"/>
        <v>0</v>
      </c>
      <c r="H52" s="91">
        <f t="shared" si="4"/>
        <v>0</v>
      </c>
      <c r="I52" s="91">
        <f>MAX('GSV for SSV Cal'!G20-(SUM($H$38:H51)),0)</f>
        <v>0</v>
      </c>
      <c r="J52" s="137">
        <f>('GSV for SSV Cal'!$J$4*SA*PT)*(B52=PT)</f>
        <v>0</v>
      </c>
      <c r="K52" s="138">
        <f>('GSV for SSV Cal'!$K$4*SA*PT)*(B52=PT)</f>
        <v>0</v>
      </c>
      <c r="N52" s="90"/>
      <c r="P52" s="90"/>
      <c r="Q52" s="90"/>
    </row>
    <row r="53" spans="1:17">
      <c r="A53" s="89"/>
      <c r="B53" s="125">
        <v>15</v>
      </c>
      <c r="C53" s="136">
        <f t="shared" si="5"/>
        <v>47</v>
      </c>
      <c r="D53" s="91">
        <f t="shared" si="0"/>
        <v>0</v>
      </c>
      <c r="E53" s="91">
        <f t="shared" si="1"/>
        <v>0</v>
      </c>
      <c r="F53" s="91">
        <f t="shared" si="2"/>
        <v>0</v>
      </c>
      <c r="G53" s="91">
        <f t="shared" si="3"/>
        <v>0</v>
      </c>
      <c r="H53" s="91">
        <f t="shared" si="4"/>
        <v>0</v>
      </c>
      <c r="I53" s="91">
        <f>MAX('GSV for SSV Cal'!G21-(SUM($H$38:H52)),0)</f>
        <v>0</v>
      </c>
      <c r="J53" s="137">
        <f>('GSV for SSV Cal'!$J$4*SA*PT)*(B53=PT)</f>
        <v>0</v>
      </c>
      <c r="K53" s="138">
        <f>('GSV for SSV Cal'!$K$4*SA*PT)*(B53=PT)</f>
        <v>0</v>
      </c>
      <c r="N53" s="90"/>
      <c r="P53" s="90"/>
      <c r="Q53" s="90"/>
    </row>
    <row r="54" spans="1:17">
      <c r="A54" s="89"/>
      <c r="B54" s="125">
        <v>16</v>
      </c>
      <c r="C54" s="136">
        <f t="shared" si="5"/>
        <v>48</v>
      </c>
      <c r="D54" s="91">
        <f t="shared" si="0"/>
        <v>0</v>
      </c>
      <c r="E54" s="91">
        <f t="shared" si="1"/>
        <v>0</v>
      </c>
      <c r="F54" s="91">
        <f t="shared" si="2"/>
        <v>0</v>
      </c>
      <c r="G54" s="91">
        <f t="shared" si="3"/>
        <v>0</v>
      </c>
      <c r="H54" s="91">
        <f t="shared" si="4"/>
        <v>0</v>
      </c>
      <c r="I54" s="91">
        <f>MAX('GSV for SSV Cal'!G22-(SUM($H$38:H53)),0)</f>
        <v>0</v>
      </c>
      <c r="J54" s="137">
        <f>('GSV for SSV Cal'!$J$4*SA*PT)*(B54=PT)</f>
        <v>0</v>
      </c>
      <c r="K54" s="138">
        <f>('GSV for SSV Cal'!$K$4*SA*PT)*(B54=PT)</f>
        <v>0</v>
      </c>
      <c r="N54" s="90"/>
      <c r="P54" s="90"/>
      <c r="Q54" s="90"/>
    </row>
    <row r="55" spans="1:17">
      <c r="A55" s="89"/>
      <c r="B55" s="125">
        <v>17</v>
      </c>
      <c r="C55" s="136">
        <f t="shared" si="5"/>
        <v>49</v>
      </c>
      <c r="D55" s="91">
        <f t="shared" si="0"/>
        <v>0</v>
      </c>
      <c r="E55" s="91">
        <f t="shared" si="1"/>
        <v>0</v>
      </c>
      <c r="F55" s="91">
        <f t="shared" si="2"/>
        <v>0</v>
      </c>
      <c r="G55" s="91">
        <f t="shared" si="3"/>
        <v>0</v>
      </c>
      <c r="H55" s="91">
        <f t="shared" si="4"/>
        <v>0</v>
      </c>
      <c r="I55" s="91">
        <f>MAX('GSV for SSV Cal'!G23-(SUM($H$38:H54)),0)</f>
        <v>0</v>
      </c>
      <c r="J55" s="137">
        <f>('GSV for SSV Cal'!$J$4*SA*PT)*(B55=PT)</f>
        <v>0</v>
      </c>
      <c r="K55" s="138">
        <f>('GSV for SSV Cal'!$K$4*SA*PT)*(B55=PT)</f>
        <v>0</v>
      </c>
      <c r="N55" s="90"/>
      <c r="P55" s="90"/>
      <c r="Q55" s="90"/>
    </row>
    <row r="56" spans="1:17">
      <c r="A56" s="89"/>
      <c r="B56" s="125">
        <v>18</v>
      </c>
      <c r="C56" s="136">
        <f t="shared" si="5"/>
        <v>50</v>
      </c>
      <c r="D56" s="91">
        <f t="shared" si="0"/>
        <v>0</v>
      </c>
      <c r="E56" s="91">
        <f t="shared" si="1"/>
        <v>0</v>
      </c>
      <c r="F56" s="91">
        <f t="shared" si="2"/>
        <v>0</v>
      </c>
      <c r="G56" s="91">
        <f t="shared" si="3"/>
        <v>0</v>
      </c>
      <c r="H56" s="91">
        <f t="shared" si="4"/>
        <v>0</v>
      </c>
      <c r="I56" s="91">
        <f>MAX('GSV for SSV Cal'!G24-(SUM($H$38:H55)),0)</f>
        <v>0</v>
      </c>
      <c r="J56" s="137">
        <f>('GSV for SSV Cal'!$J$4*SA*PT)*(B56=PT)</f>
        <v>0</v>
      </c>
      <c r="K56" s="138">
        <f>('GSV for SSV Cal'!$K$4*SA*PT)*(B56=PT)</f>
        <v>0</v>
      </c>
      <c r="N56" s="90"/>
      <c r="P56" s="90"/>
      <c r="Q56" s="90"/>
    </row>
    <row r="57" spans="1:17">
      <c r="A57" s="89"/>
      <c r="B57" s="125">
        <v>19</v>
      </c>
      <c r="C57" s="136">
        <f t="shared" si="5"/>
        <v>51</v>
      </c>
      <c r="D57" s="91">
        <f t="shared" si="0"/>
        <v>0</v>
      </c>
      <c r="E57" s="91">
        <f t="shared" si="1"/>
        <v>0</v>
      </c>
      <c r="F57" s="91">
        <f t="shared" si="2"/>
        <v>0</v>
      </c>
      <c r="G57" s="91">
        <f t="shared" si="3"/>
        <v>0</v>
      </c>
      <c r="H57" s="91">
        <f t="shared" si="4"/>
        <v>0</v>
      </c>
      <c r="I57" s="91">
        <f>MAX('GSV for SSV Cal'!G25-(SUM($H$38:H56)),0)</f>
        <v>0</v>
      </c>
      <c r="J57" s="137">
        <f>('GSV for SSV Cal'!$J$4*SA*PT)*(B57=PT)</f>
        <v>0</v>
      </c>
      <c r="K57" s="138">
        <f>('GSV for SSV Cal'!$K$4*SA*PT)*(B57=PT)</f>
        <v>0</v>
      </c>
      <c r="N57" s="90"/>
      <c r="P57" s="90"/>
      <c r="Q57" s="90"/>
    </row>
    <row r="58" spans="1:17">
      <c r="A58" s="89"/>
      <c r="B58" s="125">
        <v>20</v>
      </c>
      <c r="C58" s="136">
        <f t="shared" si="5"/>
        <v>52</v>
      </c>
      <c r="D58" s="91">
        <f t="shared" si="0"/>
        <v>0</v>
      </c>
      <c r="E58" s="91">
        <f t="shared" si="1"/>
        <v>0</v>
      </c>
      <c r="F58" s="91">
        <f t="shared" si="2"/>
        <v>0</v>
      </c>
      <c r="G58" s="91">
        <f t="shared" si="3"/>
        <v>0</v>
      </c>
      <c r="H58" s="91">
        <f t="shared" si="4"/>
        <v>0</v>
      </c>
      <c r="I58" s="91">
        <f>MAX('GSV for SSV Cal'!G26-(SUM($H$38:H57)),0)</f>
        <v>0</v>
      </c>
      <c r="J58" s="137">
        <f>('GSV for SSV Cal'!$J$4*SA*PT)*(B58=PT)</f>
        <v>0</v>
      </c>
      <c r="K58" s="138">
        <f>('GSV for SSV Cal'!$K$4*SA*PT)*(B58=PT)</f>
        <v>0</v>
      </c>
      <c r="N58" s="90"/>
      <c r="P58" s="90"/>
      <c r="Q58" s="90"/>
    </row>
    <row r="59" spans="1:17">
      <c r="A59" s="89"/>
      <c r="B59" s="125">
        <v>21</v>
      </c>
      <c r="C59" s="136">
        <f t="shared" si="5"/>
        <v>53</v>
      </c>
      <c r="D59" s="91">
        <f t="shared" si="0"/>
        <v>0</v>
      </c>
      <c r="E59" s="91">
        <f t="shared" si="1"/>
        <v>0</v>
      </c>
      <c r="F59" s="91">
        <f t="shared" si="2"/>
        <v>0</v>
      </c>
      <c r="G59" s="91">
        <f t="shared" si="3"/>
        <v>0</v>
      </c>
      <c r="H59" s="91">
        <f t="shared" si="4"/>
        <v>0</v>
      </c>
      <c r="I59" s="91">
        <f>MAX('GSV for SSV Cal'!G27-(SUM($H$38:H58)),0)</f>
        <v>0</v>
      </c>
      <c r="J59" s="137">
        <f>('GSV for SSV Cal'!$J$4*SA*PT)*(B59=PT)</f>
        <v>0</v>
      </c>
      <c r="K59" s="138">
        <f>('GSV for SSV Cal'!$K$4*SA*PT)*(B59=PT)</f>
        <v>0</v>
      </c>
      <c r="N59" s="90"/>
      <c r="P59" s="90"/>
      <c r="Q59" s="90"/>
    </row>
    <row r="60" spans="1:17">
      <c r="A60" s="89"/>
      <c r="B60" s="125">
        <v>22</v>
      </c>
      <c r="C60" s="136">
        <f t="shared" si="5"/>
        <v>54</v>
      </c>
      <c r="D60" s="91">
        <f t="shared" si="0"/>
        <v>0</v>
      </c>
      <c r="E60" s="91">
        <f t="shared" si="1"/>
        <v>0</v>
      </c>
      <c r="F60" s="91">
        <f t="shared" si="2"/>
        <v>0</v>
      </c>
      <c r="G60" s="91">
        <f t="shared" si="3"/>
        <v>0</v>
      </c>
      <c r="H60" s="91">
        <f t="shared" si="4"/>
        <v>0</v>
      </c>
      <c r="I60" s="91">
        <f>MAX('GSV for SSV Cal'!G28-(SUM($H$38:H59)),0)</f>
        <v>0</v>
      </c>
      <c r="J60" s="137">
        <f>('GSV for SSV Cal'!$J$4*SA*PT)*(B60=PT)</f>
        <v>0</v>
      </c>
      <c r="K60" s="138">
        <f>('GSV for SSV Cal'!$K$4*SA*PT)*(B60=PT)</f>
        <v>0</v>
      </c>
      <c r="N60" s="90"/>
      <c r="P60" s="90"/>
      <c r="Q60" s="90"/>
    </row>
    <row r="61" spans="1:17">
      <c r="A61" s="89"/>
      <c r="B61" s="125">
        <v>23</v>
      </c>
      <c r="C61" s="136">
        <f t="shared" si="5"/>
        <v>55</v>
      </c>
      <c r="D61" s="91">
        <f t="shared" si="0"/>
        <v>0</v>
      </c>
      <c r="E61" s="91">
        <f t="shared" si="1"/>
        <v>0</v>
      </c>
      <c r="F61" s="91">
        <f t="shared" si="2"/>
        <v>0</v>
      </c>
      <c r="G61" s="91">
        <f t="shared" si="3"/>
        <v>0</v>
      </c>
      <c r="H61" s="91">
        <f t="shared" si="4"/>
        <v>0</v>
      </c>
      <c r="I61" s="91">
        <f>MAX('GSV for SSV Cal'!G29-(SUM($H$38:H60)),0)</f>
        <v>0</v>
      </c>
      <c r="J61" s="137">
        <f>('GSV for SSV Cal'!$J$4*SA*PT)*(B61=PT)</f>
        <v>0</v>
      </c>
      <c r="K61" s="138">
        <f>('GSV for SSV Cal'!$K$4*SA*PT)*(B61=PT)</f>
        <v>0</v>
      </c>
      <c r="N61" s="90"/>
      <c r="P61" s="90"/>
      <c r="Q61" s="90"/>
    </row>
    <row r="62" spans="1:17">
      <c r="A62" s="89"/>
      <c r="B62" s="125">
        <v>24</v>
      </c>
      <c r="C62" s="136">
        <f t="shared" si="5"/>
        <v>56</v>
      </c>
      <c r="D62" s="91">
        <f t="shared" si="0"/>
        <v>0</v>
      </c>
      <c r="E62" s="91">
        <f t="shared" si="1"/>
        <v>0</v>
      </c>
      <c r="F62" s="91">
        <f t="shared" si="2"/>
        <v>0</v>
      </c>
      <c r="G62" s="91">
        <f t="shared" si="3"/>
        <v>0</v>
      </c>
      <c r="H62" s="91">
        <f t="shared" si="4"/>
        <v>0</v>
      </c>
      <c r="I62" s="91">
        <f>MAX('GSV for SSV Cal'!G30-(SUM($H$38:H61)),0)</f>
        <v>0</v>
      </c>
      <c r="J62" s="137">
        <f>('GSV for SSV Cal'!$J$4*SA*PT)*(B62=PT)</f>
        <v>0</v>
      </c>
      <c r="K62" s="138">
        <f>('GSV for SSV Cal'!$K$4*SA*PT)*(B62=PT)</f>
        <v>0</v>
      </c>
      <c r="N62" s="90"/>
      <c r="P62" s="90"/>
      <c r="Q62" s="90"/>
    </row>
    <row r="63" spans="1:17" ht="15" thickBot="1">
      <c r="A63" s="89"/>
      <c r="B63" s="126">
        <v>25</v>
      </c>
      <c r="C63" s="139">
        <f t="shared" si="5"/>
        <v>57</v>
      </c>
      <c r="D63" s="108">
        <f t="shared" si="0"/>
        <v>0</v>
      </c>
      <c r="E63" s="108">
        <f t="shared" si="1"/>
        <v>0</v>
      </c>
      <c r="F63" s="108">
        <f t="shared" si="2"/>
        <v>0</v>
      </c>
      <c r="G63" s="108">
        <f t="shared" si="3"/>
        <v>0</v>
      </c>
      <c r="H63" s="108">
        <f t="shared" si="4"/>
        <v>0</v>
      </c>
      <c r="I63" s="108">
        <f>MAX('GSV for SSV Cal'!G31-(SUM($H$38:H62)),0)</f>
        <v>0</v>
      </c>
      <c r="J63" s="137">
        <f>('GSV for SSV Cal'!$J$4*SA*PT)*(B63=PT)</f>
        <v>0</v>
      </c>
      <c r="K63" s="138">
        <f>('GSV for SSV Cal'!$K$4*SA*PT)*(B63=PT)</f>
        <v>0</v>
      </c>
      <c r="N63" s="90"/>
      <c r="P63" s="90"/>
      <c r="Q63" s="90"/>
    </row>
    <row r="64" spans="1:17" ht="28.2" thickBot="1">
      <c r="A64" s="92"/>
      <c r="B64" s="93"/>
      <c r="C64" s="93"/>
      <c r="I64" s="127" t="s">
        <v>122</v>
      </c>
      <c r="J64" s="128">
        <f>Termbonus1*SA</f>
        <v>0</v>
      </c>
      <c r="K64" s="128">
        <f>Termial_bonus2*SA</f>
        <v>0</v>
      </c>
    </row>
    <row r="65" spans="1:14" ht="15" thickBot="1">
      <c r="A65" s="92"/>
      <c r="B65" s="93"/>
      <c r="C65" s="93"/>
      <c r="I65" s="109" t="s">
        <v>11</v>
      </c>
      <c r="J65" s="129">
        <f>J64+VLOOKUP(PT,$B$39:$K$63,9,0)</f>
        <v>0</v>
      </c>
      <c r="K65" s="129">
        <f>K64+VLOOKUP(PT,$B$39:$K$63,10,0)</f>
        <v>0</v>
      </c>
    </row>
    <row r="66" spans="1:14" ht="17.399999999999999">
      <c r="A66" s="130" t="s">
        <v>123</v>
      </c>
      <c r="B66" s="93"/>
      <c r="C66" s="93"/>
    </row>
    <row r="67" spans="1:14" ht="17.399999999999999">
      <c r="A67" s="130" t="s">
        <v>124</v>
      </c>
      <c r="B67" s="93"/>
      <c r="C67" s="93"/>
      <c r="D67" s="93"/>
      <c r="E67" s="93"/>
      <c r="F67" s="93"/>
      <c r="G67" s="93"/>
      <c r="H67" s="93"/>
      <c r="I67" s="93"/>
      <c r="J67" s="93"/>
      <c r="K67" s="93"/>
      <c r="L67" s="93"/>
      <c r="M67" s="93"/>
    </row>
    <row r="68" spans="1:14" ht="31.5" customHeight="1">
      <c r="A68" s="230" t="s">
        <v>160</v>
      </c>
      <c r="B68" s="230"/>
      <c r="C68" s="230"/>
      <c r="D68" s="230"/>
      <c r="E68" s="230"/>
      <c r="F68" s="230"/>
      <c r="G68" s="230"/>
      <c r="H68" s="230"/>
      <c r="I68" s="230"/>
      <c r="J68" s="230"/>
      <c r="K68" s="230"/>
      <c r="L68" s="230"/>
      <c r="M68" s="230"/>
    </row>
    <row r="69" spans="1:14" ht="30" customHeight="1">
      <c r="A69" s="230" t="s">
        <v>161</v>
      </c>
      <c r="B69" s="230"/>
      <c r="C69" s="230"/>
      <c r="D69" s="230"/>
      <c r="E69" s="230"/>
      <c r="F69" s="230"/>
      <c r="G69" s="230"/>
      <c r="H69" s="230"/>
      <c r="I69" s="230"/>
      <c r="J69" s="230"/>
      <c r="K69" s="230"/>
      <c r="L69" s="230"/>
      <c r="M69" s="230"/>
    </row>
    <row r="70" spans="1:14">
      <c r="A70" s="231" t="s">
        <v>152</v>
      </c>
      <c r="B70" s="231"/>
      <c r="C70" s="231"/>
      <c r="D70" s="231"/>
      <c r="E70" s="231"/>
      <c r="F70" s="231"/>
      <c r="G70" s="231"/>
      <c r="H70" s="231"/>
      <c r="I70" s="231"/>
      <c r="J70" s="231"/>
      <c r="K70" s="231"/>
      <c r="L70" s="168"/>
      <c r="M70" s="168"/>
    </row>
    <row r="71" spans="1:14">
      <c r="A71" s="231" t="s">
        <v>125</v>
      </c>
      <c r="B71" s="231"/>
      <c r="C71" s="231"/>
      <c r="D71" s="231"/>
      <c r="E71" s="231"/>
      <c r="F71" s="231"/>
      <c r="G71" s="231"/>
      <c r="H71" s="231"/>
      <c r="I71" s="231"/>
      <c r="J71" s="231"/>
      <c r="K71" s="231"/>
      <c r="L71" s="168"/>
      <c r="M71" s="168"/>
    </row>
    <row r="72" spans="1:14">
      <c r="A72" s="231" t="s">
        <v>153</v>
      </c>
      <c r="B72" s="231"/>
      <c r="C72" s="231"/>
      <c r="D72" s="231"/>
      <c r="E72" s="231"/>
      <c r="F72" s="231"/>
      <c r="G72" s="231"/>
      <c r="H72" s="231"/>
      <c r="I72" s="231"/>
      <c r="J72" s="231"/>
      <c r="K72" s="231"/>
      <c r="L72" s="168"/>
      <c r="M72" s="168"/>
    </row>
    <row r="73" spans="1:14">
      <c r="A73" s="231" t="s">
        <v>150</v>
      </c>
      <c r="B73" s="231"/>
      <c r="C73" s="231"/>
      <c r="D73" s="231"/>
      <c r="E73" s="231"/>
      <c r="F73" s="231"/>
      <c r="G73" s="231"/>
      <c r="H73" s="231"/>
      <c r="I73" s="231"/>
      <c r="J73" s="231"/>
      <c r="K73" s="231"/>
      <c r="L73" s="168"/>
      <c r="M73" s="168"/>
    </row>
    <row r="74" spans="1:14">
      <c r="A74" s="230" t="s">
        <v>151</v>
      </c>
      <c r="B74" s="230"/>
      <c r="C74" s="230"/>
      <c r="D74" s="230"/>
      <c r="E74" s="230"/>
      <c r="F74" s="230"/>
      <c r="G74" s="230"/>
      <c r="H74" s="230"/>
      <c r="I74" s="230"/>
      <c r="J74" s="230"/>
      <c r="K74" s="230"/>
      <c r="L74" s="230"/>
      <c r="M74" s="169"/>
      <c r="N74" s="131"/>
    </row>
    <row r="75" spans="1:14">
      <c r="A75" s="229" t="str">
        <f>CONCATENATE("- An amount equal to &lt;&lt;Rs. ",EEV_Year_1,"&gt;&gt; is payable if 1 complete annualized premium (but less than 2) has been paid;")</f>
        <v>- An amount equal to &lt;&lt;Rs. 0&gt;&gt; is payable if 1 complete annualized premium (but less than 2) has been paid;</v>
      </c>
      <c r="B75" s="229"/>
      <c r="C75" s="229"/>
      <c r="D75" s="229"/>
      <c r="E75" s="229"/>
      <c r="F75" s="229"/>
      <c r="G75" s="229"/>
      <c r="H75" s="229"/>
      <c r="I75" s="229"/>
      <c r="J75" s="229"/>
      <c r="K75" s="229"/>
      <c r="L75" s="229"/>
      <c r="M75" s="131"/>
      <c r="N75" s="131"/>
    </row>
    <row r="76" spans="1:14">
      <c r="A76" s="229" t="str">
        <f>IF(PPT&gt;=10,CONCATENATE("- An amount equal to &lt;&lt;Rs. ",EEV_Year_2,"&gt;&gt; is payable if 2 complete annualized premiums (but less than 3) have been paid."),"")</f>
        <v>- An amount equal to &lt;&lt;Rs. 0&gt;&gt; is payable if 2 complete annualized premiums (but less than 3) have been paid.</v>
      </c>
      <c r="B76" s="229"/>
      <c r="C76" s="229"/>
      <c r="D76" s="229"/>
      <c r="E76" s="229"/>
      <c r="F76" s="229"/>
      <c r="G76" s="229"/>
      <c r="H76" s="229"/>
      <c r="I76" s="229"/>
      <c r="J76" s="229"/>
      <c r="K76" s="229"/>
      <c r="L76" s="229"/>
      <c r="M76" s="131"/>
      <c r="N76" s="131"/>
    </row>
    <row r="77" spans="1:14">
      <c r="A77" t="s">
        <v>136</v>
      </c>
      <c r="B77" s="111"/>
      <c r="C77" s="111"/>
      <c r="D77" s="111"/>
      <c r="E77" s="111"/>
      <c r="F77" s="111"/>
      <c r="G77" s="111"/>
      <c r="H77" s="111"/>
      <c r="I77" s="111"/>
      <c r="J77" s="111"/>
      <c r="K77" s="111"/>
      <c r="L77" s="111"/>
      <c r="M77" s="131"/>
      <c r="N77" s="131"/>
    </row>
    <row r="78" spans="1:14">
      <c r="A78" s="111"/>
      <c r="B78" s="111"/>
      <c r="C78" s="111"/>
      <c r="D78" s="111"/>
      <c r="E78" s="111"/>
      <c r="F78" s="111"/>
      <c r="G78" s="111"/>
      <c r="H78" s="111"/>
      <c r="I78" s="111"/>
      <c r="J78" s="111"/>
      <c r="K78" s="111"/>
      <c r="L78" s="111"/>
      <c r="M78" s="131"/>
      <c r="N78" s="131"/>
    </row>
    <row r="79" spans="1:14">
      <c r="A79" s="132"/>
      <c r="B79" s="132"/>
      <c r="C79" s="132"/>
      <c r="D79" s="132"/>
      <c r="E79" s="132"/>
      <c r="F79" s="132"/>
      <c r="G79" s="132"/>
      <c r="H79" s="132"/>
      <c r="I79" s="132"/>
      <c r="J79" s="132"/>
      <c r="K79" s="132"/>
      <c r="L79" s="132"/>
      <c r="M79" s="132"/>
    </row>
    <row r="80" spans="1:14" ht="15" customHeight="1"/>
    <row r="81" spans="1:17" ht="15" customHeight="1">
      <c r="F81" s="75" t="s">
        <v>10</v>
      </c>
    </row>
    <row r="82" spans="1:17" ht="17.399999999999999">
      <c r="A82" s="130" t="s">
        <v>126</v>
      </c>
      <c r="B82" s="31"/>
      <c r="C82" s="31"/>
      <c r="D82" s="31"/>
      <c r="E82" s="31"/>
      <c r="F82" s="31"/>
      <c r="G82" s="31"/>
      <c r="H82" s="31"/>
      <c r="I82" s="31"/>
      <c r="J82" s="31"/>
      <c r="K82" s="31"/>
      <c r="L82" s="31"/>
      <c r="M82" s="31"/>
      <c r="N82" s="31"/>
    </row>
    <row r="83" spans="1:17" ht="20.25" customHeight="1">
      <c r="A83" s="232" t="s">
        <v>127</v>
      </c>
      <c r="B83" s="232"/>
      <c r="C83" s="232"/>
      <c r="D83" s="232"/>
      <c r="E83" s="232"/>
      <c r="F83" s="232"/>
      <c r="G83" s="232"/>
      <c r="H83" s="232"/>
      <c r="I83" s="232"/>
      <c r="J83" s="232"/>
      <c r="K83" s="232"/>
      <c r="L83" s="232"/>
      <c r="M83" s="232"/>
      <c r="N83" s="31"/>
    </row>
    <row r="84" spans="1:17" ht="15.75" customHeight="1">
      <c r="A84" s="232"/>
      <c r="B84" s="232"/>
      <c r="C84" s="232"/>
      <c r="D84" s="232"/>
      <c r="E84" s="232"/>
      <c r="F84" s="232"/>
      <c r="G84" s="232"/>
      <c r="H84" s="232"/>
      <c r="I84" s="232"/>
      <c r="J84" s="232"/>
      <c r="K84" s="232"/>
      <c r="L84" s="232"/>
      <c r="M84" s="232"/>
      <c r="N84" s="31"/>
    </row>
    <row r="85" spans="1:17" ht="22.5" customHeight="1">
      <c r="A85" s="232"/>
      <c r="B85" s="232"/>
      <c r="C85" s="232"/>
      <c r="D85" s="232"/>
      <c r="E85" s="232"/>
      <c r="F85" s="232"/>
      <c r="G85" s="232"/>
      <c r="H85" s="232"/>
      <c r="I85" s="232"/>
      <c r="J85" s="232"/>
      <c r="K85" s="232"/>
      <c r="L85" s="232"/>
      <c r="M85" s="232"/>
      <c r="N85" s="31"/>
    </row>
    <row r="86" spans="1:17" ht="16.5" customHeight="1">
      <c r="A86" s="233" t="s">
        <v>128</v>
      </c>
      <c r="B86" s="233"/>
      <c r="C86" s="233"/>
      <c r="D86" s="233"/>
      <c r="E86" s="233"/>
      <c r="F86" s="233"/>
      <c r="G86" s="233"/>
      <c r="H86" s="233"/>
      <c r="I86" s="233"/>
      <c r="J86" s="233"/>
      <c r="K86" s="233"/>
      <c r="L86" s="233"/>
      <c r="M86" s="233"/>
      <c r="N86" s="233"/>
      <c r="O86" s="112"/>
      <c r="P86" s="112"/>
      <c r="Q86" s="94"/>
    </row>
    <row r="87" spans="1:17" ht="17.25" customHeight="1">
      <c r="A87" s="228" t="s">
        <v>129</v>
      </c>
      <c r="B87" s="228"/>
      <c r="C87" s="228"/>
      <c r="D87" s="228"/>
      <c r="E87" s="228"/>
      <c r="F87" s="228"/>
      <c r="G87" s="228"/>
      <c r="H87" s="228"/>
      <c r="I87" s="228"/>
      <c r="J87" s="228"/>
      <c r="K87" s="228"/>
      <c r="L87" s="228"/>
      <c r="M87" s="228"/>
      <c r="N87" s="112"/>
      <c r="O87" s="112"/>
      <c r="P87" s="112"/>
      <c r="Q87" s="94"/>
    </row>
    <row r="88" spans="1:17">
      <c r="A88" s="95" t="s">
        <v>130</v>
      </c>
      <c r="B88" s="31"/>
      <c r="C88" s="31"/>
      <c r="D88" s="31"/>
      <c r="E88" s="31"/>
      <c r="F88" s="31"/>
      <c r="G88" s="31"/>
      <c r="H88" s="31"/>
      <c r="I88" s="31"/>
      <c r="J88" s="31"/>
      <c r="K88" s="31"/>
      <c r="L88" s="31"/>
      <c r="M88" s="31"/>
      <c r="N88" s="31"/>
      <c r="Q88" s="94"/>
    </row>
    <row r="89" spans="1:17">
      <c r="A89" s="95" t="s">
        <v>131</v>
      </c>
      <c r="B89" s="31"/>
      <c r="C89" s="31"/>
      <c r="D89" s="31"/>
      <c r="E89" s="31"/>
      <c r="F89" s="31"/>
      <c r="G89" s="31"/>
      <c r="H89" s="31"/>
      <c r="I89" s="31"/>
      <c r="J89" s="31"/>
      <c r="K89" s="31"/>
      <c r="L89" s="31"/>
      <c r="M89" s="31"/>
      <c r="N89" s="31"/>
      <c r="P89" s="94"/>
      <c r="Q89" s="94"/>
    </row>
    <row r="90" spans="1:17">
      <c r="A90" s="141" t="str">
        <f>IF(PPT&gt;=10," after payment of at least 3 years’ consecutive premiums the policy will acquire a Paid-up value that you will receive on death and/or on survival / maturity, provided you have not surrendered or revived the policy."," after payment of at least 2 years’ consecutive premiums the policy will acquire a Paid-up value that you will receive on death and/or on survival / maturity, provided you have not surrendered or revived the policy.")</f>
        <v xml:space="preserve"> after payment of at least 3 years’ consecutive premiums the policy will acquire a Paid-up value that you will receive on death and/or on survival / maturity, provided you have not surrendered or revived the policy.</v>
      </c>
      <c r="B90" s="142"/>
      <c r="C90" s="142"/>
      <c r="D90" s="142"/>
      <c r="E90" s="142"/>
      <c r="F90" s="142"/>
      <c r="G90" s="142"/>
      <c r="H90" s="142"/>
      <c r="I90" s="142"/>
      <c r="J90" s="142"/>
      <c r="K90" s="142"/>
      <c r="L90" s="142"/>
      <c r="M90" s="142"/>
      <c r="N90" s="31"/>
      <c r="P90" s="94"/>
      <c r="Q90" s="94"/>
    </row>
    <row r="91" spans="1:17" ht="18" customHeight="1">
      <c r="A91" s="96" t="s">
        <v>132</v>
      </c>
      <c r="B91" s="31"/>
      <c r="C91" s="31"/>
      <c r="D91" s="31"/>
      <c r="E91" s="31"/>
      <c r="F91" s="31"/>
      <c r="G91" s="31"/>
      <c r="H91" s="31"/>
      <c r="I91" s="31"/>
      <c r="J91" s="31"/>
      <c r="K91" s="31"/>
      <c r="L91" s="31"/>
      <c r="M91" s="31"/>
      <c r="N91" s="31"/>
      <c r="P91" s="94"/>
      <c r="Q91" s="94"/>
    </row>
    <row r="92" spans="1:17" ht="18" customHeight="1">
      <c r="A92" s="31" t="s">
        <v>133</v>
      </c>
      <c r="B92" s="31"/>
      <c r="C92" s="31"/>
      <c r="D92" s="31"/>
      <c r="E92" s="31"/>
      <c r="F92" s="31"/>
      <c r="G92" s="31"/>
      <c r="H92" s="31"/>
      <c r="I92" s="31"/>
      <c r="J92" s="31"/>
      <c r="K92" s="31"/>
      <c r="L92" s="31"/>
      <c r="M92" s="31"/>
      <c r="N92" s="31"/>
      <c r="P92" s="94"/>
      <c r="Q92" s="94"/>
    </row>
    <row r="93" spans="1:17">
      <c r="A93" s="31" t="s">
        <v>9</v>
      </c>
      <c r="B93" s="31"/>
      <c r="C93" s="31"/>
      <c r="D93" s="31"/>
      <c r="E93" s="31"/>
      <c r="F93" s="31"/>
      <c r="G93" s="31"/>
      <c r="H93" s="31"/>
      <c r="I93" s="31"/>
      <c r="J93" s="31"/>
      <c r="K93" s="31"/>
      <c r="L93" s="31"/>
      <c r="M93" s="31"/>
      <c r="N93" s="31"/>
    </row>
    <row r="94" spans="1:17">
      <c r="A94" s="31" t="s">
        <v>94</v>
      </c>
      <c r="B94" s="31"/>
      <c r="C94" s="31"/>
      <c r="D94" s="31"/>
      <c r="E94" s="31"/>
      <c r="F94" s="31"/>
      <c r="G94" s="31"/>
      <c r="H94" s="31"/>
      <c r="I94" s="31"/>
      <c r="J94" s="31"/>
      <c r="K94" s="31"/>
      <c r="L94" s="31"/>
      <c r="M94" s="31"/>
      <c r="N94" s="31"/>
    </row>
    <row r="95" spans="1:17">
      <c r="A95" s="31" t="s">
        <v>134</v>
      </c>
      <c r="B95" s="31"/>
      <c r="C95" s="31"/>
      <c r="D95" s="31"/>
      <c r="E95" s="31"/>
      <c r="F95" s="31"/>
      <c r="G95" s="31"/>
      <c r="H95" s="31"/>
      <c r="I95" s="31"/>
      <c r="J95" s="31"/>
      <c r="K95" s="31"/>
      <c r="L95" s="31"/>
      <c r="M95" s="31"/>
      <c r="N95" s="31"/>
    </row>
    <row r="96" spans="1:17">
      <c r="A96" s="133" t="s">
        <v>135</v>
      </c>
      <c r="B96" s="31"/>
      <c r="C96" s="31"/>
      <c r="D96" s="31"/>
      <c r="E96" s="31"/>
      <c r="F96" s="31"/>
      <c r="G96" s="31"/>
      <c r="H96" s="31"/>
      <c r="I96" s="31"/>
      <c r="J96" s="31"/>
      <c r="K96" s="31"/>
      <c r="L96" s="31"/>
      <c r="M96" s="31"/>
      <c r="N96" s="31"/>
    </row>
    <row r="97" spans="1:14">
      <c r="A97" s="134"/>
      <c r="B97" s="31"/>
      <c r="C97" s="31"/>
      <c r="D97" s="31"/>
      <c r="E97" s="31"/>
      <c r="F97" s="31"/>
      <c r="G97" s="31"/>
      <c r="H97" s="31"/>
      <c r="I97" s="31"/>
      <c r="J97" s="31"/>
      <c r="K97" s="31"/>
      <c r="L97" s="31"/>
      <c r="M97" s="31"/>
      <c r="N97" s="31"/>
    </row>
    <row r="98" spans="1:14" ht="17.399999999999999">
      <c r="A98" s="30" t="s">
        <v>7</v>
      </c>
    </row>
    <row r="99" spans="1:14">
      <c r="A99" s="31" t="s">
        <v>6</v>
      </c>
      <c r="B99" s="31"/>
      <c r="C99" s="31"/>
      <c r="D99" s="31"/>
      <c r="E99" s="31"/>
      <c r="F99" s="31"/>
      <c r="G99" s="31"/>
      <c r="H99" s="31"/>
      <c r="I99" s="31"/>
      <c r="J99" s="31"/>
      <c r="K99" s="31"/>
      <c r="L99" s="31"/>
      <c r="M99" s="31"/>
      <c r="N99" s="31"/>
    </row>
    <row r="100" spans="1:14">
      <c r="A100" s="31"/>
      <c r="B100" s="31"/>
      <c r="C100" s="31"/>
      <c r="D100" s="31"/>
      <c r="E100" s="31"/>
      <c r="F100" s="31"/>
      <c r="G100" s="31"/>
      <c r="H100" s="31"/>
      <c r="I100" s="31"/>
      <c r="J100" s="31"/>
      <c r="K100" s="31"/>
      <c r="L100" s="31"/>
      <c r="M100" s="31"/>
      <c r="N100" s="31"/>
    </row>
    <row r="101" spans="1:14" ht="17.399999999999999">
      <c r="A101" s="97" t="s">
        <v>8</v>
      </c>
      <c r="B101" s="98"/>
      <c r="C101" s="98"/>
      <c r="D101" s="98"/>
      <c r="E101" s="98"/>
      <c r="F101" s="98"/>
      <c r="G101" s="98"/>
      <c r="H101" s="98"/>
      <c r="I101" s="98"/>
      <c r="J101" s="98"/>
      <c r="K101" s="98"/>
      <c r="L101" s="98"/>
      <c r="M101" s="98"/>
      <c r="N101" s="98"/>
    </row>
    <row r="102" spans="1:14">
      <c r="A102" s="99" t="s">
        <v>103</v>
      </c>
      <c r="B102" s="98"/>
      <c r="C102" s="98"/>
      <c r="D102" s="98"/>
      <c r="E102" s="98"/>
      <c r="F102" s="98"/>
      <c r="G102" s="98"/>
      <c r="H102" s="98"/>
      <c r="I102" s="98"/>
      <c r="J102" s="98"/>
      <c r="K102" s="98"/>
      <c r="L102" s="98"/>
      <c r="M102" s="98"/>
      <c r="N102" s="98"/>
    </row>
    <row r="103" spans="1:14">
      <c r="A103" s="143" t="e">
        <f>CONCATENATE("·    &lt;&lt;  ",PPT," years PPT&gt;&gt; :- &lt;&lt;",Staff_Commission_Year_1,"&gt;&gt;% commission on first year premium and 5% renewal commission thereafter.")</f>
        <v>#N/A</v>
      </c>
      <c r="B103" s="144"/>
      <c r="C103" s="144"/>
      <c r="D103" s="144"/>
      <c r="E103" s="144"/>
      <c r="F103" s="144"/>
      <c r="G103" s="144"/>
      <c r="H103" s="98"/>
      <c r="I103" s="98"/>
      <c r="J103" s="98"/>
      <c r="K103" s="98"/>
      <c r="L103" s="98"/>
      <c r="M103" s="98"/>
      <c r="N103" s="98"/>
    </row>
    <row r="104" spans="1:14">
      <c r="A104" s="99" t="s">
        <v>104</v>
      </c>
      <c r="B104" s="100"/>
      <c r="C104" s="100"/>
      <c r="D104" s="100"/>
      <c r="E104" s="100"/>
      <c r="F104" s="100"/>
      <c r="G104" s="100"/>
      <c r="H104" s="100"/>
      <c r="I104" s="100"/>
      <c r="J104" s="100"/>
      <c r="K104" s="100"/>
      <c r="L104" s="100"/>
      <c r="M104" s="100"/>
      <c r="N104" s="100"/>
    </row>
    <row r="105" spans="1:14">
      <c r="A105" s="99"/>
      <c r="B105" s="100"/>
      <c r="C105" s="100"/>
      <c r="D105" s="100"/>
      <c r="E105" s="100"/>
      <c r="F105" s="100"/>
      <c r="G105" s="100"/>
      <c r="H105" s="100"/>
      <c r="I105" s="100"/>
      <c r="J105" s="100"/>
      <c r="K105" s="100"/>
      <c r="L105" s="100"/>
      <c r="M105" s="100"/>
      <c r="N105" s="100"/>
    </row>
    <row r="106" spans="1:14">
      <c r="A106" s="99" t="s">
        <v>105</v>
      </c>
      <c r="B106" s="101"/>
      <c r="C106" s="101"/>
      <c r="D106" s="101"/>
      <c r="E106" s="101"/>
      <c r="F106" s="101"/>
      <c r="G106" s="101"/>
      <c r="H106" s="101"/>
      <c r="I106" s="101"/>
      <c r="J106" s="101"/>
      <c r="K106" s="101"/>
      <c r="L106" s="31"/>
      <c r="M106" s="31"/>
      <c r="N106" s="31"/>
    </row>
    <row r="107" spans="1:14">
      <c r="A107" s="143" t="e">
        <f>CONCATENATE("·    &lt;&lt;  ",PPT," years PPT&gt;&gt; :- &lt;&lt;",NonStaff_commission_Year_1,"&gt;&gt;% commission on first year premium and 5% renewal commission thereafter.")</f>
        <v>#N/A</v>
      </c>
      <c r="B107" s="143"/>
      <c r="C107" s="143"/>
      <c r="D107" s="143"/>
      <c r="E107" s="143"/>
      <c r="F107" s="143"/>
      <c r="G107" s="143"/>
      <c r="H107" s="99"/>
      <c r="I107" s="99"/>
      <c r="J107" s="99"/>
      <c r="K107" s="99"/>
      <c r="L107" s="31"/>
      <c r="M107" s="31"/>
      <c r="N107" s="31"/>
    </row>
    <row r="108" spans="1:14">
      <c r="A108" s="99" t="s">
        <v>106</v>
      </c>
      <c r="B108" s="100"/>
      <c r="C108" s="100"/>
      <c r="D108" s="100"/>
      <c r="E108" s="100"/>
      <c r="F108" s="100"/>
      <c r="G108" s="100"/>
      <c r="H108" s="100"/>
      <c r="I108" s="100"/>
      <c r="J108" s="100"/>
      <c r="K108" s="100"/>
      <c r="L108" s="31"/>
      <c r="M108" s="31"/>
      <c r="N108" s="31"/>
    </row>
    <row r="109" spans="1:14">
      <c r="A109" s="31" t="s">
        <v>5</v>
      </c>
      <c r="B109" s="100"/>
      <c r="C109" s="100"/>
      <c r="D109" s="100"/>
      <c r="E109" s="100"/>
      <c r="F109" s="100"/>
      <c r="G109" s="100"/>
      <c r="H109" s="100"/>
      <c r="I109" s="100"/>
      <c r="J109" s="100"/>
      <c r="K109" s="100"/>
      <c r="L109" s="31"/>
      <c r="M109" s="31"/>
      <c r="N109" s="31"/>
    </row>
    <row r="110" spans="1:14">
      <c r="A110" s="31"/>
      <c r="B110" s="31"/>
      <c r="C110" s="31"/>
      <c r="D110" s="31"/>
      <c r="E110" s="31"/>
      <c r="F110" s="31"/>
      <c r="G110" s="31"/>
      <c r="H110" s="31"/>
      <c r="I110" s="31"/>
      <c r="J110" s="31"/>
      <c r="K110" s="31"/>
      <c r="L110" s="31"/>
      <c r="M110" s="31"/>
      <c r="N110" s="31"/>
    </row>
    <row r="111" spans="1:14" ht="17.399999999999999">
      <c r="A111" s="30" t="s">
        <v>4</v>
      </c>
      <c r="B111" s="31"/>
      <c r="C111" s="31"/>
      <c r="D111" s="31"/>
      <c r="E111" s="31"/>
      <c r="F111" s="31"/>
      <c r="G111" s="31"/>
      <c r="H111" s="31"/>
      <c r="I111" s="31"/>
      <c r="J111" s="31"/>
      <c r="K111" s="31"/>
      <c r="L111" s="31"/>
      <c r="M111" s="31"/>
      <c r="N111" s="31"/>
    </row>
    <row r="112" spans="1:14">
      <c r="A112" s="31" t="s">
        <v>80</v>
      </c>
      <c r="B112" s="31"/>
      <c r="C112" s="31"/>
      <c r="D112" s="31"/>
      <c r="E112" s="31"/>
      <c r="F112" s="31"/>
      <c r="G112" s="31"/>
      <c r="H112" s="31"/>
      <c r="I112" s="31"/>
      <c r="J112" s="31"/>
      <c r="K112" s="31"/>
      <c r="L112" s="31"/>
      <c r="M112" s="31"/>
      <c r="N112" s="31"/>
    </row>
    <row r="113" spans="1:14">
      <c r="A113" s="31"/>
      <c r="B113" s="31"/>
      <c r="C113" s="31"/>
      <c r="D113" s="31"/>
      <c r="E113" s="31"/>
      <c r="F113" s="31"/>
      <c r="G113" s="31"/>
      <c r="H113" s="31"/>
      <c r="I113" s="31"/>
      <c r="J113" s="31"/>
      <c r="K113" s="31"/>
      <c r="L113" s="31"/>
      <c r="M113" s="31"/>
      <c r="N113" s="31"/>
    </row>
    <row r="114" spans="1:14">
      <c r="A114" s="31"/>
      <c r="B114" s="31"/>
      <c r="C114" s="31"/>
      <c r="D114" s="31"/>
      <c r="E114" s="31"/>
      <c r="F114" s="31"/>
      <c r="G114" s="31"/>
      <c r="H114" s="31"/>
      <c r="I114" s="31"/>
      <c r="J114" s="31"/>
      <c r="K114" s="31"/>
      <c r="L114" s="31"/>
      <c r="M114" s="31"/>
      <c r="N114" s="31"/>
    </row>
    <row r="115" spans="1:14">
      <c r="A115" s="31" t="s">
        <v>2</v>
      </c>
      <c r="B115" s="31"/>
      <c r="C115" s="31"/>
      <c r="D115" s="31"/>
      <c r="E115" s="31"/>
      <c r="F115" s="31"/>
      <c r="G115" s="31"/>
      <c r="H115" s="31"/>
      <c r="I115" s="31"/>
      <c r="J115" s="31"/>
      <c r="K115" s="31"/>
      <c r="L115" s="31"/>
      <c r="M115" s="31"/>
      <c r="N115" s="31"/>
    </row>
    <row r="116" spans="1:14">
      <c r="A116" s="31"/>
      <c r="B116" s="31"/>
      <c r="C116" s="31"/>
      <c r="D116" s="31"/>
      <c r="E116" s="31"/>
      <c r="F116" s="31"/>
      <c r="G116" s="31"/>
      <c r="H116" s="31"/>
      <c r="I116" s="31"/>
      <c r="J116" s="31"/>
      <c r="K116" s="31"/>
      <c r="L116" s="31"/>
      <c r="M116" s="31"/>
      <c r="N116" s="31"/>
    </row>
    <row r="117" spans="1:14">
      <c r="A117" s="31" t="s">
        <v>1</v>
      </c>
      <c r="B117" s="31"/>
      <c r="C117" s="31"/>
      <c r="D117" s="31"/>
      <c r="E117" s="31"/>
      <c r="F117" s="31"/>
      <c r="G117" s="31"/>
      <c r="H117" s="31"/>
      <c r="I117" s="31"/>
      <c r="J117" s="31"/>
      <c r="K117" s="31"/>
      <c r="L117" s="31"/>
      <c r="M117" s="31"/>
      <c r="N117" s="31"/>
    </row>
    <row r="118" spans="1:14">
      <c r="A118" s="31"/>
      <c r="B118" s="31"/>
      <c r="C118" s="31"/>
      <c r="D118" s="31"/>
      <c r="E118" s="31"/>
      <c r="F118" s="31"/>
      <c r="G118" s="31"/>
      <c r="H118" s="31"/>
      <c r="I118" s="31"/>
      <c r="J118" s="31"/>
      <c r="K118" s="31"/>
      <c r="L118" s="31"/>
      <c r="M118" s="31"/>
      <c r="N118" s="31"/>
    </row>
    <row r="119" spans="1:14">
      <c r="A119" s="31" t="s">
        <v>0</v>
      </c>
      <c r="B119" s="31"/>
      <c r="C119" s="31"/>
      <c r="D119" s="31"/>
      <c r="E119" s="31"/>
      <c r="F119" s="31"/>
      <c r="G119" s="31"/>
      <c r="H119" s="31"/>
      <c r="I119" s="31"/>
      <c r="J119" s="31"/>
      <c r="K119" s="31"/>
      <c r="L119" s="31"/>
      <c r="M119" s="31"/>
      <c r="N119" s="31"/>
    </row>
    <row r="120" spans="1:14">
      <c r="A120" s="31"/>
      <c r="B120" s="31"/>
      <c r="C120" s="31"/>
      <c r="D120" s="31"/>
      <c r="E120" s="31"/>
      <c r="F120" s="31"/>
      <c r="G120" s="31"/>
      <c r="H120" s="31"/>
      <c r="I120" s="31"/>
      <c r="J120" s="31"/>
      <c r="K120" s="31"/>
      <c r="L120" s="31"/>
      <c r="M120" s="31"/>
      <c r="N120" s="31"/>
    </row>
    <row r="121" spans="1:14">
      <c r="A121" s="31" t="s">
        <v>3</v>
      </c>
      <c r="B121" s="31"/>
      <c r="C121" s="31"/>
      <c r="D121" s="31"/>
      <c r="E121" s="31"/>
      <c r="F121" s="31"/>
      <c r="G121" s="31"/>
      <c r="H121" s="31"/>
      <c r="I121" s="31"/>
      <c r="J121" s="31"/>
      <c r="K121" s="31"/>
      <c r="L121" s="31"/>
      <c r="M121" s="31"/>
      <c r="N121" s="31"/>
    </row>
    <row r="122" spans="1:14">
      <c r="A122" s="31"/>
      <c r="B122" s="31"/>
      <c r="C122" s="31"/>
      <c r="D122" s="31"/>
      <c r="E122" s="31"/>
      <c r="F122" s="31"/>
      <c r="G122" s="31"/>
      <c r="H122" s="31"/>
      <c r="I122" s="31"/>
      <c r="J122" s="31"/>
      <c r="K122" s="31"/>
      <c r="L122" s="31"/>
      <c r="M122" s="31"/>
      <c r="N122" s="31"/>
    </row>
    <row r="123" spans="1:14">
      <c r="A123" s="31" t="s">
        <v>81</v>
      </c>
      <c r="B123" s="31"/>
      <c r="C123" s="31"/>
      <c r="D123" s="31"/>
      <c r="G123" s="31"/>
      <c r="H123" s="31"/>
      <c r="I123" s="31"/>
      <c r="J123" s="31"/>
      <c r="K123" s="31"/>
      <c r="L123" s="31"/>
      <c r="M123" s="31"/>
      <c r="N123" s="31"/>
    </row>
    <row r="124" spans="1:14">
      <c r="A124" s="31"/>
      <c r="B124" s="31"/>
      <c r="C124" s="31"/>
      <c r="D124" s="31"/>
      <c r="E124" s="31"/>
      <c r="F124" s="31"/>
      <c r="G124" s="31"/>
      <c r="H124" s="31"/>
      <c r="I124" s="31"/>
      <c r="J124" s="31"/>
      <c r="K124" s="31"/>
      <c r="L124" s="31"/>
      <c r="M124" s="31"/>
      <c r="N124" s="31"/>
    </row>
    <row r="125" spans="1:14">
      <c r="A125" s="31" t="s">
        <v>1</v>
      </c>
      <c r="B125" s="31"/>
      <c r="C125" s="31"/>
      <c r="D125" s="31"/>
      <c r="E125" s="31"/>
      <c r="F125" s="31"/>
      <c r="G125" s="31"/>
      <c r="H125" s="31"/>
      <c r="I125" s="31"/>
      <c r="J125" s="31"/>
      <c r="K125" s="31"/>
      <c r="L125" s="31"/>
      <c r="M125" s="31"/>
      <c r="N125" s="31"/>
    </row>
    <row r="126" spans="1:14">
      <c r="A126" s="31"/>
      <c r="B126" s="31"/>
      <c r="C126" s="31"/>
      <c r="D126" s="31"/>
      <c r="E126" s="31"/>
      <c r="F126" s="31"/>
      <c r="G126" s="31"/>
      <c r="H126" s="31"/>
      <c r="I126" s="31"/>
      <c r="J126" s="31"/>
      <c r="K126" s="31"/>
      <c r="L126" s="31"/>
      <c r="M126" s="31"/>
      <c r="N126" s="31"/>
    </row>
    <row r="127" spans="1:14">
      <c r="A127" s="31" t="s">
        <v>0</v>
      </c>
      <c r="B127" s="31"/>
      <c r="C127" s="31"/>
      <c r="D127" s="31"/>
      <c r="E127" s="31"/>
      <c r="F127" s="31"/>
      <c r="G127" s="31"/>
      <c r="H127" s="31"/>
      <c r="I127" s="31"/>
      <c r="J127" s="31"/>
      <c r="K127" s="31"/>
      <c r="L127" s="31"/>
      <c r="M127" s="31"/>
      <c r="N127" s="31"/>
    </row>
  </sheetData>
  <mergeCells count="25">
    <mergeCell ref="A87:M87"/>
    <mergeCell ref="A75:L75"/>
    <mergeCell ref="A76:L76"/>
    <mergeCell ref="H37:H38"/>
    <mergeCell ref="J37:J38"/>
    <mergeCell ref="K37:K38"/>
    <mergeCell ref="A68:M68"/>
    <mergeCell ref="A70:K70"/>
    <mergeCell ref="A71:K71"/>
    <mergeCell ref="A73:K73"/>
    <mergeCell ref="A74:L74"/>
    <mergeCell ref="A83:M85"/>
    <mergeCell ref="A86:N86"/>
    <mergeCell ref="A69:M69"/>
    <mergeCell ref="A72:K72"/>
    <mergeCell ref="J16:K16"/>
    <mergeCell ref="G36:H36"/>
    <mergeCell ref="I36:I38"/>
    <mergeCell ref="J36:K36"/>
    <mergeCell ref="B37:B38"/>
    <mergeCell ref="C37:C38"/>
    <mergeCell ref="D37:D38"/>
    <mergeCell ref="E37:E38"/>
    <mergeCell ref="F37:F38"/>
    <mergeCell ref="G37:G38"/>
  </mergeCells>
  <pageMargins left="0.3" right="0.3" top="0.3" bottom="0.3" header="0.3" footer="0.3"/>
  <pageSetup scale="48" orientation="landscape" r:id="rId1"/>
  <rowBreaks count="2" manualBreakCount="2">
    <brk id="32" max="13" man="1"/>
    <brk id="79" max="13" man="1"/>
  </rowBreaks>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BB767"/>
  <sheetViews>
    <sheetView showGridLines="0" zoomScale="85" zoomScaleNormal="85" workbookViewId="0"/>
  </sheetViews>
  <sheetFormatPr defaultColWidth="9.109375" defaultRowHeight="13.8"/>
  <cols>
    <col min="1" max="1" width="6.109375" style="3" customWidth="1"/>
    <col min="2" max="2" width="9.88671875" style="3" customWidth="1"/>
    <col min="3" max="3" width="24.88671875" style="3" bestFit="1" customWidth="1"/>
    <col min="4" max="4" width="7.6640625" style="3" customWidth="1"/>
    <col min="5" max="5" width="8.109375" style="3" customWidth="1"/>
    <col min="6" max="6" width="8" style="3" customWidth="1"/>
    <col min="7" max="7" width="8.33203125" style="3" customWidth="1"/>
    <col min="8" max="8" width="7.5546875" style="3" customWidth="1"/>
    <col min="9" max="9" width="7.33203125" style="3" customWidth="1"/>
    <col min="10" max="12" width="7.5546875" style="3" customWidth="1"/>
    <col min="13" max="13" width="7" style="3" customWidth="1"/>
    <col min="14" max="14" width="6" style="3" customWidth="1"/>
    <col min="15" max="15" width="13.44140625" style="3" customWidth="1"/>
    <col min="16" max="16" width="17.88671875" style="3" customWidth="1"/>
    <col min="17" max="17" width="10.88671875" style="3" customWidth="1"/>
    <col min="18" max="18" width="34.33203125" style="3" customWidth="1"/>
    <col min="19" max="19" width="14.5546875" style="3" customWidth="1"/>
    <col min="20" max="20" width="12.6640625" style="3" customWidth="1"/>
    <col min="21" max="21" width="27.88671875" style="3" customWidth="1"/>
    <col min="22" max="22" width="19.88671875" style="3" customWidth="1"/>
    <col min="23" max="23" width="20.88671875" style="3" customWidth="1"/>
    <col min="24" max="24" width="9.109375" style="3"/>
    <col min="25" max="25" width="3.5546875" style="3" customWidth="1"/>
    <col min="26" max="26" width="4.44140625" style="3" bestFit="1" customWidth="1"/>
    <col min="27" max="27" width="3.33203125" style="3" bestFit="1" customWidth="1"/>
    <col min="28" max="28" width="4.33203125" style="3" bestFit="1" customWidth="1"/>
    <col min="29" max="38" width="7.6640625" style="3" customWidth="1"/>
    <col min="39" max="39" width="9.109375" style="3"/>
    <col min="40" max="40" width="3" style="3" customWidth="1"/>
    <col min="41" max="41" width="8" style="3" customWidth="1"/>
    <col min="42" max="42" width="7.88671875" style="3" customWidth="1"/>
    <col min="43" max="43" width="7.6640625" style="3" customWidth="1"/>
    <col min="44" max="44" width="9" style="3" customWidth="1"/>
    <col min="45" max="47" width="9.109375" style="3"/>
    <col min="48" max="48" width="19.109375" style="3" bestFit="1" customWidth="1"/>
    <col min="49" max="52" width="9.109375" style="3"/>
    <col min="53" max="54" width="13.6640625" style="3" customWidth="1"/>
    <col min="55" max="16384" width="9.109375" style="3"/>
  </cols>
  <sheetData>
    <row r="1" spans="1:54" ht="14.4" thickBot="1">
      <c r="AC1" s="67" t="s">
        <v>148</v>
      </c>
      <c r="AO1" s="234" t="s">
        <v>114</v>
      </c>
      <c r="AP1" s="235"/>
      <c r="AQ1" s="235"/>
      <c r="AR1" s="236"/>
      <c r="BA1" s="38" t="e">
        <f>+VLOOKUP("OK",$BA$5:$BB$18,2,0)</f>
        <v>#N/A</v>
      </c>
    </row>
    <row r="2" spans="1:54" ht="14.4">
      <c r="B2" s="239" t="s">
        <v>46</v>
      </c>
      <c r="C2" s="239"/>
      <c r="D2" s="239" t="s">
        <v>47</v>
      </c>
      <c r="E2" s="239"/>
      <c r="F2" s="239"/>
      <c r="G2" s="239"/>
      <c r="H2" s="239"/>
      <c r="I2" s="239"/>
      <c r="J2" s="239"/>
      <c r="K2" s="239"/>
      <c r="L2" s="239"/>
      <c r="M2" s="239"/>
      <c r="O2" s="239" t="s">
        <v>92</v>
      </c>
      <c r="P2" s="239"/>
      <c r="R2" s="237" t="s">
        <v>50</v>
      </c>
      <c r="S2" s="237"/>
      <c r="Y2" s="73" t="s">
        <v>101</v>
      </c>
      <c r="Z2" s="24" t="s">
        <v>39</v>
      </c>
      <c r="AA2" s="24" t="s">
        <v>86</v>
      </c>
      <c r="AB2" s="24" t="s">
        <v>85</v>
      </c>
      <c r="AC2" s="24">
        <v>0.25</v>
      </c>
      <c r="AD2" s="25">
        <v>0.5</v>
      </c>
      <c r="AE2" s="25">
        <v>0.75</v>
      </c>
      <c r="AF2" s="25">
        <v>1</v>
      </c>
      <c r="AG2" s="25">
        <v>1.25</v>
      </c>
      <c r="AH2" s="25">
        <v>1.5</v>
      </c>
      <c r="AI2" s="25">
        <v>1.75</v>
      </c>
      <c r="AJ2" s="25">
        <v>2.25</v>
      </c>
      <c r="AK2" s="25">
        <v>2.75</v>
      </c>
      <c r="AL2" s="26">
        <v>3.5</v>
      </c>
      <c r="AO2" s="72" t="s">
        <v>39</v>
      </c>
      <c r="AP2" s="72" t="s">
        <v>86</v>
      </c>
      <c r="AQ2" s="72" t="s">
        <v>85</v>
      </c>
      <c r="AR2" s="72" t="s">
        <v>102</v>
      </c>
      <c r="AS2" s="62"/>
    </row>
    <row r="3" spans="1:54" ht="27.6">
      <c r="B3" s="28" t="s">
        <v>48</v>
      </c>
      <c r="C3" s="61" t="s">
        <v>87</v>
      </c>
      <c r="D3" s="43">
        <v>0.25</v>
      </c>
      <c r="E3" s="43">
        <v>0.5</v>
      </c>
      <c r="F3" s="43">
        <v>0.75</v>
      </c>
      <c r="G3" s="43">
        <v>1</v>
      </c>
      <c r="H3" s="43">
        <v>1.25</v>
      </c>
      <c r="I3" s="43">
        <v>1.5</v>
      </c>
      <c r="J3" s="43">
        <v>1.75</v>
      </c>
      <c r="K3" s="43">
        <v>2.25</v>
      </c>
      <c r="L3" s="43">
        <v>2.75</v>
      </c>
      <c r="M3" s="43">
        <v>3.5</v>
      </c>
      <c r="O3" s="47" t="s">
        <v>95</v>
      </c>
      <c r="P3" s="43" t="s">
        <v>49</v>
      </c>
      <c r="R3" s="38"/>
      <c r="S3" s="39" t="s">
        <v>66</v>
      </c>
      <c r="T3" s="238" t="s">
        <v>72</v>
      </c>
      <c r="U3" s="238"/>
      <c r="Y3" s="73" t="str">
        <f>+CONCATENATE(Z3,AA3,AB3)</f>
        <v>18125</v>
      </c>
      <c r="Z3" s="69">
        <v>18</v>
      </c>
      <c r="AA3" s="69">
        <v>12</v>
      </c>
      <c r="AB3" s="69">
        <v>5</v>
      </c>
      <c r="AC3" s="161">
        <v>1.3</v>
      </c>
      <c r="AD3" s="161">
        <v>2.7</v>
      </c>
      <c r="AE3" s="161">
        <v>4</v>
      </c>
      <c r="AF3" s="161">
        <v>5.4</v>
      </c>
      <c r="AG3" s="161">
        <v>6.7</v>
      </c>
      <c r="AH3" s="161">
        <v>8</v>
      </c>
      <c r="AI3" s="161">
        <v>9.3000000000000007</v>
      </c>
      <c r="AJ3" s="161">
        <v>12.1</v>
      </c>
      <c r="AK3" s="161">
        <v>14.7</v>
      </c>
      <c r="AL3" s="161">
        <v>18.7</v>
      </c>
      <c r="AN3" s="71" t="str">
        <f>+CONCATENATE(AO3,AP3,AQ3)</f>
        <v>18125</v>
      </c>
      <c r="AO3" s="69">
        <v>18</v>
      </c>
      <c r="AP3" s="69">
        <v>12</v>
      </c>
      <c r="AQ3" s="69">
        <v>5</v>
      </c>
      <c r="AR3" s="66">
        <v>227.3</v>
      </c>
      <c r="AS3" s="62"/>
      <c r="AT3" s="152" t="s">
        <v>85</v>
      </c>
      <c r="AU3" s="152" t="s">
        <v>143</v>
      </c>
      <c r="AV3" s="152" t="s">
        <v>140</v>
      </c>
      <c r="BA3" s="240" t="s">
        <v>166</v>
      </c>
      <c r="BB3" s="240"/>
    </row>
    <row r="4" spans="1:54" ht="14.4">
      <c r="B4" s="57"/>
      <c r="C4" s="57" t="str">
        <f>+CONCATENATE('Premium Calculation'!B11,PPT,'Premium Calculation'!B10,PT)</f>
        <v>PPT17PT25</v>
      </c>
      <c r="D4" s="55"/>
      <c r="E4" s="55"/>
      <c r="F4" s="55"/>
      <c r="G4" s="55"/>
      <c r="H4" s="55"/>
      <c r="I4" s="55"/>
      <c r="J4" s="55"/>
      <c r="K4" s="55"/>
      <c r="L4" s="55"/>
      <c r="M4" s="55"/>
      <c r="O4" s="44">
        <v>0</v>
      </c>
      <c r="P4" s="151">
        <v>0</v>
      </c>
      <c r="R4" s="38"/>
      <c r="S4" s="39"/>
      <c r="T4" s="56"/>
      <c r="U4" s="56"/>
      <c r="Y4" s="73" t="str">
        <f t="shared" ref="Y4:Y67" si="0">+CONCATENATE(Z4,AA4,AB4)</f>
        <v>19125</v>
      </c>
      <c r="Z4" s="69">
        <v>19</v>
      </c>
      <c r="AA4" s="69">
        <v>12</v>
      </c>
      <c r="AB4" s="69">
        <v>5</v>
      </c>
      <c r="AC4" s="161">
        <v>1.3</v>
      </c>
      <c r="AD4" s="161">
        <v>2.7</v>
      </c>
      <c r="AE4" s="161">
        <v>4.0999999999999996</v>
      </c>
      <c r="AF4" s="161">
        <v>5.4</v>
      </c>
      <c r="AG4" s="161">
        <v>6.8</v>
      </c>
      <c r="AH4" s="161">
        <v>8.1999999999999993</v>
      </c>
      <c r="AI4" s="161">
        <v>9.5</v>
      </c>
      <c r="AJ4" s="161">
        <v>12.3</v>
      </c>
      <c r="AK4" s="161">
        <v>15</v>
      </c>
      <c r="AL4" s="161">
        <v>19.100000000000001</v>
      </c>
      <c r="AN4" s="71" t="str">
        <f t="shared" ref="AN4:AN67" si="1">+CONCATENATE(AO4,AP4,AQ4)</f>
        <v>19125</v>
      </c>
      <c r="AO4" s="69">
        <v>19</v>
      </c>
      <c r="AP4" s="69">
        <v>12</v>
      </c>
      <c r="AQ4" s="69">
        <v>5</v>
      </c>
      <c r="AR4" s="66">
        <v>227.5</v>
      </c>
      <c r="AS4" s="62"/>
      <c r="AT4" s="58">
        <f>+PPT</f>
        <v>17</v>
      </c>
      <c r="AU4" s="58" t="s">
        <v>141</v>
      </c>
      <c r="AV4" s="164" t="e">
        <f>(VLOOKUP(PPT,$O$22:$P$27,2,0)*2*100)</f>
        <v>#N/A</v>
      </c>
      <c r="BA4" s="15"/>
    </row>
    <row r="5" spans="1:54" ht="14.4">
      <c r="B5" s="153">
        <v>18</v>
      </c>
      <c r="C5" s="110">
        <f t="shared" ref="C5:C37" si="2">IFERROR(VLOOKUP(CONCATENATE(B5,PT,PPT),$AN$3:$AR$731,5,0),"")</f>
        <v>55.5</v>
      </c>
      <c r="D5" s="162">
        <f t="shared" ref="D5:M14" si="3">+INDEX($Y$2:$AL$767,MATCH(CONCATENATE($B5,PT,PPT),$Y$2:$Y$767,0),MATCH(D$3,$Y$2:$AL$2,0))</f>
        <v>0.5</v>
      </c>
      <c r="E5" s="162">
        <f t="shared" si="3"/>
        <v>1</v>
      </c>
      <c r="F5" s="162">
        <f t="shared" si="3"/>
        <v>1.5</v>
      </c>
      <c r="G5" s="162">
        <f t="shared" si="3"/>
        <v>2</v>
      </c>
      <c r="H5" s="162">
        <f t="shared" si="3"/>
        <v>2.4</v>
      </c>
      <c r="I5" s="162">
        <f t="shared" si="3"/>
        <v>2.9</v>
      </c>
      <c r="J5" s="162">
        <f t="shared" si="3"/>
        <v>3.4</v>
      </c>
      <c r="K5" s="162">
        <f t="shared" si="3"/>
        <v>4.3</v>
      </c>
      <c r="L5" s="162">
        <f t="shared" si="3"/>
        <v>5.3</v>
      </c>
      <c r="M5" s="162">
        <f t="shared" si="3"/>
        <v>6.7</v>
      </c>
      <c r="N5" s="4"/>
      <c r="O5" s="44">
        <v>300000</v>
      </c>
      <c r="P5" s="151">
        <v>0</v>
      </c>
      <c r="R5" s="8" t="s">
        <v>51</v>
      </c>
      <c r="S5" s="33">
        <f>VLOOKUP(Age,RATES,2,FALSE)</f>
        <v>58.6</v>
      </c>
      <c r="T5" s="36">
        <f>Base_Prem</f>
        <v>58.6</v>
      </c>
      <c r="U5" s="5"/>
      <c r="Y5" s="73" t="str">
        <f t="shared" si="0"/>
        <v>20125</v>
      </c>
      <c r="Z5" s="69">
        <v>20</v>
      </c>
      <c r="AA5" s="69">
        <v>12</v>
      </c>
      <c r="AB5" s="69">
        <v>5</v>
      </c>
      <c r="AC5" s="161">
        <v>1.4</v>
      </c>
      <c r="AD5" s="161">
        <v>2.8</v>
      </c>
      <c r="AE5" s="161">
        <v>4.2</v>
      </c>
      <c r="AF5" s="161">
        <v>5.6</v>
      </c>
      <c r="AG5" s="161">
        <v>7</v>
      </c>
      <c r="AH5" s="161">
        <v>8.4</v>
      </c>
      <c r="AI5" s="161">
        <v>9.8000000000000007</v>
      </c>
      <c r="AJ5" s="161">
        <v>12.6</v>
      </c>
      <c r="AK5" s="161">
        <v>15.4</v>
      </c>
      <c r="AL5" s="161">
        <v>19.600000000000001</v>
      </c>
      <c r="AN5" s="71" t="str">
        <f t="shared" si="1"/>
        <v>20125</v>
      </c>
      <c r="AO5" s="69">
        <v>20</v>
      </c>
      <c r="AP5" s="69">
        <v>12</v>
      </c>
      <c r="AQ5" s="69">
        <v>5</v>
      </c>
      <c r="AR5" s="66">
        <v>227.6</v>
      </c>
      <c r="AS5" s="62"/>
      <c r="AT5" s="58">
        <f>+PPT</f>
        <v>17</v>
      </c>
      <c r="AU5" s="38" t="s">
        <v>142</v>
      </c>
      <c r="AV5" s="164" t="e">
        <f>(VLOOKUP(PPT,$O$22:$P$27,2,0)*100)</f>
        <v>#N/A</v>
      </c>
      <c r="BB5" s="179">
        <f>+(((ROUND((VLOOKUP(Age,RATES,2,FALSE)-P11)*(1-Direct_Discount),2)*MAX(1,Tot_MMR_Extra)+IFERROR(VLOOKUP(Age,RATES,MATCH(EM_PC,RATES_HEADINGS),FALSE),0)+Tot_Flat_Extra)*VLOOKUP(Prem_Mode,'Product Data n Calcs'!$O$14:$P$15,2,0)))</f>
        <v>55.1</v>
      </c>
    </row>
    <row r="6" spans="1:54" ht="14.4">
      <c r="A6" s="175"/>
      <c r="B6" s="153">
        <v>19</v>
      </c>
      <c r="C6" s="110">
        <f t="shared" si="2"/>
        <v>55.6</v>
      </c>
      <c r="D6" s="162">
        <f t="shared" si="3"/>
        <v>0.5</v>
      </c>
      <c r="E6" s="162">
        <f t="shared" si="3"/>
        <v>1</v>
      </c>
      <c r="F6" s="162">
        <f t="shared" si="3"/>
        <v>1.5</v>
      </c>
      <c r="G6" s="162">
        <f t="shared" si="3"/>
        <v>2</v>
      </c>
      <c r="H6" s="162">
        <f t="shared" si="3"/>
        <v>2.5</v>
      </c>
      <c r="I6" s="162">
        <f t="shared" si="3"/>
        <v>3</v>
      </c>
      <c r="J6" s="162">
        <f t="shared" si="3"/>
        <v>3.5</v>
      </c>
      <c r="K6" s="162">
        <f t="shared" si="3"/>
        <v>4.5</v>
      </c>
      <c r="L6" s="162">
        <f t="shared" si="3"/>
        <v>5.5</v>
      </c>
      <c r="M6" s="162">
        <f t="shared" si="3"/>
        <v>6.9</v>
      </c>
      <c r="N6" s="4"/>
      <c r="O6" s="44">
        <v>400000</v>
      </c>
      <c r="P6" s="151">
        <v>0.9</v>
      </c>
      <c r="R6" s="8" t="s">
        <v>52</v>
      </c>
      <c r="S6" s="33">
        <f>VLOOKUP(SA,$O$4:$P$11,2,TRUE)</f>
        <v>0</v>
      </c>
      <c r="T6" s="36">
        <f>SA_Rebate</f>
        <v>0</v>
      </c>
      <c r="Y6" s="73" t="str">
        <f t="shared" si="0"/>
        <v>21125</v>
      </c>
      <c r="Z6" s="69">
        <v>21</v>
      </c>
      <c r="AA6" s="69">
        <v>12</v>
      </c>
      <c r="AB6" s="69">
        <v>5</v>
      </c>
      <c r="AC6" s="161">
        <v>1.4</v>
      </c>
      <c r="AD6" s="161">
        <v>2.9</v>
      </c>
      <c r="AE6" s="161">
        <v>4.3</v>
      </c>
      <c r="AF6" s="161">
        <v>5.7</v>
      </c>
      <c r="AG6" s="161">
        <v>7.1</v>
      </c>
      <c r="AH6" s="161">
        <v>8.6</v>
      </c>
      <c r="AI6" s="161">
        <v>10</v>
      </c>
      <c r="AJ6" s="161">
        <v>12.9</v>
      </c>
      <c r="AK6" s="161">
        <v>15.7</v>
      </c>
      <c r="AL6" s="161">
        <v>20</v>
      </c>
      <c r="AN6" s="71" t="str">
        <f t="shared" si="1"/>
        <v>21125</v>
      </c>
      <c r="AO6" s="69">
        <v>21</v>
      </c>
      <c r="AP6" s="69">
        <v>12</v>
      </c>
      <c r="AQ6" s="69">
        <v>5</v>
      </c>
      <c r="AR6" s="66">
        <v>227.7</v>
      </c>
      <c r="AS6" s="62"/>
      <c r="BA6" s="38" t="str">
        <f>IF(BB6&gt;=O11,"OK","Not OK")</f>
        <v>Not OK</v>
      </c>
      <c r="BB6" s="180">
        <f>IFERROR(ROUND(IF(ST_Indicator="No",('Premium Calculation'!$F$4*1000/BB5),(('Premium Calculation'!$F$4/(1+STax_1))*1000/BB5)),0),0)</f>
        <v>316779</v>
      </c>
    </row>
    <row r="7" spans="1:54" ht="14.4">
      <c r="A7" s="175"/>
      <c r="B7" s="153">
        <v>20</v>
      </c>
      <c r="C7" s="110">
        <f t="shared" si="2"/>
        <v>55.7</v>
      </c>
      <c r="D7" s="162">
        <f t="shared" si="3"/>
        <v>0.5</v>
      </c>
      <c r="E7" s="162">
        <f t="shared" si="3"/>
        <v>1</v>
      </c>
      <c r="F7" s="162">
        <f t="shared" si="3"/>
        <v>1.6</v>
      </c>
      <c r="G7" s="162">
        <f t="shared" si="3"/>
        <v>2.1</v>
      </c>
      <c r="H7" s="162">
        <f t="shared" si="3"/>
        <v>2.6</v>
      </c>
      <c r="I7" s="162">
        <f t="shared" si="3"/>
        <v>3.1</v>
      </c>
      <c r="J7" s="162">
        <f t="shared" si="3"/>
        <v>3.6</v>
      </c>
      <c r="K7" s="162">
        <f t="shared" si="3"/>
        <v>4.5999999999999996</v>
      </c>
      <c r="L7" s="162">
        <f t="shared" si="3"/>
        <v>5.7</v>
      </c>
      <c r="M7" s="162">
        <f t="shared" si="3"/>
        <v>7.2</v>
      </c>
      <c r="N7" s="4"/>
      <c r="O7" s="44">
        <v>500000</v>
      </c>
      <c r="P7" s="151">
        <v>1.5</v>
      </c>
      <c r="R7" s="8" t="s">
        <v>96</v>
      </c>
      <c r="S7" s="35">
        <f>(Direct_sale="Yes")*P29</f>
        <v>0</v>
      </c>
      <c r="T7" s="37">
        <f>Direct_Discount</f>
        <v>0</v>
      </c>
      <c r="U7" s="40" t="s">
        <v>76</v>
      </c>
      <c r="Y7" s="73" t="str">
        <f t="shared" si="0"/>
        <v>22125</v>
      </c>
      <c r="Z7" s="69">
        <v>22</v>
      </c>
      <c r="AA7" s="69">
        <v>12</v>
      </c>
      <c r="AB7" s="69">
        <v>5</v>
      </c>
      <c r="AC7" s="161">
        <v>1.5</v>
      </c>
      <c r="AD7" s="161">
        <v>2.9</v>
      </c>
      <c r="AE7" s="161">
        <v>4.4000000000000004</v>
      </c>
      <c r="AF7" s="161">
        <v>5.8</v>
      </c>
      <c r="AG7" s="161">
        <v>7.3</v>
      </c>
      <c r="AH7" s="161">
        <v>8.6999999999999993</v>
      </c>
      <c r="AI7" s="161">
        <v>10.199999999999999</v>
      </c>
      <c r="AJ7" s="161">
        <v>13.2</v>
      </c>
      <c r="AK7" s="161">
        <v>16.100000000000001</v>
      </c>
      <c r="AL7" s="161">
        <v>20.399999999999999</v>
      </c>
      <c r="AN7" s="71" t="str">
        <f t="shared" si="1"/>
        <v>22125</v>
      </c>
      <c r="AO7" s="69">
        <v>22</v>
      </c>
      <c r="AP7" s="69">
        <v>12</v>
      </c>
      <c r="AQ7" s="69">
        <v>5</v>
      </c>
      <c r="AR7" s="66">
        <v>227.8</v>
      </c>
      <c r="AS7" s="62"/>
      <c r="BB7" s="181">
        <f>+IF(BA6="Not Ok",((ROUND((VLOOKUP(Age,RATES,2,FALSE)-P10)*(1-Direct_Discount),2)*MAX(1,Tot_MMR_Extra)+IFERROR(VLOOKUP(Age,RATES,MATCH(EM_PC,RATES_HEADINGS),FALSE),0)+Tot_Flat_Extra)*VLOOKUP(Prem_Mode,'Product Data n Calcs'!$O$14:$P$15,2,0)),0)</f>
        <v>55.5</v>
      </c>
    </row>
    <row r="8" spans="1:54" ht="14.4">
      <c r="A8" s="175"/>
      <c r="B8" s="114">
        <v>21</v>
      </c>
      <c r="C8" s="46">
        <f t="shared" si="2"/>
        <v>55.8</v>
      </c>
      <c r="D8" s="162">
        <f t="shared" si="3"/>
        <v>0.5</v>
      </c>
      <c r="E8" s="162">
        <f t="shared" si="3"/>
        <v>1.1000000000000001</v>
      </c>
      <c r="F8" s="162">
        <f t="shared" si="3"/>
        <v>1.6</v>
      </c>
      <c r="G8" s="162">
        <f t="shared" si="3"/>
        <v>2.1</v>
      </c>
      <c r="H8" s="162">
        <f t="shared" si="3"/>
        <v>2.7</v>
      </c>
      <c r="I8" s="162">
        <f t="shared" si="3"/>
        <v>3.2</v>
      </c>
      <c r="J8" s="162">
        <f t="shared" si="3"/>
        <v>3.8</v>
      </c>
      <c r="K8" s="162">
        <f t="shared" si="3"/>
        <v>4.8</v>
      </c>
      <c r="L8" s="162">
        <f t="shared" si="3"/>
        <v>5.9</v>
      </c>
      <c r="M8" s="162">
        <f t="shared" si="3"/>
        <v>7.5</v>
      </c>
      <c r="N8" s="4"/>
      <c r="O8" s="44">
        <v>750000</v>
      </c>
      <c r="P8" s="151">
        <v>2.2000000000000002</v>
      </c>
      <c r="R8" s="8" t="s">
        <v>97</v>
      </c>
      <c r="S8" s="33">
        <f>(S5-S6)*(1-Direct_Discount)</f>
        <v>58.6</v>
      </c>
      <c r="T8" s="36">
        <f>(T5-T6)*(1-T7)</f>
        <v>58.6</v>
      </c>
      <c r="U8" s="34">
        <f>ROUND(T8*SA/1000*IF(Prem_Mode="Monthly",0.09,1),0)*IF(Prem_Mode="Monthly",12,1)</f>
        <v>0</v>
      </c>
      <c r="Y8" s="73" t="str">
        <f t="shared" si="0"/>
        <v>23125</v>
      </c>
      <c r="Z8" s="69">
        <v>23</v>
      </c>
      <c r="AA8" s="69">
        <v>12</v>
      </c>
      <c r="AB8" s="69">
        <v>5</v>
      </c>
      <c r="AC8" s="161">
        <v>1.5</v>
      </c>
      <c r="AD8" s="161">
        <v>3</v>
      </c>
      <c r="AE8" s="161">
        <v>4.5</v>
      </c>
      <c r="AF8" s="161">
        <v>6</v>
      </c>
      <c r="AG8" s="161">
        <v>7.5</v>
      </c>
      <c r="AH8" s="161">
        <v>8.9</v>
      </c>
      <c r="AI8" s="161">
        <v>10.4</v>
      </c>
      <c r="AJ8" s="161">
        <v>13.5</v>
      </c>
      <c r="AK8" s="161">
        <v>16.399999999999999</v>
      </c>
      <c r="AL8" s="161">
        <v>20.8</v>
      </c>
      <c r="AN8" s="71" t="str">
        <f t="shared" si="1"/>
        <v>23125</v>
      </c>
      <c r="AO8" s="69">
        <v>23</v>
      </c>
      <c r="AP8" s="69">
        <v>12</v>
      </c>
      <c r="AQ8" s="69">
        <v>5</v>
      </c>
      <c r="AR8" s="66">
        <v>227.9</v>
      </c>
      <c r="AS8" s="62"/>
      <c r="BA8" s="38" t="str">
        <f>IF(BB8&gt;=O10,"OK","Not OK")</f>
        <v>Not OK</v>
      </c>
      <c r="BB8" s="180">
        <f>IFERROR(ROUND(IF(ST_Indicator="No",('Premium Calculation'!$F$4*1000/BB7),(('Premium Calculation'!$F$4/(1+STax_1))*1000/BB7)),0),0)</f>
        <v>314496</v>
      </c>
    </row>
    <row r="9" spans="1:54" ht="14.4">
      <c r="A9" s="175"/>
      <c r="B9" s="114">
        <v>22</v>
      </c>
      <c r="C9" s="46">
        <f t="shared" si="2"/>
        <v>55.9</v>
      </c>
      <c r="D9" s="162">
        <f t="shared" si="3"/>
        <v>0.6</v>
      </c>
      <c r="E9" s="162">
        <f t="shared" si="3"/>
        <v>1.1000000000000001</v>
      </c>
      <c r="F9" s="162">
        <f t="shared" si="3"/>
        <v>1.7</v>
      </c>
      <c r="G9" s="162">
        <f t="shared" si="3"/>
        <v>2.2000000000000002</v>
      </c>
      <c r="H9" s="162">
        <f t="shared" si="3"/>
        <v>2.8</v>
      </c>
      <c r="I9" s="162">
        <f t="shared" si="3"/>
        <v>3.4</v>
      </c>
      <c r="J9" s="162">
        <f t="shared" si="3"/>
        <v>3.9</v>
      </c>
      <c r="K9" s="162">
        <f t="shared" si="3"/>
        <v>5</v>
      </c>
      <c r="L9" s="162">
        <f t="shared" si="3"/>
        <v>6.2</v>
      </c>
      <c r="M9" s="162">
        <f t="shared" si="3"/>
        <v>7.8</v>
      </c>
      <c r="N9" s="4"/>
      <c r="O9" s="44">
        <v>1000000</v>
      </c>
      <c r="P9" s="151">
        <v>2.6</v>
      </c>
      <c r="R9" s="8" t="s">
        <v>41</v>
      </c>
      <c r="S9" s="163">
        <f>IF(AND(Staff_Case="Yes",Direct_sale="Yes"),0,((Staff_Case="Yes")*VLOOKUP(PPT,$O$22:$P$28,2,TRUE)))</f>
        <v>0</v>
      </c>
      <c r="T9" s="37">
        <f>Staff_Discount</f>
        <v>0</v>
      </c>
      <c r="U9" s="53"/>
      <c r="Y9" s="73" t="str">
        <f t="shared" si="0"/>
        <v>24125</v>
      </c>
      <c r="Z9" s="69">
        <v>24</v>
      </c>
      <c r="AA9" s="69">
        <v>12</v>
      </c>
      <c r="AB9" s="69">
        <v>5</v>
      </c>
      <c r="AC9" s="161">
        <v>1.5</v>
      </c>
      <c r="AD9" s="161">
        <v>3</v>
      </c>
      <c r="AE9" s="161">
        <v>4.5</v>
      </c>
      <c r="AF9" s="161">
        <v>6.1</v>
      </c>
      <c r="AG9" s="161">
        <v>7.6</v>
      </c>
      <c r="AH9" s="161">
        <v>9.1</v>
      </c>
      <c r="AI9" s="161">
        <v>10.6</v>
      </c>
      <c r="AJ9" s="161">
        <v>13.7</v>
      </c>
      <c r="AK9" s="161">
        <v>16.7</v>
      </c>
      <c r="AL9" s="161">
        <v>21.2</v>
      </c>
      <c r="AN9" s="71" t="str">
        <f t="shared" si="1"/>
        <v>24125</v>
      </c>
      <c r="AO9" s="69">
        <v>24</v>
      </c>
      <c r="AP9" s="69">
        <v>12</v>
      </c>
      <c r="AQ9" s="69">
        <v>5</v>
      </c>
      <c r="AR9" s="66">
        <v>228.1</v>
      </c>
      <c r="AS9" s="62"/>
      <c r="BB9" s="181">
        <f>+IF(BA8="Not Ok",((ROUND((VLOOKUP(Age,RATES,2,FALSE)-P9)*(1-Direct_Discount),2)*MAX(1,Tot_MMR_Extra)+IFERROR(VLOOKUP(Age,RATES,MATCH(EM_PC,RATES_HEADINGS),FALSE),0)+Tot_Flat_Extra)*VLOOKUP(Prem_Mode,'Product Data n Calcs'!$O$14:$P$15,2,0)),0)</f>
        <v>56</v>
      </c>
    </row>
    <row r="10" spans="1:54" ht="14.4">
      <c r="A10" s="175"/>
      <c r="B10" s="114">
        <v>23</v>
      </c>
      <c r="C10" s="46">
        <f t="shared" si="2"/>
        <v>56</v>
      </c>
      <c r="D10" s="162">
        <f t="shared" si="3"/>
        <v>0.6</v>
      </c>
      <c r="E10" s="162">
        <f t="shared" si="3"/>
        <v>1.2</v>
      </c>
      <c r="F10" s="162">
        <f t="shared" si="3"/>
        <v>1.8</v>
      </c>
      <c r="G10" s="162">
        <f t="shared" si="3"/>
        <v>2.4</v>
      </c>
      <c r="H10" s="162">
        <f t="shared" si="3"/>
        <v>3</v>
      </c>
      <c r="I10" s="162">
        <f t="shared" si="3"/>
        <v>3.6</v>
      </c>
      <c r="J10" s="162">
        <f t="shared" si="3"/>
        <v>4.0999999999999996</v>
      </c>
      <c r="K10" s="162">
        <f t="shared" si="3"/>
        <v>5.3</v>
      </c>
      <c r="L10" s="162">
        <f t="shared" si="3"/>
        <v>6.5</v>
      </c>
      <c r="M10" s="162">
        <f t="shared" si="3"/>
        <v>8.1999999999999993</v>
      </c>
      <c r="N10" s="4"/>
      <c r="O10" s="44">
        <v>2000000</v>
      </c>
      <c r="P10" s="151">
        <v>3.1</v>
      </c>
      <c r="R10" s="8" t="s">
        <v>75</v>
      </c>
      <c r="S10" s="33">
        <f>(Prem_after_rebate*(1-Staff_Discount))</f>
        <v>58.6</v>
      </c>
      <c r="T10" s="36">
        <f>T8*(1-T9)</f>
        <v>58.6</v>
      </c>
      <c r="U10" s="53"/>
      <c r="Y10" s="73" t="str">
        <f t="shared" si="0"/>
        <v>25125</v>
      </c>
      <c r="Z10" s="69">
        <v>25</v>
      </c>
      <c r="AA10" s="69">
        <v>12</v>
      </c>
      <c r="AB10" s="69">
        <v>5</v>
      </c>
      <c r="AC10" s="161">
        <v>1.6</v>
      </c>
      <c r="AD10" s="161">
        <v>3.2</v>
      </c>
      <c r="AE10" s="161">
        <v>4.7</v>
      </c>
      <c r="AF10" s="161">
        <v>6.3</v>
      </c>
      <c r="AG10" s="161">
        <v>7.8</v>
      </c>
      <c r="AH10" s="161">
        <v>9.4</v>
      </c>
      <c r="AI10" s="161">
        <v>11</v>
      </c>
      <c r="AJ10" s="161">
        <v>14.1</v>
      </c>
      <c r="AK10" s="161">
        <v>17.2</v>
      </c>
      <c r="AL10" s="161">
        <v>21.9</v>
      </c>
      <c r="AN10" s="71" t="str">
        <f t="shared" si="1"/>
        <v>25125</v>
      </c>
      <c r="AO10" s="69">
        <v>25</v>
      </c>
      <c r="AP10" s="69">
        <v>12</v>
      </c>
      <c r="AQ10" s="69">
        <v>5</v>
      </c>
      <c r="AR10" s="66">
        <v>228.2</v>
      </c>
      <c r="AS10" s="62"/>
      <c r="BA10" s="38" t="str">
        <f>IF(BB10&gt;=O9,"OK","Not OK")</f>
        <v>Not OK</v>
      </c>
      <c r="BB10" s="180">
        <f>IFERROR(ROUND(IF(ST_Indicator="No",('Premium Calculation'!$F$4*1000/BB9),(('Premium Calculation'!$F$4/(1+STax_1))*1000/BB9)),0),0)</f>
        <v>311688</v>
      </c>
    </row>
    <row r="11" spans="1:54" ht="14.4">
      <c r="A11" s="175"/>
      <c r="B11" s="114">
        <v>24</v>
      </c>
      <c r="C11" s="46">
        <f t="shared" si="2"/>
        <v>56.1</v>
      </c>
      <c r="D11" s="162">
        <f t="shared" si="3"/>
        <v>0.7</v>
      </c>
      <c r="E11" s="162">
        <f t="shared" si="3"/>
        <v>1.3</v>
      </c>
      <c r="F11" s="162">
        <f t="shared" si="3"/>
        <v>1.9</v>
      </c>
      <c r="G11" s="162">
        <f t="shared" si="3"/>
        <v>2.5</v>
      </c>
      <c r="H11" s="162">
        <f t="shared" si="3"/>
        <v>3.2</v>
      </c>
      <c r="I11" s="162">
        <f t="shared" si="3"/>
        <v>3.8</v>
      </c>
      <c r="J11" s="162">
        <f t="shared" si="3"/>
        <v>4.4000000000000004</v>
      </c>
      <c r="K11" s="162">
        <f t="shared" si="3"/>
        <v>5.6</v>
      </c>
      <c r="L11" s="162">
        <f t="shared" si="3"/>
        <v>6.8</v>
      </c>
      <c r="M11" s="162">
        <f t="shared" si="3"/>
        <v>8.6999999999999993</v>
      </c>
      <c r="N11" s="4"/>
      <c r="O11" s="44">
        <v>5000000</v>
      </c>
      <c r="P11" s="151">
        <v>3.5</v>
      </c>
      <c r="R11" s="8" t="s">
        <v>44</v>
      </c>
      <c r="S11" s="33">
        <f>Flat_Extra</f>
        <v>0</v>
      </c>
      <c r="T11" s="36">
        <f>Tot_Flat_Extra</f>
        <v>0</v>
      </c>
      <c r="Y11" s="73" t="str">
        <f t="shared" si="0"/>
        <v>26125</v>
      </c>
      <c r="Z11" s="69">
        <v>26</v>
      </c>
      <c r="AA11" s="69">
        <v>12</v>
      </c>
      <c r="AB11" s="69">
        <v>5</v>
      </c>
      <c r="AC11" s="161">
        <v>1.6</v>
      </c>
      <c r="AD11" s="161">
        <v>3.3</v>
      </c>
      <c r="AE11" s="161">
        <v>4.9000000000000004</v>
      </c>
      <c r="AF11" s="161">
        <v>6.5</v>
      </c>
      <c r="AG11" s="161">
        <v>8.1</v>
      </c>
      <c r="AH11" s="161">
        <v>9.6999999999999993</v>
      </c>
      <c r="AI11" s="161">
        <v>11.3</v>
      </c>
      <c r="AJ11" s="161">
        <v>14.5</v>
      </c>
      <c r="AK11" s="161">
        <v>17.7</v>
      </c>
      <c r="AL11" s="161">
        <v>22.5</v>
      </c>
      <c r="AN11" s="71" t="str">
        <f t="shared" si="1"/>
        <v>26125</v>
      </c>
      <c r="AO11" s="69">
        <v>26</v>
      </c>
      <c r="AP11" s="69">
        <v>12</v>
      </c>
      <c r="AQ11" s="69">
        <v>5</v>
      </c>
      <c r="AR11" s="66">
        <v>228.4</v>
      </c>
      <c r="AS11" s="62"/>
      <c r="BB11" s="181">
        <f>+IF(BA10="Not Ok",((ROUND((VLOOKUP(Age,RATES,2,FALSE)-P8)*(1-Direct_Discount),2)*MAX(1,Tot_MMR_Extra)+IFERROR(VLOOKUP(Age,RATES,MATCH(EM_PC,RATES_HEADINGS),FALSE),0)+Tot_Flat_Extra)*VLOOKUP(Prem_Mode,'Product Data n Calcs'!$O$14:$P$15,2,0)),0)</f>
        <v>56.4</v>
      </c>
    </row>
    <row r="12" spans="1:54" ht="14.4">
      <c r="A12" s="175"/>
      <c r="B12" s="114">
        <v>25</v>
      </c>
      <c r="C12" s="46">
        <f t="shared" si="2"/>
        <v>56.3</v>
      </c>
      <c r="D12" s="162">
        <f t="shared" si="3"/>
        <v>0.7</v>
      </c>
      <c r="E12" s="162">
        <f t="shared" si="3"/>
        <v>1.3</v>
      </c>
      <c r="F12" s="162">
        <f t="shared" si="3"/>
        <v>2</v>
      </c>
      <c r="G12" s="162">
        <f t="shared" si="3"/>
        <v>2.6</v>
      </c>
      <c r="H12" s="162">
        <f t="shared" si="3"/>
        <v>3.3</v>
      </c>
      <c r="I12" s="162">
        <f t="shared" si="3"/>
        <v>4</v>
      </c>
      <c r="J12" s="162">
        <f t="shared" si="3"/>
        <v>4.5999999999999996</v>
      </c>
      <c r="K12" s="162">
        <f t="shared" si="3"/>
        <v>5.9</v>
      </c>
      <c r="L12" s="162">
        <f t="shared" si="3"/>
        <v>7.2</v>
      </c>
      <c r="M12" s="162">
        <f t="shared" si="3"/>
        <v>9.1</v>
      </c>
      <c r="N12" s="4"/>
      <c r="R12" s="8" t="s">
        <v>53</v>
      </c>
      <c r="S12" s="33">
        <f>EM_PC</f>
        <v>0</v>
      </c>
      <c r="T12" s="36">
        <f>EMR_Rating</f>
        <v>0</v>
      </c>
      <c r="Y12" s="73" t="str">
        <f t="shared" si="0"/>
        <v>27125</v>
      </c>
      <c r="Z12" s="69">
        <v>27</v>
      </c>
      <c r="AA12" s="69">
        <v>12</v>
      </c>
      <c r="AB12" s="69">
        <v>5</v>
      </c>
      <c r="AC12" s="161">
        <v>1.6</v>
      </c>
      <c r="AD12" s="161">
        <v>3.3</v>
      </c>
      <c r="AE12" s="161">
        <v>5</v>
      </c>
      <c r="AF12" s="161">
        <v>6.6</v>
      </c>
      <c r="AG12" s="161">
        <v>8.3000000000000007</v>
      </c>
      <c r="AH12" s="161">
        <v>10</v>
      </c>
      <c r="AI12" s="161">
        <v>11.7</v>
      </c>
      <c r="AJ12" s="161">
        <v>15</v>
      </c>
      <c r="AK12" s="161">
        <v>18.3</v>
      </c>
      <c r="AL12" s="161">
        <v>23.3</v>
      </c>
      <c r="AN12" s="71" t="str">
        <f t="shared" si="1"/>
        <v>27125</v>
      </c>
      <c r="AO12" s="69">
        <v>27</v>
      </c>
      <c r="AP12" s="69">
        <v>12</v>
      </c>
      <c r="AQ12" s="69">
        <v>5</v>
      </c>
      <c r="AR12" s="66">
        <v>228.7</v>
      </c>
      <c r="AS12" s="62"/>
      <c r="BA12" s="38" t="str">
        <f>IF(BB12&gt;=O8,"OK","Not OK")</f>
        <v>Not OK</v>
      </c>
      <c r="BB12" s="180">
        <f>IFERROR(ROUND(IF(ST_Indicator="No",('Premium Calculation'!$F$4*1000/BB11),(('Premium Calculation'!$F$4/(1+STax_1))*1000/BB11)),0),0)</f>
        <v>309478</v>
      </c>
    </row>
    <row r="13" spans="1:54" ht="14.4">
      <c r="A13" s="175"/>
      <c r="B13" s="114">
        <v>26</v>
      </c>
      <c r="C13" s="46">
        <f t="shared" si="2"/>
        <v>56.5</v>
      </c>
      <c r="D13" s="162">
        <f t="shared" si="3"/>
        <v>0.7</v>
      </c>
      <c r="E13" s="162">
        <f t="shared" si="3"/>
        <v>1.4</v>
      </c>
      <c r="F13" s="162">
        <f t="shared" si="3"/>
        <v>2.1</v>
      </c>
      <c r="G13" s="162">
        <f t="shared" si="3"/>
        <v>2.8</v>
      </c>
      <c r="H13" s="162">
        <f t="shared" si="3"/>
        <v>3.5</v>
      </c>
      <c r="I13" s="162">
        <f t="shared" si="3"/>
        <v>4.2</v>
      </c>
      <c r="J13" s="162">
        <f t="shared" si="3"/>
        <v>4.9000000000000004</v>
      </c>
      <c r="K13" s="162">
        <f t="shared" si="3"/>
        <v>6.3</v>
      </c>
      <c r="L13" s="162">
        <f t="shared" si="3"/>
        <v>7.6</v>
      </c>
      <c r="M13" s="162">
        <f t="shared" si="3"/>
        <v>9.6999999999999993</v>
      </c>
      <c r="N13" s="4"/>
      <c r="O13" s="43" t="s">
        <v>35</v>
      </c>
      <c r="P13" s="43" t="s">
        <v>55</v>
      </c>
      <c r="R13" s="8" t="s">
        <v>54</v>
      </c>
      <c r="S13" s="33">
        <f>IFERROR(VLOOKUP(Age,RATES,MATCH(EM_PC,RATES_HEADINGS),FALSE),0)</f>
        <v>0</v>
      </c>
      <c r="T13" s="36">
        <f>EMR_Rate</f>
        <v>0</v>
      </c>
      <c r="Y13" s="73" t="str">
        <f t="shared" si="0"/>
        <v>28125</v>
      </c>
      <c r="Z13" s="69">
        <v>28</v>
      </c>
      <c r="AA13" s="69">
        <v>12</v>
      </c>
      <c r="AB13" s="69">
        <v>5</v>
      </c>
      <c r="AC13" s="161">
        <v>1.8</v>
      </c>
      <c r="AD13" s="161">
        <v>3.5</v>
      </c>
      <c r="AE13" s="161">
        <v>5.3</v>
      </c>
      <c r="AF13" s="161">
        <v>7</v>
      </c>
      <c r="AG13" s="161">
        <v>8.6999999999999993</v>
      </c>
      <c r="AH13" s="161">
        <v>10.5</v>
      </c>
      <c r="AI13" s="161">
        <v>12.3</v>
      </c>
      <c r="AJ13" s="161">
        <v>15.7</v>
      </c>
      <c r="AK13" s="161">
        <v>19.100000000000001</v>
      </c>
      <c r="AL13" s="161">
        <v>24.3</v>
      </c>
      <c r="AN13" s="71" t="str">
        <f t="shared" si="1"/>
        <v>28125</v>
      </c>
      <c r="AO13" s="69">
        <v>28</v>
      </c>
      <c r="AP13" s="69">
        <v>12</v>
      </c>
      <c r="AQ13" s="69">
        <v>5</v>
      </c>
      <c r="AR13" s="66">
        <v>228.9</v>
      </c>
      <c r="AS13" s="62"/>
      <c r="BB13" s="181">
        <f>+IF(BA12="Not Ok",((ROUND((VLOOKUP(Age,RATES,2,FALSE)-P7)*(1-Direct_Discount),2)*MAX(1,Tot_MMR_Extra)+IFERROR(VLOOKUP(Age,RATES,MATCH(EM_PC,RATES_HEADINGS),FALSE),0)+Tot_Flat_Extra)*VLOOKUP(Prem_Mode,'Product Data n Calcs'!$O$14:$P$15,2,0)),0)</f>
        <v>57.1</v>
      </c>
    </row>
    <row r="14" spans="1:54" ht="14.4">
      <c r="A14" s="175"/>
      <c r="B14" s="114">
        <v>27</v>
      </c>
      <c r="C14" s="46">
        <f t="shared" si="2"/>
        <v>56.7</v>
      </c>
      <c r="D14" s="162">
        <f t="shared" si="3"/>
        <v>0.7</v>
      </c>
      <c r="E14" s="162">
        <f t="shared" si="3"/>
        <v>1.5</v>
      </c>
      <c r="F14" s="162">
        <f t="shared" si="3"/>
        <v>2.2000000000000002</v>
      </c>
      <c r="G14" s="162">
        <f t="shared" si="3"/>
        <v>3</v>
      </c>
      <c r="H14" s="162">
        <f t="shared" si="3"/>
        <v>3.7</v>
      </c>
      <c r="I14" s="162">
        <f t="shared" si="3"/>
        <v>4.5</v>
      </c>
      <c r="J14" s="162">
        <f t="shared" si="3"/>
        <v>5.2</v>
      </c>
      <c r="K14" s="162">
        <f t="shared" si="3"/>
        <v>6.7</v>
      </c>
      <c r="L14" s="162">
        <f t="shared" si="3"/>
        <v>8.1</v>
      </c>
      <c r="M14" s="162">
        <f t="shared" si="3"/>
        <v>10.3</v>
      </c>
      <c r="N14" s="4"/>
      <c r="O14" s="44" t="s">
        <v>144</v>
      </c>
      <c r="P14" s="46">
        <v>1</v>
      </c>
      <c r="R14" s="8" t="s">
        <v>82</v>
      </c>
      <c r="S14" s="33">
        <f>MMR_Extra</f>
        <v>0</v>
      </c>
      <c r="T14" s="36">
        <f>Tot_MMR_Extra</f>
        <v>0</v>
      </c>
      <c r="Y14" s="73" t="str">
        <f t="shared" si="0"/>
        <v>29125</v>
      </c>
      <c r="Z14" s="69">
        <v>29</v>
      </c>
      <c r="AA14" s="69">
        <v>12</v>
      </c>
      <c r="AB14" s="69">
        <v>5</v>
      </c>
      <c r="AC14" s="161">
        <v>1.8</v>
      </c>
      <c r="AD14" s="161">
        <v>3.6</v>
      </c>
      <c r="AE14" s="161">
        <v>5.5</v>
      </c>
      <c r="AF14" s="161">
        <v>7.3</v>
      </c>
      <c r="AG14" s="161">
        <v>9.1</v>
      </c>
      <c r="AH14" s="161">
        <v>11</v>
      </c>
      <c r="AI14" s="161">
        <v>12.8</v>
      </c>
      <c r="AJ14" s="161">
        <v>16.399999999999999</v>
      </c>
      <c r="AK14" s="161">
        <v>20</v>
      </c>
      <c r="AL14" s="161">
        <v>25.4</v>
      </c>
      <c r="AN14" s="71" t="str">
        <f t="shared" si="1"/>
        <v>29125</v>
      </c>
      <c r="AO14" s="69">
        <v>29</v>
      </c>
      <c r="AP14" s="69">
        <v>12</v>
      </c>
      <c r="AQ14" s="69">
        <v>5</v>
      </c>
      <c r="AR14" s="66">
        <v>229.3</v>
      </c>
      <c r="AS14" s="62"/>
      <c r="BA14" s="38" t="str">
        <f>IF(BB14&gt;=O7,"OK","Not OK")</f>
        <v>Not OK</v>
      </c>
      <c r="BB14" s="180">
        <f>IFERROR(ROUND(IF(ST_Indicator="No",('Premium Calculation'!$F$4*1000/BB13),(('Premium Calculation'!$F$4/(1+STax_1))*1000/BB13)),0),0)</f>
        <v>305684</v>
      </c>
    </row>
    <row r="15" spans="1:54" ht="14.4">
      <c r="A15" s="175"/>
      <c r="B15" s="114">
        <v>28</v>
      </c>
      <c r="C15" s="46">
        <f t="shared" si="2"/>
        <v>56.9</v>
      </c>
      <c r="D15" s="162">
        <f t="shared" ref="D15:M24" si="4">+INDEX($Y$2:$AL$767,MATCH(CONCATENATE($B15,PT,PPT),$Y$2:$Y$767,0),MATCH(D$3,$Y$2:$AL$2,0))</f>
        <v>0.8</v>
      </c>
      <c r="E15" s="162">
        <f t="shared" si="4"/>
        <v>1.6</v>
      </c>
      <c r="F15" s="162">
        <f t="shared" si="4"/>
        <v>2.4</v>
      </c>
      <c r="G15" s="162">
        <f t="shared" si="4"/>
        <v>3.2</v>
      </c>
      <c r="H15" s="162">
        <f t="shared" si="4"/>
        <v>4</v>
      </c>
      <c r="I15" s="162">
        <f t="shared" si="4"/>
        <v>4.8</v>
      </c>
      <c r="J15" s="162">
        <f t="shared" si="4"/>
        <v>5.6</v>
      </c>
      <c r="K15" s="162">
        <f t="shared" si="4"/>
        <v>7.2</v>
      </c>
      <c r="L15" s="162">
        <f t="shared" si="4"/>
        <v>8.8000000000000007</v>
      </c>
      <c r="M15" s="162">
        <f t="shared" si="4"/>
        <v>11.1</v>
      </c>
      <c r="N15" s="4"/>
      <c r="O15" s="44" t="s">
        <v>40</v>
      </c>
      <c r="P15" s="151">
        <v>0.09</v>
      </c>
      <c r="R15" s="8" t="s">
        <v>83</v>
      </c>
      <c r="S15" s="33">
        <f xml:space="preserve"> Tot_Flat_Extra + EMR_Rate+MAX(Tot_MMR_Extra-1,0)*Net_Prem_Rate</f>
        <v>0</v>
      </c>
      <c r="T15" s="36">
        <f>T13+T11+MAX(T14-1,0)*T10</f>
        <v>0</v>
      </c>
      <c r="Y15" s="73" t="str">
        <f t="shared" si="0"/>
        <v>30125</v>
      </c>
      <c r="Z15" s="69">
        <v>30</v>
      </c>
      <c r="AA15" s="69">
        <v>12</v>
      </c>
      <c r="AB15" s="69">
        <v>5</v>
      </c>
      <c r="AC15" s="161">
        <v>1.9</v>
      </c>
      <c r="AD15" s="161">
        <v>3.8</v>
      </c>
      <c r="AE15" s="161">
        <v>5.8</v>
      </c>
      <c r="AF15" s="161">
        <v>7.7</v>
      </c>
      <c r="AG15" s="161">
        <v>9.6999999999999993</v>
      </c>
      <c r="AH15" s="161">
        <v>11.6</v>
      </c>
      <c r="AI15" s="161">
        <v>13.5</v>
      </c>
      <c r="AJ15" s="161">
        <v>17.3</v>
      </c>
      <c r="AK15" s="161">
        <v>21.1</v>
      </c>
      <c r="AL15" s="161">
        <v>26.8</v>
      </c>
      <c r="AN15" s="71" t="str">
        <f t="shared" si="1"/>
        <v>30125</v>
      </c>
      <c r="AO15" s="69">
        <v>30</v>
      </c>
      <c r="AP15" s="69">
        <v>12</v>
      </c>
      <c r="AQ15" s="69">
        <v>5</v>
      </c>
      <c r="AR15" s="66">
        <v>229.7</v>
      </c>
      <c r="AS15" s="62"/>
      <c r="BB15" s="181">
        <f>+IF(BA14="Not Ok",((ROUND((VLOOKUP(Age,RATES,2,FALSE)-P6)*(1-Direct_Discount),2)*MAX(1,Tot_MMR_Extra)+IFERROR(VLOOKUP(Age,RATES,MATCH(EM_PC,RATES_HEADINGS),FALSE),0)+Tot_Flat_Extra)*VLOOKUP(Prem_Mode,'Product Data n Calcs'!$O$14:$P$15,2,0)),0)</f>
        <v>57.7</v>
      </c>
    </row>
    <row r="16" spans="1:54" ht="14.4">
      <c r="A16" s="175"/>
      <c r="B16" s="114">
        <v>29</v>
      </c>
      <c r="C16" s="46">
        <f t="shared" si="2"/>
        <v>57.2</v>
      </c>
      <c r="D16" s="162">
        <f t="shared" si="4"/>
        <v>0.9</v>
      </c>
      <c r="E16" s="162">
        <f t="shared" si="4"/>
        <v>1.7</v>
      </c>
      <c r="F16" s="162">
        <f t="shared" si="4"/>
        <v>2.6</v>
      </c>
      <c r="G16" s="162">
        <f t="shared" si="4"/>
        <v>3.5</v>
      </c>
      <c r="H16" s="162">
        <f t="shared" si="4"/>
        <v>4.3</v>
      </c>
      <c r="I16" s="162">
        <f t="shared" si="4"/>
        <v>5.2</v>
      </c>
      <c r="J16" s="162">
        <f t="shared" si="4"/>
        <v>6</v>
      </c>
      <c r="K16" s="162">
        <f t="shared" si="4"/>
        <v>7.7</v>
      </c>
      <c r="L16" s="162">
        <f t="shared" si="4"/>
        <v>9.4</v>
      </c>
      <c r="M16" s="162">
        <f t="shared" si="4"/>
        <v>11.9</v>
      </c>
      <c r="R16" s="8" t="s">
        <v>84</v>
      </c>
      <c r="S16" s="33">
        <f xml:space="preserve"> Tot_Flat_Extra + EMR_Rate+MAX(Tot_MMR_Extra-1,0)*Prem_after_rebate</f>
        <v>0</v>
      </c>
      <c r="T16" s="36">
        <f>T13+T11+MAX(T14-1,0)*T8</f>
        <v>0</v>
      </c>
      <c r="U16" s="40" t="s">
        <v>77</v>
      </c>
      <c r="Y16" s="73" t="str">
        <f t="shared" si="0"/>
        <v>31125</v>
      </c>
      <c r="Z16" s="69">
        <v>31</v>
      </c>
      <c r="AA16" s="69">
        <v>12</v>
      </c>
      <c r="AB16" s="69">
        <v>5</v>
      </c>
      <c r="AC16" s="161">
        <v>2</v>
      </c>
      <c r="AD16" s="161">
        <v>4.0999999999999996</v>
      </c>
      <c r="AE16" s="161">
        <v>6.1</v>
      </c>
      <c r="AF16" s="161">
        <v>8.1</v>
      </c>
      <c r="AG16" s="161">
        <v>10.199999999999999</v>
      </c>
      <c r="AH16" s="161">
        <v>12.2</v>
      </c>
      <c r="AI16" s="161">
        <v>14.3</v>
      </c>
      <c r="AJ16" s="161">
        <v>18.3</v>
      </c>
      <c r="AK16" s="161">
        <v>22.3</v>
      </c>
      <c r="AL16" s="161">
        <v>28.3</v>
      </c>
      <c r="AN16" s="71" t="str">
        <f t="shared" si="1"/>
        <v>31125</v>
      </c>
      <c r="AO16" s="69">
        <v>31</v>
      </c>
      <c r="AP16" s="69">
        <v>12</v>
      </c>
      <c r="AQ16" s="69">
        <v>5</v>
      </c>
      <c r="AR16" s="66">
        <v>230.2</v>
      </c>
      <c r="AS16" s="62"/>
      <c r="BA16" s="38" t="str">
        <f>IF(BB16&gt;=O6,"OK","Not OK")</f>
        <v>Not OK</v>
      </c>
      <c r="BB16" s="180">
        <f>IFERROR(ROUND(IF(ST_Indicator="No",('Premium Calculation'!$F$4*1000/BB15),(('Premium Calculation'!$F$4/(1+STax_1))*1000/BB15)),0),0)</f>
        <v>302505</v>
      </c>
    </row>
    <row r="17" spans="1:54" ht="14.4">
      <c r="A17" s="175"/>
      <c r="B17" s="114">
        <v>30</v>
      </c>
      <c r="C17" s="46">
        <f t="shared" si="2"/>
        <v>57.5</v>
      </c>
      <c r="D17" s="162">
        <f t="shared" si="4"/>
        <v>0.9</v>
      </c>
      <c r="E17" s="162">
        <f t="shared" si="4"/>
        <v>1.9</v>
      </c>
      <c r="F17" s="162">
        <f t="shared" si="4"/>
        <v>2.8</v>
      </c>
      <c r="G17" s="162">
        <f t="shared" si="4"/>
        <v>3.7</v>
      </c>
      <c r="H17" s="162">
        <f t="shared" si="4"/>
        <v>4.7</v>
      </c>
      <c r="I17" s="162">
        <f t="shared" si="4"/>
        <v>5.6</v>
      </c>
      <c r="J17" s="162">
        <f t="shared" si="4"/>
        <v>6.5</v>
      </c>
      <c r="K17" s="162">
        <f t="shared" si="4"/>
        <v>8.3000000000000007</v>
      </c>
      <c r="L17" s="162">
        <f t="shared" si="4"/>
        <v>10.1</v>
      </c>
      <c r="M17" s="162">
        <f t="shared" si="4"/>
        <v>12.8</v>
      </c>
      <c r="R17" s="8" t="s">
        <v>70</v>
      </c>
      <c r="S17" s="33">
        <f>ROUND(Net_Prem_Rate+Net_EMR_Rate,2)</f>
        <v>58.6</v>
      </c>
      <c r="T17" s="36">
        <f>ROUND(T10+T15,2)</f>
        <v>58.6</v>
      </c>
      <c r="U17" s="34">
        <f>ROUND(T10*T19,0)</f>
        <v>0</v>
      </c>
      <c r="V17" s="41" t="s">
        <v>78</v>
      </c>
      <c r="W17" s="2"/>
      <c r="Y17" s="73" t="str">
        <f t="shared" si="0"/>
        <v>32125</v>
      </c>
      <c r="Z17" s="69">
        <v>32</v>
      </c>
      <c r="AA17" s="69">
        <v>12</v>
      </c>
      <c r="AB17" s="69">
        <v>5</v>
      </c>
      <c r="AC17" s="161">
        <v>2.2000000000000002</v>
      </c>
      <c r="AD17" s="161">
        <v>4.4000000000000004</v>
      </c>
      <c r="AE17" s="161">
        <v>6.6</v>
      </c>
      <c r="AF17" s="161">
        <v>8.8000000000000007</v>
      </c>
      <c r="AG17" s="161">
        <v>11</v>
      </c>
      <c r="AH17" s="161">
        <v>13.1</v>
      </c>
      <c r="AI17" s="161">
        <v>15.3</v>
      </c>
      <c r="AJ17" s="161">
        <v>19.600000000000001</v>
      </c>
      <c r="AK17" s="161">
        <v>23.9</v>
      </c>
      <c r="AL17" s="161">
        <v>30.3</v>
      </c>
      <c r="AN17" s="71" t="str">
        <f t="shared" si="1"/>
        <v>32125</v>
      </c>
      <c r="AO17" s="69">
        <v>32</v>
      </c>
      <c r="AP17" s="69">
        <v>12</v>
      </c>
      <c r="AQ17" s="69">
        <v>5</v>
      </c>
      <c r="AR17" s="66">
        <v>230.7</v>
      </c>
      <c r="AS17" s="62"/>
      <c r="BB17" s="181">
        <f>+IF(BA16="Not Ok",((ROUND((VLOOKUP(Age,RATES,2,FALSE)-P5)*(1-Direct_Discount),2)*MAX(1,Tot_MMR_Extra)+IFERROR(VLOOKUP(Age,RATES,MATCH(EM_PC,RATES_HEADINGS),FALSE),0)+Tot_Flat_Extra)*VLOOKUP(Prem_Mode,'Product Data n Calcs'!$O$14:$P$15,2,0)),0)</f>
        <v>58.6</v>
      </c>
    </row>
    <row r="18" spans="1:54" ht="16.5" customHeight="1">
      <c r="A18" s="175"/>
      <c r="B18" s="114">
        <v>31</v>
      </c>
      <c r="C18" s="46">
        <f t="shared" si="2"/>
        <v>57.8</v>
      </c>
      <c r="D18" s="162">
        <f t="shared" si="4"/>
        <v>1</v>
      </c>
      <c r="E18" s="162">
        <f t="shared" si="4"/>
        <v>2.1</v>
      </c>
      <c r="F18" s="162">
        <f t="shared" si="4"/>
        <v>3.1</v>
      </c>
      <c r="G18" s="162">
        <f t="shared" si="4"/>
        <v>4.0999999999999996</v>
      </c>
      <c r="H18" s="162">
        <f t="shared" si="4"/>
        <v>5.0999999999999996</v>
      </c>
      <c r="I18" s="162">
        <f t="shared" si="4"/>
        <v>6.1</v>
      </c>
      <c r="J18" s="162">
        <f t="shared" si="4"/>
        <v>7.1</v>
      </c>
      <c r="K18" s="162">
        <f t="shared" si="4"/>
        <v>9</v>
      </c>
      <c r="L18" s="162">
        <f t="shared" si="4"/>
        <v>11</v>
      </c>
      <c r="M18" s="162">
        <f t="shared" si="4"/>
        <v>13.8</v>
      </c>
      <c r="R18" s="8" t="s">
        <v>71</v>
      </c>
      <c r="S18" s="33">
        <f>ROUND(Prem_after_rebate+Net_EMR_rate_yr2,2)</f>
        <v>58.6</v>
      </c>
      <c r="T18" s="36">
        <f>T8+T16</f>
        <v>58.6</v>
      </c>
      <c r="U18" s="34">
        <f>ROUND(T8*T19,0)</f>
        <v>0</v>
      </c>
      <c r="V18" s="41" t="s">
        <v>79</v>
      </c>
      <c r="W18" s="2"/>
      <c r="Y18" s="73" t="str">
        <f t="shared" si="0"/>
        <v>33125</v>
      </c>
      <c r="Z18" s="69">
        <v>33</v>
      </c>
      <c r="AA18" s="69">
        <v>12</v>
      </c>
      <c r="AB18" s="69">
        <v>5</v>
      </c>
      <c r="AC18" s="161">
        <v>2.2999999999999998</v>
      </c>
      <c r="AD18" s="161">
        <v>4.7</v>
      </c>
      <c r="AE18" s="161">
        <v>7</v>
      </c>
      <c r="AF18" s="161">
        <v>9.4</v>
      </c>
      <c r="AG18" s="161">
        <v>11.7</v>
      </c>
      <c r="AH18" s="161">
        <v>14.1</v>
      </c>
      <c r="AI18" s="161">
        <v>16.399999999999999</v>
      </c>
      <c r="AJ18" s="161">
        <v>21</v>
      </c>
      <c r="AK18" s="161">
        <v>25.6</v>
      </c>
      <c r="AL18" s="161">
        <v>32.5</v>
      </c>
      <c r="AN18" s="71" t="str">
        <f t="shared" si="1"/>
        <v>33125</v>
      </c>
      <c r="AO18" s="69">
        <v>33</v>
      </c>
      <c r="AP18" s="69">
        <v>12</v>
      </c>
      <c r="AQ18" s="69">
        <v>5</v>
      </c>
      <c r="AR18" s="66">
        <v>231.4</v>
      </c>
      <c r="AS18" s="62"/>
      <c r="BA18" s="38" t="str">
        <f>IF(BB18&gt;=O5,"OK","Not OK")</f>
        <v>Not OK</v>
      </c>
      <c r="BB18" s="180">
        <f>IFERROR(ROUND(IF(ST_Indicator="No",('Premium Calculation'!$F$4*1000/BB17),(('Premium Calculation'!$F$4/(1+STax_1))*1000/BB17)),0),0)</f>
        <v>297859</v>
      </c>
    </row>
    <row r="19" spans="1:54" ht="14.4">
      <c r="A19" s="175"/>
      <c r="B19" s="114">
        <v>32</v>
      </c>
      <c r="C19" s="46">
        <f t="shared" si="2"/>
        <v>58.2</v>
      </c>
      <c r="D19" s="162">
        <f t="shared" si="4"/>
        <v>1.1000000000000001</v>
      </c>
      <c r="E19" s="162">
        <f t="shared" si="4"/>
        <v>2.2000000000000002</v>
      </c>
      <c r="F19" s="162">
        <f t="shared" si="4"/>
        <v>3.3</v>
      </c>
      <c r="G19" s="162">
        <f t="shared" si="4"/>
        <v>4.4000000000000004</v>
      </c>
      <c r="H19" s="162">
        <f t="shared" si="4"/>
        <v>5.5</v>
      </c>
      <c r="I19" s="162">
        <f t="shared" si="4"/>
        <v>6.6</v>
      </c>
      <c r="J19" s="162">
        <f t="shared" si="4"/>
        <v>7.6</v>
      </c>
      <c r="K19" s="162">
        <f t="shared" si="4"/>
        <v>9.8000000000000007</v>
      </c>
      <c r="L19" s="162">
        <f t="shared" si="4"/>
        <v>11.8</v>
      </c>
      <c r="M19" s="162">
        <f t="shared" si="4"/>
        <v>14.9</v>
      </c>
      <c r="R19" s="8" t="s">
        <v>56</v>
      </c>
      <c r="S19" s="33">
        <f>SA/1000*VLOOKUP(Prem_Mode,$O$14:$P$15,2,FALSE)</f>
        <v>0</v>
      </c>
      <c r="T19" s="36">
        <f>SA_by_1000_n_Modal_Factor</f>
        <v>0</v>
      </c>
      <c r="U19" s="5"/>
      <c r="Y19" s="73" t="str">
        <f t="shared" si="0"/>
        <v>34125</v>
      </c>
      <c r="Z19" s="69">
        <v>34</v>
      </c>
      <c r="AA19" s="69">
        <v>12</v>
      </c>
      <c r="AB19" s="69">
        <v>5</v>
      </c>
      <c r="AC19" s="161">
        <v>2.5</v>
      </c>
      <c r="AD19" s="161">
        <v>5</v>
      </c>
      <c r="AE19" s="161">
        <v>7.6</v>
      </c>
      <c r="AF19" s="161">
        <v>10.1</v>
      </c>
      <c r="AG19" s="161">
        <v>12.7</v>
      </c>
      <c r="AH19" s="161">
        <v>15.2</v>
      </c>
      <c r="AI19" s="161">
        <v>17.7</v>
      </c>
      <c r="AJ19" s="161">
        <v>22.7</v>
      </c>
      <c r="AK19" s="161">
        <v>27.6</v>
      </c>
      <c r="AL19" s="161">
        <v>35</v>
      </c>
      <c r="AN19" s="71" t="str">
        <f t="shared" si="1"/>
        <v>34125</v>
      </c>
      <c r="AO19" s="69">
        <v>34</v>
      </c>
      <c r="AP19" s="69">
        <v>12</v>
      </c>
      <c r="AQ19" s="69">
        <v>5</v>
      </c>
      <c r="AR19" s="66">
        <v>232.2</v>
      </c>
      <c r="AS19" s="62"/>
    </row>
    <row r="20" spans="1:54" ht="14.4">
      <c r="A20" s="175"/>
      <c r="B20" s="114">
        <v>33</v>
      </c>
      <c r="C20" s="46">
        <f t="shared" si="2"/>
        <v>58.6</v>
      </c>
      <c r="D20" s="162">
        <f t="shared" si="4"/>
        <v>1.2</v>
      </c>
      <c r="E20" s="162">
        <f t="shared" si="4"/>
        <v>2.4</v>
      </c>
      <c r="F20" s="162">
        <f t="shared" si="4"/>
        <v>3.6</v>
      </c>
      <c r="G20" s="162">
        <f t="shared" si="4"/>
        <v>4.8</v>
      </c>
      <c r="H20" s="162">
        <f t="shared" si="4"/>
        <v>6</v>
      </c>
      <c r="I20" s="162">
        <f t="shared" si="4"/>
        <v>7.2</v>
      </c>
      <c r="J20" s="162">
        <f t="shared" si="4"/>
        <v>8.3000000000000007</v>
      </c>
      <c r="K20" s="162">
        <f t="shared" si="4"/>
        <v>10.6</v>
      </c>
      <c r="L20" s="162">
        <f t="shared" si="4"/>
        <v>12.8</v>
      </c>
      <c r="M20" s="162">
        <f t="shared" si="4"/>
        <v>16.100000000000001</v>
      </c>
      <c r="Y20" s="73" t="str">
        <f t="shared" si="0"/>
        <v>35125</v>
      </c>
      <c r="Z20" s="69">
        <v>35</v>
      </c>
      <c r="AA20" s="69">
        <v>12</v>
      </c>
      <c r="AB20" s="69">
        <v>5</v>
      </c>
      <c r="AC20" s="161">
        <v>2.7</v>
      </c>
      <c r="AD20" s="161">
        <v>5.5</v>
      </c>
      <c r="AE20" s="161">
        <v>8.3000000000000007</v>
      </c>
      <c r="AF20" s="161">
        <v>11</v>
      </c>
      <c r="AG20" s="161">
        <v>13.8</v>
      </c>
      <c r="AH20" s="161">
        <v>16.5</v>
      </c>
      <c r="AI20" s="161">
        <v>19.2</v>
      </c>
      <c r="AJ20" s="161">
        <v>24.6</v>
      </c>
      <c r="AK20" s="161">
        <v>30</v>
      </c>
      <c r="AL20" s="161">
        <v>38</v>
      </c>
      <c r="AN20" s="71" t="str">
        <f t="shared" si="1"/>
        <v>35125</v>
      </c>
      <c r="AO20" s="69">
        <v>35</v>
      </c>
      <c r="AP20" s="69">
        <v>12</v>
      </c>
      <c r="AQ20" s="69">
        <v>5</v>
      </c>
      <c r="AR20" s="66">
        <v>233.1</v>
      </c>
      <c r="AS20" s="62"/>
    </row>
    <row r="21" spans="1:54" ht="14.4">
      <c r="A21" s="175"/>
      <c r="B21" s="114">
        <v>34</v>
      </c>
      <c r="C21" s="46">
        <f t="shared" si="2"/>
        <v>59.1</v>
      </c>
      <c r="D21" s="162">
        <f t="shared" si="4"/>
        <v>1.3</v>
      </c>
      <c r="E21" s="162">
        <f t="shared" si="4"/>
        <v>2.6</v>
      </c>
      <c r="F21" s="162">
        <f t="shared" si="4"/>
        <v>3.9</v>
      </c>
      <c r="G21" s="162">
        <f t="shared" si="4"/>
        <v>5.2</v>
      </c>
      <c r="H21" s="162">
        <f t="shared" si="4"/>
        <v>6.5</v>
      </c>
      <c r="I21" s="162">
        <f t="shared" si="4"/>
        <v>7.7</v>
      </c>
      <c r="J21" s="162">
        <f t="shared" si="4"/>
        <v>9</v>
      </c>
      <c r="K21" s="162">
        <f t="shared" si="4"/>
        <v>11.5</v>
      </c>
      <c r="L21" s="162">
        <f t="shared" si="4"/>
        <v>13.9</v>
      </c>
      <c r="M21" s="162">
        <f t="shared" si="4"/>
        <v>17.399999999999999</v>
      </c>
      <c r="O21" s="55" t="s">
        <v>85</v>
      </c>
      <c r="P21" s="43" t="s">
        <v>41</v>
      </c>
      <c r="R21" s="237" t="s">
        <v>64</v>
      </c>
      <c r="S21" s="237"/>
      <c r="T21" s="237"/>
      <c r="W21" s="6"/>
      <c r="Y21" s="73" t="str">
        <f t="shared" si="0"/>
        <v>36125</v>
      </c>
      <c r="Z21" s="69">
        <v>36</v>
      </c>
      <c r="AA21" s="69">
        <v>12</v>
      </c>
      <c r="AB21" s="69">
        <v>5</v>
      </c>
      <c r="AC21" s="161">
        <v>3</v>
      </c>
      <c r="AD21" s="161">
        <v>6.1</v>
      </c>
      <c r="AE21" s="161">
        <v>9.1</v>
      </c>
      <c r="AF21" s="161">
        <v>12.1</v>
      </c>
      <c r="AG21" s="161">
        <v>15.1</v>
      </c>
      <c r="AH21" s="161">
        <v>18</v>
      </c>
      <c r="AI21" s="161">
        <v>21</v>
      </c>
      <c r="AJ21" s="161">
        <v>26.9</v>
      </c>
      <c r="AK21" s="161">
        <v>32.799999999999997</v>
      </c>
      <c r="AL21" s="161">
        <v>41.5</v>
      </c>
      <c r="AN21" s="71" t="str">
        <f t="shared" si="1"/>
        <v>36125</v>
      </c>
      <c r="AO21" s="69">
        <v>36</v>
      </c>
      <c r="AP21" s="69">
        <v>12</v>
      </c>
      <c r="AQ21" s="69">
        <v>5</v>
      </c>
      <c r="AR21" s="66">
        <v>234.1</v>
      </c>
      <c r="AS21" s="62"/>
    </row>
    <row r="22" spans="1:54" ht="27.6">
      <c r="A22" s="175"/>
      <c r="B22" s="114">
        <v>35</v>
      </c>
      <c r="C22" s="46">
        <f t="shared" si="2"/>
        <v>59.6</v>
      </c>
      <c r="D22" s="162">
        <f t="shared" si="4"/>
        <v>1.4</v>
      </c>
      <c r="E22" s="162">
        <f t="shared" si="4"/>
        <v>2.8</v>
      </c>
      <c r="F22" s="162">
        <f t="shared" si="4"/>
        <v>4.3</v>
      </c>
      <c r="G22" s="162">
        <f t="shared" si="4"/>
        <v>5.7</v>
      </c>
      <c r="H22" s="162">
        <f t="shared" si="4"/>
        <v>7.1</v>
      </c>
      <c r="I22" s="162">
        <f t="shared" si="4"/>
        <v>8.4</v>
      </c>
      <c r="J22" s="162">
        <f t="shared" si="4"/>
        <v>9.8000000000000007</v>
      </c>
      <c r="K22" s="162">
        <f t="shared" si="4"/>
        <v>12.5</v>
      </c>
      <c r="L22" s="162">
        <f t="shared" si="4"/>
        <v>15.1</v>
      </c>
      <c r="M22" s="162">
        <f t="shared" si="4"/>
        <v>18.899999999999999</v>
      </c>
      <c r="O22" s="52">
        <v>5</v>
      </c>
      <c r="P22" s="64">
        <f>IF(PT=12,6%,7.5%)</f>
        <v>7.4999999999999997E-2</v>
      </c>
      <c r="R22" s="42" t="s">
        <v>69</v>
      </c>
      <c r="S22" s="49">
        <f>ROUND(Tot_Prem_Rate_Yr1*SA_by_1000_n_Modal_Factor,2)</f>
        <v>0</v>
      </c>
      <c r="T22" s="34">
        <f>ROUND(Tot_Prem_Rate_Oasis_Yr1*T19,0)</f>
        <v>0</v>
      </c>
      <c r="U22" s="62"/>
      <c r="W22" s="6"/>
      <c r="Y22" s="73" t="str">
        <f t="shared" si="0"/>
        <v>37125</v>
      </c>
      <c r="Z22" s="69">
        <v>37</v>
      </c>
      <c r="AA22" s="69">
        <v>12</v>
      </c>
      <c r="AB22" s="69">
        <v>5</v>
      </c>
      <c r="AC22" s="161">
        <v>3.3</v>
      </c>
      <c r="AD22" s="161">
        <v>6.7</v>
      </c>
      <c r="AE22" s="161">
        <v>10</v>
      </c>
      <c r="AF22" s="161">
        <v>13.3</v>
      </c>
      <c r="AG22" s="161">
        <v>16.600000000000001</v>
      </c>
      <c r="AH22" s="161">
        <v>19.8</v>
      </c>
      <c r="AI22" s="161">
        <v>23.1</v>
      </c>
      <c r="AJ22" s="161">
        <v>29.5</v>
      </c>
      <c r="AK22" s="161">
        <v>36</v>
      </c>
      <c r="AL22" s="161">
        <v>45.5</v>
      </c>
      <c r="AN22" s="71" t="str">
        <f t="shared" si="1"/>
        <v>37125</v>
      </c>
      <c r="AO22" s="69">
        <v>37</v>
      </c>
      <c r="AP22" s="69">
        <v>12</v>
      </c>
      <c r="AQ22" s="69">
        <v>5</v>
      </c>
      <c r="AR22" s="66">
        <v>235.3</v>
      </c>
      <c r="AS22" s="62"/>
    </row>
    <row r="23" spans="1:54" ht="14.4">
      <c r="A23" s="175"/>
      <c r="B23" s="114">
        <v>36</v>
      </c>
      <c r="C23" s="46">
        <f t="shared" si="2"/>
        <v>60.1</v>
      </c>
      <c r="D23" s="162">
        <f t="shared" si="4"/>
        <v>1.6</v>
      </c>
      <c r="E23" s="162">
        <f t="shared" si="4"/>
        <v>3.2</v>
      </c>
      <c r="F23" s="162">
        <f t="shared" si="4"/>
        <v>4.7</v>
      </c>
      <c r="G23" s="162">
        <f t="shared" si="4"/>
        <v>6.2</v>
      </c>
      <c r="H23" s="162">
        <f t="shared" si="4"/>
        <v>7.7</v>
      </c>
      <c r="I23" s="162">
        <f t="shared" si="4"/>
        <v>9.1999999999999993</v>
      </c>
      <c r="J23" s="162">
        <f t="shared" si="4"/>
        <v>10.7</v>
      </c>
      <c r="K23" s="162">
        <f t="shared" si="4"/>
        <v>13.6</v>
      </c>
      <c r="L23" s="162">
        <f t="shared" si="4"/>
        <v>16.399999999999999</v>
      </c>
      <c r="M23" s="162">
        <f t="shared" si="4"/>
        <v>20.6</v>
      </c>
      <c r="O23" s="52">
        <v>6</v>
      </c>
      <c r="P23" s="64">
        <v>0.09</v>
      </c>
      <c r="R23" s="42" t="s">
        <v>45</v>
      </c>
      <c r="S23" s="49">
        <f>ROUND((S22)*STax_1,2)</f>
        <v>0</v>
      </c>
      <c r="T23" s="9">
        <f>T22*STax_1</f>
        <v>0</v>
      </c>
      <c r="W23" s="6"/>
      <c r="Y23" s="73" t="str">
        <f t="shared" si="0"/>
        <v>38125</v>
      </c>
      <c r="Z23" s="69">
        <v>38</v>
      </c>
      <c r="AA23" s="69">
        <v>12</v>
      </c>
      <c r="AB23" s="69">
        <v>5</v>
      </c>
      <c r="AC23" s="161">
        <v>3.7</v>
      </c>
      <c r="AD23" s="161">
        <v>7.4</v>
      </c>
      <c r="AE23" s="161">
        <v>11</v>
      </c>
      <c r="AF23" s="161">
        <v>14.6</v>
      </c>
      <c r="AG23" s="161">
        <v>18.2</v>
      </c>
      <c r="AH23" s="161">
        <v>21.8</v>
      </c>
      <c r="AI23" s="161">
        <v>25.4</v>
      </c>
      <c r="AJ23" s="161">
        <v>32.5</v>
      </c>
      <c r="AK23" s="161">
        <v>39.6</v>
      </c>
      <c r="AL23" s="161">
        <v>50.1</v>
      </c>
      <c r="AN23" s="71" t="str">
        <f t="shared" si="1"/>
        <v>38125</v>
      </c>
      <c r="AO23" s="69">
        <v>38</v>
      </c>
      <c r="AP23" s="69">
        <v>12</v>
      </c>
      <c r="AQ23" s="69">
        <v>5</v>
      </c>
      <c r="AR23" s="66">
        <v>236.7</v>
      </c>
      <c r="AS23" s="62"/>
    </row>
    <row r="24" spans="1:54" ht="16.5" customHeight="1">
      <c r="A24" s="175"/>
      <c r="B24" s="114">
        <v>37</v>
      </c>
      <c r="C24" s="46">
        <f t="shared" si="2"/>
        <v>60.7</v>
      </c>
      <c r="D24" s="162">
        <f t="shared" si="4"/>
        <v>1.8</v>
      </c>
      <c r="E24" s="162">
        <f t="shared" si="4"/>
        <v>3.5</v>
      </c>
      <c r="F24" s="162">
        <f t="shared" si="4"/>
        <v>5.2</v>
      </c>
      <c r="G24" s="162">
        <f t="shared" si="4"/>
        <v>6.8</v>
      </c>
      <c r="H24" s="162">
        <f t="shared" si="4"/>
        <v>8.4</v>
      </c>
      <c r="I24" s="162">
        <f t="shared" si="4"/>
        <v>10.1</v>
      </c>
      <c r="J24" s="162">
        <f t="shared" si="4"/>
        <v>11.7</v>
      </c>
      <c r="K24" s="162">
        <f t="shared" si="4"/>
        <v>14.8</v>
      </c>
      <c r="L24" s="162">
        <f t="shared" si="4"/>
        <v>17.899999999999999</v>
      </c>
      <c r="M24" s="162">
        <f t="shared" si="4"/>
        <v>22.3</v>
      </c>
      <c r="O24" s="58">
        <v>7</v>
      </c>
      <c r="P24" s="65">
        <v>0.105</v>
      </c>
      <c r="R24" s="42" t="s">
        <v>68</v>
      </c>
      <c r="S24" s="49">
        <f>S22+S23</f>
        <v>0</v>
      </c>
      <c r="T24" s="34">
        <f>T22+T23</f>
        <v>0</v>
      </c>
      <c r="W24" s="6"/>
      <c r="Y24" s="73" t="str">
        <f t="shared" si="0"/>
        <v>39125</v>
      </c>
      <c r="Z24" s="69">
        <v>39</v>
      </c>
      <c r="AA24" s="69">
        <v>12</v>
      </c>
      <c r="AB24" s="69">
        <v>5</v>
      </c>
      <c r="AC24" s="161">
        <v>4.0999999999999996</v>
      </c>
      <c r="AD24" s="161">
        <v>8.1999999999999993</v>
      </c>
      <c r="AE24" s="161">
        <v>12.2</v>
      </c>
      <c r="AF24" s="161">
        <v>16.2</v>
      </c>
      <c r="AG24" s="161">
        <v>20.2</v>
      </c>
      <c r="AH24" s="161">
        <v>24.2</v>
      </c>
      <c r="AI24" s="161">
        <v>28.1</v>
      </c>
      <c r="AJ24" s="161">
        <v>36</v>
      </c>
      <c r="AK24" s="161">
        <v>43.7</v>
      </c>
      <c r="AL24" s="161">
        <v>55.3</v>
      </c>
      <c r="AN24" s="71" t="str">
        <f t="shared" si="1"/>
        <v>39125</v>
      </c>
      <c r="AO24" s="69">
        <v>39</v>
      </c>
      <c r="AP24" s="69">
        <v>12</v>
      </c>
      <c r="AQ24" s="69">
        <v>5</v>
      </c>
      <c r="AR24" s="66">
        <v>238.3</v>
      </c>
      <c r="AS24" s="62"/>
    </row>
    <row r="25" spans="1:54" ht="14.4">
      <c r="A25" s="175"/>
      <c r="B25" s="114">
        <v>38</v>
      </c>
      <c r="C25" s="46">
        <f t="shared" si="2"/>
        <v>61.4</v>
      </c>
      <c r="D25" s="162">
        <f t="shared" ref="D25:M37" si="5">+INDEX($Y$2:$AL$767,MATCH(CONCATENATE($B25,PT,PPT),$Y$2:$Y$767,0),MATCH(D$3,$Y$2:$AL$2,0))</f>
        <v>1.9</v>
      </c>
      <c r="E25" s="162">
        <f t="shared" si="5"/>
        <v>3.8</v>
      </c>
      <c r="F25" s="162">
        <f t="shared" si="5"/>
        <v>5.6</v>
      </c>
      <c r="G25" s="162">
        <f t="shared" si="5"/>
        <v>7.4</v>
      </c>
      <c r="H25" s="162">
        <f t="shared" si="5"/>
        <v>9.1999999999999993</v>
      </c>
      <c r="I25" s="162">
        <f t="shared" si="5"/>
        <v>10.9</v>
      </c>
      <c r="J25" s="162">
        <f t="shared" si="5"/>
        <v>12.7</v>
      </c>
      <c r="K25" s="162">
        <f t="shared" si="5"/>
        <v>16.100000000000001</v>
      </c>
      <c r="L25" s="162">
        <f t="shared" si="5"/>
        <v>19.399999999999999</v>
      </c>
      <c r="M25" s="162">
        <f t="shared" si="5"/>
        <v>24.2</v>
      </c>
      <c r="O25" s="58">
        <v>8</v>
      </c>
      <c r="P25" s="65">
        <v>0.12</v>
      </c>
      <c r="R25" s="42" t="s">
        <v>67</v>
      </c>
      <c r="S25" s="49">
        <f>S22*IF(Prem_Mode="Monthly",12,1)</f>
        <v>0</v>
      </c>
      <c r="T25" s="34">
        <f>T22*IF(Prem_Mode="Monthly",12,1)</f>
        <v>0</v>
      </c>
      <c r="W25" s="6"/>
      <c r="Y25" s="73" t="str">
        <f t="shared" si="0"/>
        <v>40125</v>
      </c>
      <c r="Z25" s="69">
        <v>40</v>
      </c>
      <c r="AA25" s="69">
        <v>12</v>
      </c>
      <c r="AB25" s="69">
        <v>5</v>
      </c>
      <c r="AC25" s="161">
        <v>4.5</v>
      </c>
      <c r="AD25" s="161">
        <v>9</v>
      </c>
      <c r="AE25" s="161">
        <v>13.5</v>
      </c>
      <c r="AF25" s="161">
        <v>17.899999999999999</v>
      </c>
      <c r="AG25" s="161">
        <v>22.3</v>
      </c>
      <c r="AH25" s="161">
        <v>26.7</v>
      </c>
      <c r="AI25" s="161">
        <v>31.1</v>
      </c>
      <c r="AJ25" s="161">
        <v>39.799999999999997</v>
      </c>
      <c r="AK25" s="161">
        <v>48.4</v>
      </c>
      <c r="AL25" s="161">
        <v>61.2</v>
      </c>
      <c r="AN25" s="71" t="str">
        <f t="shared" si="1"/>
        <v>40125</v>
      </c>
      <c r="AO25" s="69">
        <v>40</v>
      </c>
      <c r="AP25" s="69">
        <v>12</v>
      </c>
      <c r="AQ25" s="69">
        <v>5</v>
      </c>
      <c r="AR25" s="66">
        <v>240.2</v>
      </c>
      <c r="AS25" s="62"/>
    </row>
    <row r="26" spans="1:54" ht="14.4">
      <c r="A26" s="175"/>
      <c r="B26" s="114">
        <v>39</v>
      </c>
      <c r="C26" s="46">
        <f t="shared" si="2"/>
        <v>62.2</v>
      </c>
      <c r="D26" s="162">
        <f t="shared" si="5"/>
        <v>2</v>
      </c>
      <c r="E26" s="162">
        <f t="shared" si="5"/>
        <v>4.0999999999999996</v>
      </c>
      <c r="F26" s="162">
        <f t="shared" si="5"/>
        <v>6.1</v>
      </c>
      <c r="G26" s="162">
        <f t="shared" si="5"/>
        <v>8</v>
      </c>
      <c r="H26" s="162">
        <f t="shared" si="5"/>
        <v>10</v>
      </c>
      <c r="I26" s="162">
        <f t="shared" si="5"/>
        <v>11.9</v>
      </c>
      <c r="J26" s="162">
        <f t="shared" si="5"/>
        <v>13.7</v>
      </c>
      <c r="K26" s="162">
        <f t="shared" si="5"/>
        <v>17.399999999999999</v>
      </c>
      <c r="L26" s="162">
        <f t="shared" si="5"/>
        <v>21</v>
      </c>
      <c r="M26" s="162">
        <f t="shared" si="5"/>
        <v>26.2</v>
      </c>
      <c r="O26" s="58">
        <v>9</v>
      </c>
      <c r="P26" s="65">
        <v>0.13500000000000001</v>
      </c>
      <c r="R26" s="7"/>
      <c r="S26" s="7"/>
      <c r="Y26" s="73" t="str">
        <f t="shared" si="0"/>
        <v>41125</v>
      </c>
      <c r="Z26" s="69">
        <v>41</v>
      </c>
      <c r="AA26" s="69">
        <v>12</v>
      </c>
      <c r="AB26" s="69">
        <v>5</v>
      </c>
      <c r="AC26" s="161">
        <v>5</v>
      </c>
      <c r="AD26" s="161">
        <v>10</v>
      </c>
      <c r="AE26" s="161">
        <v>15</v>
      </c>
      <c r="AF26" s="161">
        <v>19.899999999999999</v>
      </c>
      <c r="AG26" s="161">
        <v>24.8</v>
      </c>
      <c r="AH26" s="161">
        <v>29.7</v>
      </c>
      <c r="AI26" s="161">
        <v>34.6</v>
      </c>
      <c r="AJ26" s="161">
        <v>44.2</v>
      </c>
      <c r="AK26" s="161">
        <v>53.7</v>
      </c>
      <c r="AL26" s="161">
        <v>67.8</v>
      </c>
      <c r="AN26" s="71" t="str">
        <f t="shared" si="1"/>
        <v>41125</v>
      </c>
      <c r="AO26" s="69">
        <v>41</v>
      </c>
      <c r="AP26" s="69">
        <v>12</v>
      </c>
      <c r="AQ26" s="69">
        <v>5</v>
      </c>
      <c r="AR26" s="66">
        <v>242.3</v>
      </c>
      <c r="AS26" s="62"/>
    </row>
    <row r="27" spans="1:54" ht="14.4">
      <c r="A27" s="175"/>
      <c r="B27" s="114">
        <v>40</v>
      </c>
      <c r="C27" s="46">
        <f t="shared" si="2"/>
        <v>63</v>
      </c>
      <c r="D27" s="162">
        <f t="shared" si="5"/>
        <v>2.2000000000000002</v>
      </c>
      <c r="E27" s="162">
        <f t="shared" si="5"/>
        <v>4.5</v>
      </c>
      <c r="F27" s="162">
        <f t="shared" si="5"/>
        <v>6.6</v>
      </c>
      <c r="G27" s="162">
        <f t="shared" si="5"/>
        <v>8.8000000000000007</v>
      </c>
      <c r="H27" s="162">
        <f t="shared" si="5"/>
        <v>10.9</v>
      </c>
      <c r="I27" s="162">
        <f t="shared" si="5"/>
        <v>12.9</v>
      </c>
      <c r="J27" s="162">
        <f t="shared" si="5"/>
        <v>15</v>
      </c>
      <c r="K27" s="162">
        <f t="shared" si="5"/>
        <v>19</v>
      </c>
      <c r="L27" s="162">
        <f t="shared" si="5"/>
        <v>22.8</v>
      </c>
      <c r="M27" s="162">
        <f t="shared" si="5"/>
        <v>28.4</v>
      </c>
      <c r="O27" s="58">
        <v>10</v>
      </c>
      <c r="P27" s="65">
        <v>0.15</v>
      </c>
      <c r="R27" s="237" t="s">
        <v>65</v>
      </c>
      <c r="S27" s="237"/>
      <c r="T27" s="237"/>
      <c r="U27" s="7"/>
      <c r="V27" s="7"/>
      <c r="Y27" s="73" t="str">
        <f t="shared" si="0"/>
        <v>42125</v>
      </c>
      <c r="Z27" s="69">
        <v>42</v>
      </c>
      <c r="AA27" s="69">
        <v>12</v>
      </c>
      <c r="AB27" s="69">
        <v>5</v>
      </c>
      <c r="AC27" s="161">
        <v>5.6</v>
      </c>
      <c r="AD27" s="161">
        <v>11.1</v>
      </c>
      <c r="AE27" s="161">
        <v>16.600000000000001</v>
      </c>
      <c r="AF27" s="161">
        <v>22.1</v>
      </c>
      <c r="AG27" s="161">
        <v>27.6</v>
      </c>
      <c r="AH27" s="161">
        <v>33</v>
      </c>
      <c r="AI27" s="161">
        <v>38.4</v>
      </c>
      <c r="AJ27" s="161">
        <v>49.1</v>
      </c>
      <c r="AK27" s="161">
        <v>59.6</v>
      </c>
      <c r="AL27" s="161">
        <v>75.2</v>
      </c>
      <c r="AN27" s="71" t="str">
        <f t="shared" si="1"/>
        <v>42125</v>
      </c>
      <c r="AO27" s="69">
        <v>42</v>
      </c>
      <c r="AP27" s="69">
        <v>12</v>
      </c>
      <c r="AQ27" s="69">
        <v>5</v>
      </c>
      <c r="AR27" s="66">
        <v>244.7</v>
      </c>
      <c r="AS27" s="62"/>
    </row>
    <row r="28" spans="1:54" ht="27.6">
      <c r="A28" s="175"/>
      <c r="B28" s="114">
        <v>41</v>
      </c>
      <c r="C28" s="46">
        <f t="shared" si="2"/>
        <v>63.9</v>
      </c>
      <c r="D28" s="162">
        <f t="shared" si="5"/>
        <v>2.5</v>
      </c>
      <c r="E28" s="162">
        <f t="shared" si="5"/>
        <v>4.9000000000000004</v>
      </c>
      <c r="F28" s="162">
        <f t="shared" si="5"/>
        <v>7.2</v>
      </c>
      <c r="G28" s="162">
        <f t="shared" si="5"/>
        <v>9.6</v>
      </c>
      <c r="H28" s="162">
        <f t="shared" si="5"/>
        <v>11.9</v>
      </c>
      <c r="I28" s="162">
        <f t="shared" si="5"/>
        <v>14.1</v>
      </c>
      <c r="J28" s="162">
        <f t="shared" si="5"/>
        <v>16.3</v>
      </c>
      <c r="K28" s="162">
        <f t="shared" si="5"/>
        <v>20.6</v>
      </c>
      <c r="L28" s="162">
        <f t="shared" si="5"/>
        <v>24.8</v>
      </c>
      <c r="M28" s="162">
        <f t="shared" si="5"/>
        <v>30.9</v>
      </c>
      <c r="R28" s="42" t="s">
        <v>69</v>
      </c>
      <c r="S28" s="49">
        <f>ROUND(Tot_Prem_Rate_Yr2*SA_by_1000_n_Modal_Factor,2)</f>
        <v>0</v>
      </c>
      <c r="T28" s="34">
        <f>ROUND(Tot_Prem_Rate_Oasis_Yr2*T19,0)</f>
        <v>0</v>
      </c>
      <c r="Y28" s="73" t="str">
        <f t="shared" si="0"/>
        <v>43125</v>
      </c>
      <c r="Z28" s="69">
        <v>43</v>
      </c>
      <c r="AA28" s="69">
        <v>12</v>
      </c>
      <c r="AB28" s="69">
        <v>5</v>
      </c>
      <c r="AC28" s="161">
        <v>6.2</v>
      </c>
      <c r="AD28" s="161">
        <v>12.4</v>
      </c>
      <c r="AE28" s="161">
        <v>18.600000000000001</v>
      </c>
      <c r="AF28" s="161">
        <v>24.7</v>
      </c>
      <c r="AG28" s="161">
        <v>30.7</v>
      </c>
      <c r="AH28" s="161">
        <v>36.799999999999997</v>
      </c>
      <c r="AI28" s="161">
        <v>42.7</v>
      </c>
      <c r="AJ28" s="161">
        <v>54.6</v>
      </c>
      <c r="AK28" s="161">
        <v>66.3</v>
      </c>
      <c r="AL28" s="161">
        <v>83.5</v>
      </c>
      <c r="AN28" s="71" t="str">
        <f t="shared" si="1"/>
        <v>43125</v>
      </c>
      <c r="AO28" s="69">
        <v>43</v>
      </c>
      <c r="AP28" s="69">
        <v>12</v>
      </c>
      <c r="AQ28" s="69">
        <v>5</v>
      </c>
      <c r="AR28" s="66">
        <v>247.3</v>
      </c>
      <c r="AS28" s="62"/>
    </row>
    <row r="29" spans="1:54" ht="14.4">
      <c r="A29" s="175"/>
      <c r="B29" s="114">
        <v>42</v>
      </c>
      <c r="C29" s="46">
        <f t="shared" si="2"/>
        <v>64.900000000000006</v>
      </c>
      <c r="D29" s="162">
        <f t="shared" si="5"/>
        <v>2.7</v>
      </c>
      <c r="E29" s="162">
        <f t="shared" si="5"/>
        <v>5.3</v>
      </c>
      <c r="F29" s="162">
        <f t="shared" si="5"/>
        <v>7.9</v>
      </c>
      <c r="G29" s="162">
        <f t="shared" si="5"/>
        <v>10.4</v>
      </c>
      <c r="H29" s="162">
        <f t="shared" si="5"/>
        <v>12.9</v>
      </c>
      <c r="I29" s="162">
        <f t="shared" si="5"/>
        <v>15.4</v>
      </c>
      <c r="J29" s="162">
        <f t="shared" si="5"/>
        <v>17.8</v>
      </c>
      <c r="K29" s="162">
        <f t="shared" si="5"/>
        <v>22.4</v>
      </c>
      <c r="L29" s="162">
        <f t="shared" si="5"/>
        <v>27</v>
      </c>
      <c r="M29" s="162">
        <f t="shared" si="5"/>
        <v>33.5</v>
      </c>
      <c r="O29" s="43" t="s">
        <v>96</v>
      </c>
      <c r="P29" s="64">
        <v>6.5000000000000002E-2</v>
      </c>
      <c r="R29" s="42" t="s">
        <v>45</v>
      </c>
      <c r="S29" s="49">
        <f>ROUND((S28)*Stax_2,2)</f>
        <v>0</v>
      </c>
      <c r="T29" s="9">
        <f>T28*Stax_2</f>
        <v>0</v>
      </c>
      <c r="Y29" s="73" t="str">
        <f t="shared" si="0"/>
        <v>44125</v>
      </c>
      <c r="Z29" s="69">
        <v>44</v>
      </c>
      <c r="AA29" s="69">
        <v>12</v>
      </c>
      <c r="AB29" s="69">
        <v>5</v>
      </c>
      <c r="AC29" s="161">
        <v>6.9</v>
      </c>
      <c r="AD29" s="161">
        <v>13.8</v>
      </c>
      <c r="AE29" s="161">
        <v>20.6</v>
      </c>
      <c r="AF29" s="161">
        <v>27.4</v>
      </c>
      <c r="AG29" s="161">
        <v>34.1</v>
      </c>
      <c r="AH29" s="161">
        <v>40.799999999999997</v>
      </c>
      <c r="AI29" s="161">
        <v>47.5</v>
      </c>
      <c r="AJ29" s="161">
        <v>60.6</v>
      </c>
      <c r="AK29" s="161">
        <v>73.5</v>
      </c>
      <c r="AL29" s="161">
        <v>92.5</v>
      </c>
      <c r="AN29" s="71" t="str">
        <f t="shared" si="1"/>
        <v>44125</v>
      </c>
      <c r="AO29" s="69">
        <v>44</v>
      </c>
      <c r="AP29" s="69">
        <v>12</v>
      </c>
      <c r="AQ29" s="69">
        <v>5</v>
      </c>
      <c r="AR29" s="66">
        <v>250.3</v>
      </c>
      <c r="AS29" s="62"/>
    </row>
    <row r="30" spans="1:54" ht="14.4">
      <c r="A30" s="175"/>
      <c r="B30" s="114">
        <v>43</v>
      </c>
      <c r="C30" s="46">
        <f t="shared" si="2"/>
        <v>66</v>
      </c>
      <c r="D30" s="162">
        <f t="shared" si="5"/>
        <v>2.9</v>
      </c>
      <c r="E30" s="162">
        <f t="shared" si="5"/>
        <v>5.8</v>
      </c>
      <c r="F30" s="162">
        <f t="shared" si="5"/>
        <v>8.6</v>
      </c>
      <c r="G30" s="162">
        <f t="shared" si="5"/>
        <v>11.4</v>
      </c>
      <c r="H30" s="162">
        <f t="shared" si="5"/>
        <v>14.1</v>
      </c>
      <c r="I30" s="162">
        <f t="shared" si="5"/>
        <v>16.7</v>
      </c>
      <c r="J30" s="162">
        <f t="shared" si="5"/>
        <v>19.3</v>
      </c>
      <c r="K30" s="162">
        <f t="shared" si="5"/>
        <v>24.4</v>
      </c>
      <c r="L30" s="162">
        <f t="shared" si="5"/>
        <v>29.3</v>
      </c>
      <c r="M30" s="162">
        <f t="shared" si="5"/>
        <v>36.299999999999997</v>
      </c>
      <c r="R30" s="42" t="s">
        <v>68</v>
      </c>
      <c r="S30" s="49">
        <f>S28+S29</f>
        <v>0</v>
      </c>
      <c r="T30" s="34">
        <f>T28+T29</f>
        <v>0</v>
      </c>
      <c r="Y30" s="73" t="str">
        <f t="shared" si="0"/>
        <v>45125</v>
      </c>
      <c r="Z30" s="69">
        <v>45</v>
      </c>
      <c r="AA30" s="69">
        <v>12</v>
      </c>
      <c r="AB30" s="69">
        <v>5</v>
      </c>
      <c r="AC30" s="161">
        <v>7.7</v>
      </c>
      <c r="AD30" s="161">
        <v>15.4</v>
      </c>
      <c r="AE30" s="161">
        <v>23</v>
      </c>
      <c r="AF30" s="161">
        <v>30.5</v>
      </c>
      <c r="AG30" s="161">
        <v>38</v>
      </c>
      <c r="AH30" s="161">
        <v>45.4</v>
      </c>
      <c r="AI30" s="161">
        <v>52.8</v>
      </c>
      <c r="AJ30" s="161">
        <v>67.3</v>
      </c>
      <c r="AK30" s="161">
        <v>81.5</v>
      </c>
      <c r="AL30" s="161">
        <v>102.6</v>
      </c>
      <c r="AN30" s="71" t="str">
        <f t="shared" si="1"/>
        <v>45125</v>
      </c>
      <c r="AO30" s="69">
        <v>45</v>
      </c>
      <c r="AP30" s="69">
        <v>12</v>
      </c>
      <c r="AQ30" s="69">
        <v>5</v>
      </c>
      <c r="AR30" s="66">
        <v>253.5</v>
      </c>
      <c r="AS30" s="62"/>
    </row>
    <row r="31" spans="1:54" ht="14.4">
      <c r="A31" s="175"/>
      <c r="B31" s="114">
        <v>44</v>
      </c>
      <c r="C31" s="46">
        <f t="shared" si="2"/>
        <v>67.2</v>
      </c>
      <c r="D31" s="162">
        <f t="shared" si="5"/>
        <v>3.2</v>
      </c>
      <c r="E31" s="162">
        <f t="shared" si="5"/>
        <v>6.3</v>
      </c>
      <c r="F31" s="162">
        <f t="shared" si="5"/>
        <v>9.4</v>
      </c>
      <c r="G31" s="162">
        <f t="shared" si="5"/>
        <v>12.4</v>
      </c>
      <c r="H31" s="162">
        <f t="shared" si="5"/>
        <v>15.4</v>
      </c>
      <c r="I31" s="162">
        <f t="shared" si="5"/>
        <v>18.2</v>
      </c>
      <c r="J31" s="162">
        <f t="shared" si="5"/>
        <v>21</v>
      </c>
      <c r="K31" s="162">
        <f t="shared" si="5"/>
        <v>26.5</v>
      </c>
      <c r="L31" s="162">
        <f t="shared" si="5"/>
        <v>31.8</v>
      </c>
      <c r="M31" s="162">
        <f t="shared" si="5"/>
        <v>39.4</v>
      </c>
      <c r="R31" s="42" t="s">
        <v>67</v>
      </c>
      <c r="S31" s="49">
        <f>S28*IF(Prem_Mode="Monthly",12,1)</f>
        <v>0</v>
      </c>
      <c r="T31" s="34">
        <f>T28*IF(Prem_Mode="Monthly",12,1)</f>
        <v>0</v>
      </c>
      <c r="Y31" s="73" t="str">
        <f t="shared" si="0"/>
        <v>46125</v>
      </c>
      <c r="Z31" s="69">
        <v>46</v>
      </c>
      <c r="AA31" s="69">
        <v>12</v>
      </c>
      <c r="AB31" s="69">
        <v>5</v>
      </c>
      <c r="AC31" s="161">
        <v>8.5</v>
      </c>
      <c r="AD31" s="161">
        <v>16.899999999999999</v>
      </c>
      <c r="AE31" s="161">
        <v>25.3</v>
      </c>
      <c r="AF31" s="161">
        <v>33.5</v>
      </c>
      <c r="AG31" s="161">
        <v>41.7</v>
      </c>
      <c r="AH31" s="161">
        <v>49.8</v>
      </c>
      <c r="AI31" s="161">
        <v>57.9</v>
      </c>
      <c r="AJ31" s="161">
        <v>73.8</v>
      </c>
      <c r="AK31" s="161">
        <v>89.4</v>
      </c>
      <c r="AL31" s="161">
        <v>112.4</v>
      </c>
      <c r="AN31" s="71" t="str">
        <f t="shared" si="1"/>
        <v>46125</v>
      </c>
      <c r="AO31" s="69">
        <v>46</v>
      </c>
      <c r="AP31" s="69">
        <v>12</v>
      </c>
      <c r="AQ31" s="69">
        <v>5</v>
      </c>
      <c r="AR31" s="70">
        <v>254.2</v>
      </c>
      <c r="AS31" s="62"/>
    </row>
    <row r="32" spans="1:54" ht="14.4">
      <c r="A32" s="175"/>
      <c r="B32" s="114">
        <v>45</v>
      </c>
      <c r="C32" s="46">
        <f t="shared" si="2"/>
        <v>68.5</v>
      </c>
      <c r="D32" s="162">
        <f t="shared" si="5"/>
        <v>3.5</v>
      </c>
      <c r="E32" s="162">
        <f t="shared" si="5"/>
        <v>7</v>
      </c>
      <c r="F32" s="162">
        <f t="shared" si="5"/>
        <v>10.3</v>
      </c>
      <c r="G32" s="162">
        <f t="shared" si="5"/>
        <v>13.6</v>
      </c>
      <c r="H32" s="162">
        <f t="shared" si="5"/>
        <v>16.7</v>
      </c>
      <c r="I32" s="162">
        <f t="shared" si="5"/>
        <v>19.899999999999999</v>
      </c>
      <c r="J32" s="162">
        <f t="shared" si="5"/>
        <v>22.9</v>
      </c>
      <c r="K32" s="162">
        <f t="shared" si="5"/>
        <v>28.8</v>
      </c>
      <c r="L32" s="162">
        <f t="shared" si="5"/>
        <v>34.5</v>
      </c>
      <c r="M32" s="162">
        <f t="shared" si="5"/>
        <v>42.7</v>
      </c>
      <c r="Y32" s="73" t="str">
        <f t="shared" si="0"/>
        <v>47125</v>
      </c>
      <c r="Z32" s="69">
        <v>47</v>
      </c>
      <c r="AA32" s="69">
        <v>12</v>
      </c>
      <c r="AB32" s="69">
        <v>5</v>
      </c>
      <c r="AC32" s="161">
        <v>9.4</v>
      </c>
      <c r="AD32" s="161">
        <v>18.600000000000001</v>
      </c>
      <c r="AE32" s="161">
        <v>27.7</v>
      </c>
      <c r="AF32" s="161">
        <v>36.799999999999997</v>
      </c>
      <c r="AG32" s="161">
        <v>45.7</v>
      </c>
      <c r="AH32" s="161">
        <v>54.6</v>
      </c>
      <c r="AI32" s="161">
        <v>63.4</v>
      </c>
      <c r="AJ32" s="161">
        <v>80.7</v>
      </c>
      <c r="AK32" s="161">
        <v>97.8</v>
      </c>
      <c r="AL32" s="161">
        <v>122.7</v>
      </c>
      <c r="AN32" s="71" t="str">
        <f t="shared" si="1"/>
        <v>47125</v>
      </c>
      <c r="AO32" s="69">
        <v>47</v>
      </c>
      <c r="AP32" s="69">
        <v>12</v>
      </c>
      <c r="AQ32" s="69">
        <v>5</v>
      </c>
      <c r="AR32" s="70">
        <v>254.9</v>
      </c>
      <c r="AS32" s="62"/>
    </row>
    <row r="33" spans="1:45" ht="14.4">
      <c r="A33" s="175"/>
      <c r="B33" s="114">
        <v>46</v>
      </c>
      <c r="C33" s="46" t="str">
        <f t="shared" si="2"/>
        <v/>
      </c>
      <c r="D33" s="162" t="e">
        <f t="shared" si="5"/>
        <v>#N/A</v>
      </c>
      <c r="E33" s="162" t="e">
        <f t="shared" si="5"/>
        <v>#N/A</v>
      </c>
      <c r="F33" s="162" t="e">
        <f t="shared" si="5"/>
        <v>#N/A</v>
      </c>
      <c r="G33" s="162" t="e">
        <f t="shared" si="5"/>
        <v>#N/A</v>
      </c>
      <c r="H33" s="162" t="e">
        <f t="shared" si="5"/>
        <v>#N/A</v>
      </c>
      <c r="I33" s="162" t="e">
        <f t="shared" si="5"/>
        <v>#N/A</v>
      </c>
      <c r="J33" s="162" t="e">
        <f t="shared" si="5"/>
        <v>#N/A</v>
      </c>
      <c r="K33" s="162" t="e">
        <f t="shared" si="5"/>
        <v>#N/A</v>
      </c>
      <c r="L33" s="162" t="e">
        <f t="shared" si="5"/>
        <v>#N/A</v>
      </c>
      <c r="M33" s="162" t="e">
        <f t="shared" si="5"/>
        <v>#N/A</v>
      </c>
      <c r="S33" s="62"/>
      <c r="Y33" s="73" t="str">
        <f t="shared" si="0"/>
        <v>48125</v>
      </c>
      <c r="Z33" s="69">
        <v>48</v>
      </c>
      <c r="AA33" s="69">
        <v>12</v>
      </c>
      <c r="AB33" s="69">
        <v>5</v>
      </c>
      <c r="AC33" s="161">
        <v>10.199999999999999</v>
      </c>
      <c r="AD33" s="161">
        <v>20.3</v>
      </c>
      <c r="AE33" s="161">
        <v>30.2</v>
      </c>
      <c r="AF33" s="161">
        <v>40.1</v>
      </c>
      <c r="AG33" s="161">
        <v>49.9</v>
      </c>
      <c r="AH33" s="161">
        <v>59.5</v>
      </c>
      <c r="AI33" s="161">
        <v>69.099999999999994</v>
      </c>
      <c r="AJ33" s="161">
        <v>88</v>
      </c>
      <c r="AK33" s="161">
        <v>106.5</v>
      </c>
      <c r="AL33" s="161">
        <v>133.5</v>
      </c>
      <c r="AN33" s="71" t="str">
        <f t="shared" si="1"/>
        <v>48125</v>
      </c>
      <c r="AO33" s="69">
        <v>48</v>
      </c>
      <c r="AP33" s="69">
        <v>12</v>
      </c>
      <c r="AQ33" s="69">
        <v>5</v>
      </c>
      <c r="AR33" s="70">
        <v>255.6</v>
      </c>
      <c r="AS33" s="62"/>
    </row>
    <row r="34" spans="1:45" ht="14.4">
      <c r="A34" s="175"/>
      <c r="B34" s="114">
        <v>47</v>
      </c>
      <c r="C34" s="46" t="str">
        <f t="shared" si="2"/>
        <v/>
      </c>
      <c r="D34" s="162" t="e">
        <f t="shared" si="5"/>
        <v>#N/A</v>
      </c>
      <c r="E34" s="162" t="e">
        <f t="shared" si="5"/>
        <v>#N/A</v>
      </c>
      <c r="F34" s="162" t="e">
        <f t="shared" si="5"/>
        <v>#N/A</v>
      </c>
      <c r="G34" s="162" t="e">
        <f t="shared" si="5"/>
        <v>#N/A</v>
      </c>
      <c r="H34" s="162" t="e">
        <f t="shared" si="5"/>
        <v>#N/A</v>
      </c>
      <c r="I34" s="162" t="e">
        <f t="shared" si="5"/>
        <v>#N/A</v>
      </c>
      <c r="J34" s="162" t="e">
        <f t="shared" si="5"/>
        <v>#N/A</v>
      </c>
      <c r="K34" s="162" t="e">
        <f t="shared" si="5"/>
        <v>#N/A</v>
      </c>
      <c r="L34" s="162" t="e">
        <f t="shared" si="5"/>
        <v>#N/A</v>
      </c>
      <c r="M34" s="162" t="e">
        <f t="shared" si="5"/>
        <v>#N/A</v>
      </c>
      <c r="Y34" s="73" t="str">
        <f t="shared" si="0"/>
        <v>49125</v>
      </c>
      <c r="Z34" s="69">
        <v>49</v>
      </c>
      <c r="AA34" s="69">
        <v>12</v>
      </c>
      <c r="AB34" s="69">
        <v>5</v>
      </c>
      <c r="AC34" s="161">
        <v>11.1</v>
      </c>
      <c r="AD34" s="161">
        <v>22.1</v>
      </c>
      <c r="AE34" s="161">
        <v>32.9</v>
      </c>
      <c r="AF34" s="161">
        <v>43.6</v>
      </c>
      <c r="AG34" s="161">
        <v>54.3</v>
      </c>
      <c r="AH34" s="161">
        <v>64.7</v>
      </c>
      <c r="AI34" s="161">
        <v>75.099999999999994</v>
      </c>
      <c r="AJ34" s="161">
        <v>95.6</v>
      </c>
      <c r="AK34" s="161">
        <v>115.6</v>
      </c>
      <c r="AL34" s="161">
        <v>144.9</v>
      </c>
      <c r="AN34" s="71" t="str">
        <f t="shared" si="1"/>
        <v>49125</v>
      </c>
      <c r="AO34" s="69">
        <v>49</v>
      </c>
      <c r="AP34" s="69">
        <v>12</v>
      </c>
      <c r="AQ34" s="69">
        <v>5</v>
      </c>
      <c r="AR34" s="70">
        <v>256.3</v>
      </c>
      <c r="AS34" s="62"/>
    </row>
    <row r="35" spans="1:45" ht="14.4">
      <c r="A35" s="175"/>
      <c r="B35" s="114">
        <v>48</v>
      </c>
      <c r="C35" s="46" t="str">
        <f t="shared" si="2"/>
        <v/>
      </c>
      <c r="D35" s="162" t="e">
        <f t="shared" si="5"/>
        <v>#N/A</v>
      </c>
      <c r="E35" s="162" t="e">
        <f t="shared" si="5"/>
        <v>#N/A</v>
      </c>
      <c r="F35" s="162" t="e">
        <f t="shared" si="5"/>
        <v>#N/A</v>
      </c>
      <c r="G35" s="162" t="e">
        <f t="shared" si="5"/>
        <v>#N/A</v>
      </c>
      <c r="H35" s="162" t="e">
        <f t="shared" si="5"/>
        <v>#N/A</v>
      </c>
      <c r="I35" s="162" t="e">
        <f t="shared" si="5"/>
        <v>#N/A</v>
      </c>
      <c r="J35" s="162" t="e">
        <f t="shared" si="5"/>
        <v>#N/A</v>
      </c>
      <c r="K35" s="162" t="e">
        <f t="shared" si="5"/>
        <v>#N/A</v>
      </c>
      <c r="L35" s="162" t="e">
        <f t="shared" si="5"/>
        <v>#N/A</v>
      </c>
      <c r="M35" s="162" t="e">
        <f t="shared" si="5"/>
        <v>#N/A</v>
      </c>
      <c r="Y35" s="73" t="str">
        <f t="shared" si="0"/>
        <v>50125</v>
      </c>
      <c r="Z35" s="69">
        <v>50</v>
      </c>
      <c r="AA35" s="69">
        <v>12</v>
      </c>
      <c r="AB35" s="69">
        <v>5</v>
      </c>
      <c r="AC35" s="161">
        <v>12.1</v>
      </c>
      <c r="AD35" s="161">
        <v>24</v>
      </c>
      <c r="AE35" s="161">
        <v>35.9</v>
      </c>
      <c r="AF35" s="161">
        <v>47.5</v>
      </c>
      <c r="AG35" s="161">
        <v>59</v>
      </c>
      <c r="AH35" s="161">
        <v>70.400000000000006</v>
      </c>
      <c r="AI35" s="161">
        <v>81.8</v>
      </c>
      <c r="AJ35" s="161">
        <v>103.9</v>
      </c>
      <c r="AK35" s="161">
        <v>125.6</v>
      </c>
      <c r="AL35" s="161">
        <v>157.1</v>
      </c>
      <c r="AN35" s="71" t="str">
        <f t="shared" si="1"/>
        <v>50125</v>
      </c>
      <c r="AO35" s="69">
        <v>50</v>
      </c>
      <c r="AP35" s="69">
        <v>12</v>
      </c>
      <c r="AQ35" s="69">
        <v>5</v>
      </c>
      <c r="AR35" s="70">
        <v>257.60000000000002</v>
      </c>
      <c r="AS35" s="62"/>
    </row>
    <row r="36" spans="1:45" ht="14.4">
      <c r="A36" s="175"/>
      <c r="B36" s="114">
        <v>49</v>
      </c>
      <c r="C36" s="46" t="str">
        <f t="shared" si="2"/>
        <v/>
      </c>
      <c r="D36" s="162" t="e">
        <f t="shared" si="5"/>
        <v>#N/A</v>
      </c>
      <c r="E36" s="162" t="e">
        <f t="shared" si="5"/>
        <v>#N/A</v>
      </c>
      <c r="F36" s="162" t="e">
        <f t="shared" si="5"/>
        <v>#N/A</v>
      </c>
      <c r="G36" s="162" t="e">
        <f t="shared" si="5"/>
        <v>#N/A</v>
      </c>
      <c r="H36" s="162" t="e">
        <f t="shared" si="5"/>
        <v>#N/A</v>
      </c>
      <c r="I36" s="162" t="e">
        <f t="shared" si="5"/>
        <v>#N/A</v>
      </c>
      <c r="J36" s="162" t="e">
        <f t="shared" si="5"/>
        <v>#N/A</v>
      </c>
      <c r="K36" s="162" t="e">
        <f t="shared" si="5"/>
        <v>#N/A</v>
      </c>
      <c r="L36" s="162" t="e">
        <f t="shared" si="5"/>
        <v>#N/A</v>
      </c>
      <c r="M36" s="162" t="e">
        <f t="shared" si="5"/>
        <v>#N/A</v>
      </c>
      <c r="Y36" s="73" t="str">
        <f t="shared" si="0"/>
        <v>18135</v>
      </c>
      <c r="Z36" s="69">
        <v>18</v>
      </c>
      <c r="AA36" s="69">
        <v>13</v>
      </c>
      <c r="AB36" s="69">
        <v>5</v>
      </c>
      <c r="AC36" s="161">
        <v>1.4</v>
      </c>
      <c r="AD36" s="161">
        <v>2.8</v>
      </c>
      <c r="AE36" s="161">
        <v>4.2</v>
      </c>
      <c r="AF36" s="161">
        <v>5.6</v>
      </c>
      <c r="AG36" s="161">
        <v>7</v>
      </c>
      <c r="AH36" s="161">
        <v>8.4</v>
      </c>
      <c r="AI36" s="161">
        <v>9.8000000000000007</v>
      </c>
      <c r="AJ36" s="161">
        <v>12.5</v>
      </c>
      <c r="AK36" s="161">
        <v>15.3</v>
      </c>
      <c r="AL36" s="161">
        <v>19.5</v>
      </c>
      <c r="AN36" s="71" t="str">
        <f t="shared" si="1"/>
        <v>18135</v>
      </c>
      <c r="AO36" s="69">
        <v>18</v>
      </c>
      <c r="AP36" s="69">
        <v>13</v>
      </c>
      <c r="AQ36" s="69">
        <v>5</v>
      </c>
      <c r="AR36" s="66">
        <v>222.4</v>
      </c>
      <c r="AS36" s="62"/>
    </row>
    <row r="37" spans="1:45" ht="14.4">
      <c r="A37" s="175"/>
      <c r="B37" s="114">
        <v>50</v>
      </c>
      <c r="C37" s="46" t="str">
        <f t="shared" si="2"/>
        <v/>
      </c>
      <c r="D37" s="162" t="e">
        <f t="shared" si="5"/>
        <v>#N/A</v>
      </c>
      <c r="E37" s="162" t="e">
        <f t="shared" si="5"/>
        <v>#N/A</v>
      </c>
      <c r="F37" s="162" t="e">
        <f t="shared" si="5"/>
        <v>#N/A</v>
      </c>
      <c r="G37" s="162" t="e">
        <f t="shared" si="5"/>
        <v>#N/A</v>
      </c>
      <c r="H37" s="162" t="e">
        <f t="shared" si="5"/>
        <v>#N/A</v>
      </c>
      <c r="I37" s="162" t="e">
        <f t="shared" si="5"/>
        <v>#N/A</v>
      </c>
      <c r="J37" s="162" t="e">
        <f t="shared" si="5"/>
        <v>#N/A</v>
      </c>
      <c r="K37" s="162" t="e">
        <f t="shared" si="5"/>
        <v>#N/A</v>
      </c>
      <c r="L37" s="162" t="e">
        <f t="shared" si="5"/>
        <v>#N/A</v>
      </c>
      <c r="M37" s="162" t="e">
        <f t="shared" si="5"/>
        <v>#N/A</v>
      </c>
      <c r="Y37" s="73" t="str">
        <f t="shared" si="0"/>
        <v>19135</v>
      </c>
      <c r="Z37" s="69">
        <v>19</v>
      </c>
      <c r="AA37" s="69">
        <v>13</v>
      </c>
      <c r="AB37" s="69">
        <v>5</v>
      </c>
      <c r="AC37" s="161">
        <v>1.5</v>
      </c>
      <c r="AD37" s="161">
        <v>2.9</v>
      </c>
      <c r="AE37" s="161">
        <v>4.3</v>
      </c>
      <c r="AF37" s="161">
        <v>5.8</v>
      </c>
      <c r="AG37" s="161">
        <v>7.2</v>
      </c>
      <c r="AH37" s="161">
        <v>8.6</v>
      </c>
      <c r="AI37" s="161">
        <v>10.1</v>
      </c>
      <c r="AJ37" s="161">
        <v>12.9</v>
      </c>
      <c r="AK37" s="161">
        <v>15.8</v>
      </c>
      <c r="AL37" s="161">
        <v>20.100000000000001</v>
      </c>
      <c r="AN37" s="71" t="str">
        <f t="shared" si="1"/>
        <v>19135</v>
      </c>
      <c r="AO37" s="69">
        <v>19</v>
      </c>
      <c r="AP37" s="69">
        <v>13</v>
      </c>
      <c r="AQ37" s="69">
        <v>5</v>
      </c>
      <c r="AR37" s="66">
        <v>222.5</v>
      </c>
      <c r="AS37" s="62"/>
    </row>
    <row r="38" spans="1:45" ht="14.4">
      <c r="Y38" s="73" t="str">
        <f t="shared" si="0"/>
        <v>20135</v>
      </c>
      <c r="Z38" s="69">
        <v>20</v>
      </c>
      <c r="AA38" s="69">
        <v>13</v>
      </c>
      <c r="AB38" s="69">
        <v>5</v>
      </c>
      <c r="AC38" s="161">
        <v>1.4</v>
      </c>
      <c r="AD38" s="161">
        <v>2.9</v>
      </c>
      <c r="AE38" s="161">
        <v>4.4000000000000004</v>
      </c>
      <c r="AF38" s="161">
        <v>5.8</v>
      </c>
      <c r="AG38" s="161">
        <v>7.3</v>
      </c>
      <c r="AH38" s="161">
        <v>8.8000000000000007</v>
      </c>
      <c r="AI38" s="161">
        <v>10.199999999999999</v>
      </c>
      <c r="AJ38" s="161">
        <v>13.2</v>
      </c>
      <c r="AK38" s="161">
        <v>16.100000000000001</v>
      </c>
      <c r="AL38" s="161">
        <v>20.5</v>
      </c>
      <c r="AN38" s="71" t="str">
        <f t="shared" si="1"/>
        <v>20135</v>
      </c>
      <c r="AO38" s="69">
        <v>20</v>
      </c>
      <c r="AP38" s="69">
        <v>13</v>
      </c>
      <c r="AQ38" s="69">
        <v>5</v>
      </c>
      <c r="AR38" s="66">
        <v>222.7</v>
      </c>
      <c r="AS38" s="62"/>
    </row>
    <row r="39" spans="1:45" ht="14.4">
      <c r="Y39" s="73" t="str">
        <f t="shared" si="0"/>
        <v>21135</v>
      </c>
      <c r="Z39" s="69">
        <v>21</v>
      </c>
      <c r="AA39" s="69">
        <v>13</v>
      </c>
      <c r="AB39" s="69">
        <v>5</v>
      </c>
      <c r="AC39" s="161">
        <v>1.5</v>
      </c>
      <c r="AD39" s="161">
        <v>3</v>
      </c>
      <c r="AE39" s="161">
        <v>4.5</v>
      </c>
      <c r="AF39" s="161">
        <v>6</v>
      </c>
      <c r="AG39" s="161">
        <v>7.5</v>
      </c>
      <c r="AH39" s="161">
        <v>9</v>
      </c>
      <c r="AI39" s="161">
        <v>10.5</v>
      </c>
      <c r="AJ39" s="161">
        <v>13.5</v>
      </c>
      <c r="AK39" s="161">
        <v>16.5</v>
      </c>
      <c r="AL39" s="161">
        <v>21</v>
      </c>
      <c r="AN39" s="71" t="str">
        <f t="shared" si="1"/>
        <v>21135</v>
      </c>
      <c r="AO39" s="69">
        <v>21</v>
      </c>
      <c r="AP39" s="69">
        <v>13</v>
      </c>
      <c r="AQ39" s="69">
        <v>5</v>
      </c>
      <c r="AR39" s="66">
        <v>222.8</v>
      </c>
      <c r="AS39" s="62"/>
    </row>
    <row r="40" spans="1:45" ht="14.4">
      <c r="Y40" s="73" t="str">
        <f t="shared" si="0"/>
        <v>22135</v>
      </c>
      <c r="Z40" s="69">
        <v>22</v>
      </c>
      <c r="AA40" s="69">
        <v>13</v>
      </c>
      <c r="AB40" s="69">
        <v>5</v>
      </c>
      <c r="AC40" s="161">
        <v>1.6</v>
      </c>
      <c r="AD40" s="161">
        <v>3.1</v>
      </c>
      <c r="AE40" s="161">
        <v>4.5999999999999996</v>
      </c>
      <c r="AF40" s="161">
        <v>6.2</v>
      </c>
      <c r="AG40" s="161">
        <v>7.7</v>
      </c>
      <c r="AH40" s="161">
        <v>9.1999999999999993</v>
      </c>
      <c r="AI40" s="161">
        <v>10.7</v>
      </c>
      <c r="AJ40" s="161">
        <v>13.8</v>
      </c>
      <c r="AK40" s="161">
        <v>16.899999999999999</v>
      </c>
      <c r="AL40" s="161">
        <v>21.5</v>
      </c>
      <c r="AN40" s="71" t="str">
        <f t="shared" si="1"/>
        <v>22135</v>
      </c>
      <c r="AO40" s="69">
        <v>22</v>
      </c>
      <c r="AP40" s="69">
        <v>13</v>
      </c>
      <c r="AQ40" s="69">
        <v>5</v>
      </c>
      <c r="AR40" s="66">
        <v>222.9</v>
      </c>
      <c r="AS40" s="62"/>
    </row>
    <row r="41" spans="1:45" ht="14.4">
      <c r="Y41" s="73" t="str">
        <f t="shared" si="0"/>
        <v>23135</v>
      </c>
      <c r="Z41" s="69">
        <v>23</v>
      </c>
      <c r="AA41" s="69">
        <v>13</v>
      </c>
      <c r="AB41" s="69">
        <v>5</v>
      </c>
      <c r="AC41" s="161">
        <v>1.5</v>
      </c>
      <c r="AD41" s="161">
        <v>3.1</v>
      </c>
      <c r="AE41" s="161">
        <v>4.7</v>
      </c>
      <c r="AF41" s="161">
        <v>6.2</v>
      </c>
      <c r="AG41" s="161">
        <v>7.8</v>
      </c>
      <c r="AH41" s="161">
        <v>9.4</v>
      </c>
      <c r="AI41" s="161">
        <v>10.9</v>
      </c>
      <c r="AJ41" s="161">
        <v>14.1</v>
      </c>
      <c r="AK41" s="161">
        <v>17.2</v>
      </c>
      <c r="AL41" s="161">
        <v>21.9</v>
      </c>
      <c r="AN41" s="71" t="str">
        <f t="shared" si="1"/>
        <v>23135</v>
      </c>
      <c r="AO41" s="69">
        <v>23</v>
      </c>
      <c r="AP41" s="69">
        <v>13</v>
      </c>
      <c r="AQ41" s="69">
        <v>5</v>
      </c>
      <c r="AR41" s="66">
        <v>223.1</v>
      </c>
      <c r="AS41" s="62"/>
    </row>
    <row r="42" spans="1:45" ht="14.4">
      <c r="Y42" s="73" t="str">
        <f t="shared" si="0"/>
        <v>24135</v>
      </c>
      <c r="Z42" s="69">
        <v>24</v>
      </c>
      <c r="AA42" s="69">
        <v>13</v>
      </c>
      <c r="AB42" s="69">
        <v>5</v>
      </c>
      <c r="AC42" s="161">
        <v>1.6</v>
      </c>
      <c r="AD42" s="161">
        <v>3.2</v>
      </c>
      <c r="AE42" s="161">
        <v>4.9000000000000004</v>
      </c>
      <c r="AF42" s="161">
        <v>6.5</v>
      </c>
      <c r="AG42" s="161">
        <v>8.1</v>
      </c>
      <c r="AH42" s="161">
        <v>9.6999999999999993</v>
      </c>
      <c r="AI42" s="161">
        <v>11.3</v>
      </c>
      <c r="AJ42" s="161">
        <v>14.5</v>
      </c>
      <c r="AK42" s="161">
        <v>17.7</v>
      </c>
      <c r="AL42" s="161">
        <v>22.5</v>
      </c>
      <c r="AN42" s="71" t="str">
        <f t="shared" si="1"/>
        <v>24135</v>
      </c>
      <c r="AO42" s="69">
        <v>24</v>
      </c>
      <c r="AP42" s="69">
        <v>13</v>
      </c>
      <c r="AQ42" s="69">
        <v>5</v>
      </c>
      <c r="AR42" s="66">
        <v>223.2</v>
      </c>
      <c r="AS42" s="62"/>
    </row>
    <row r="43" spans="1:45" ht="14.4">
      <c r="Y43" s="73" t="str">
        <f t="shared" si="0"/>
        <v>25135</v>
      </c>
      <c r="Z43" s="69">
        <v>25</v>
      </c>
      <c r="AA43" s="69">
        <v>13</v>
      </c>
      <c r="AB43" s="69">
        <v>5</v>
      </c>
      <c r="AC43" s="161">
        <v>1.7</v>
      </c>
      <c r="AD43" s="161">
        <v>3.3</v>
      </c>
      <c r="AE43" s="161">
        <v>5</v>
      </c>
      <c r="AF43" s="161">
        <v>6.6</v>
      </c>
      <c r="AG43" s="161">
        <v>8.3000000000000007</v>
      </c>
      <c r="AH43" s="161">
        <v>9.9</v>
      </c>
      <c r="AI43" s="161">
        <v>11.6</v>
      </c>
      <c r="AJ43" s="161">
        <v>14.9</v>
      </c>
      <c r="AK43" s="161">
        <v>18.2</v>
      </c>
      <c r="AL43" s="161">
        <v>23.1</v>
      </c>
      <c r="AN43" s="71" t="str">
        <f t="shared" si="1"/>
        <v>25135</v>
      </c>
      <c r="AO43" s="69">
        <v>25</v>
      </c>
      <c r="AP43" s="69">
        <v>13</v>
      </c>
      <c r="AQ43" s="69">
        <v>5</v>
      </c>
      <c r="AR43" s="66">
        <v>223.4</v>
      </c>
      <c r="AS43" s="62"/>
    </row>
    <row r="44" spans="1:45" ht="14.4">
      <c r="Y44" s="73" t="str">
        <f t="shared" si="0"/>
        <v>26135</v>
      </c>
      <c r="Z44" s="69">
        <v>26</v>
      </c>
      <c r="AA44" s="69">
        <v>13</v>
      </c>
      <c r="AB44" s="69">
        <v>5</v>
      </c>
      <c r="AC44" s="161">
        <v>1.8</v>
      </c>
      <c r="AD44" s="161">
        <v>3.5</v>
      </c>
      <c r="AE44" s="161">
        <v>5.2</v>
      </c>
      <c r="AF44" s="161">
        <v>6.9</v>
      </c>
      <c r="AG44" s="161">
        <v>8.6</v>
      </c>
      <c r="AH44" s="161">
        <v>10.3</v>
      </c>
      <c r="AI44" s="161">
        <v>12</v>
      </c>
      <c r="AJ44" s="161">
        <v>15.5</v>
      </c>
      <c r="AK44" s="161">
        <v>18.8</v>
      </c>
      <c r="AL44" s="161">
        <v>23.9</v>
      </c>
      <c r="AM44" s="1"/>
      <c r="AN44" s="71" t="str">
        <f t="shared" si="1"/>
        <v>26135</v>
      </c>
      <c r="AO44" s="69">
        <v>26</v>
      </c>
      <c r="AP44" s="69">
        <v>13</v>
      </c>
      <c r="AQ44" s="69">
        <v>5</v>
      </c>
      <c r="AR44" s="66">
        <v>223.6</v>
      </c>
      <c r="AS44" s="62"/>
    </row>
    <row r="45" spans="1:45" ht="14.4">
      <c r="Y45" s="73" t="str">
        <f t="shared" si="0"/>
        <v>27135</v>
      </c>
      <c r="Z45" s="69">
        <v>27</v>
      </c>
      <c r="AA45" s="69">
        <v>13</v>
      </c>
      <c r="AB45" s="69">
        <v>5</v>
      </c>
      <c r="AC45" s="161">
        <v>1.8</v>
      </c>
      <c r="AD45" s="161">
        <v>3.6</v>
      </c>
      <c r="AE45" s="161">
        <v>5.4</v>
      </c>
      <c r="AF45" s="161">
        <v>7.1</v>
      </c>
      <c r="AG45" s="161">
        <v>8.9</v>
      </c>
      <c r="AH45" s="161">
        <v>10.7</v>
      </c>
      <c r="AI45" s="161">
        <v>12.4</v>
      </c>
      <c r="AJ45" s="161">
        <v>16</v>
      </c>
      <c r="AK45" s="161">
        <v>19.600000000000001</v>
      </c>
      <c r="AL45" s="161">
        <v>24.8</v>
      </c>
      <c r="AM45" s="1"/>
      <c r="AN45" s="71" t="str">
        <f t="shared" si="1"/>
        <v>27135</v>
      </c>
      <c r="AO45" s="69">
        <v>27</v>
      </c>
      <c r="AP45" s="69">
        <v>13</v>
      </c>
      <c r="AQ45" s="69">
        <v>5</v>
      </c>
      <c r="AR45" s="66">
        <v>223.9</v>
      </c>
      <c r="AS45" s="62"/>
    </row>
    <row r="46" spans="1:45" ht="14.4">
      <c r="Y46" s="73" t="str">
        <f t="shared" si="0"/>
        <v>28135</v>
      </c>
      <c r="Z46" s="69">
        <v>28</v>
      </c>
      <c r="AA46" s="69">
        <v>13</v>
      </c>
      <c r="AB46" s="69">
        <v>5</v>
      </c>
      <c r="AC46" s="161">
        <v>1.9</v>
      </c>
      <c r="AD46" s="161">
        <v>3.8</v>
      </c>
      <c r="AE46" s="161">
        <v>5.6</v>
      </c>
      <c r="AF46" s="161">
        <v>7.5</v>
      </c>
      <c r="AG46" s="161">
        <v>9.3000000000000007</v>
      </c>
      <c r="AH46" s="161">
        <v>11.2</v>
      </c>
      <c r="AI46" s="161">
        <v>13</v>
      </c>
      <c r="AJ46" s="161">
        <v>16.8</v>
      </c>
      <c r="AK46" s="161">
        <v>20.399999999999999</v>
      </c>
      <c r="AL46" s="161">
        <v>25.9</v>
      </c>
      <c r="AM46" s="1"/>
      <c r="AN46" s="71" t="str">
        <f t="shared" si="1"/>
        <v>28135</v>
      </c>
      <c r="AO46" s="69">
        <v>28</v>
      </c>
      <c r="AP46" s="69">
        <v>13</v>
      </c>
      <c r="AQ46" s="69">
        <v>5</v>
      </c>
      <c r="AR46" s="66">
        <v>224.2</v>
      </c>
      <c r="AS46" s="62"/>
    </row>
    <row r="47" spans="1:45" ht="14.4">
      <c r="Y47" s="73" t="str">
        <f t="shared" si="0"/>
        <v>29135</v>
      </c>
      <c r="Z47" s="69">
        <v>29</v>
      </c>
      <c r="AA47" s="69">
        <v>13</v>
      </c>
      <c r="AB47" s="69">
        <v>5</v>
      </c>
      <c r="AC47" s="161">
        <v>2</v>
      </c>
      <c r="AD47" s="161">
        <v>3.9</v>
      </c>
      <c r="AE47" s="161">
        <v>5.9</v>
      </c>
      <c r="AF47" s="161">
        <v>7.9</v>
      </c>
      <c r="AG47" s="161">
        <v>9.8000000000000007</v>
      </c>
      <c r="AH47" s="161">
        <v>11.7</v>
      </c>
      <c r="AI47" s="161">
        <v>13.7</v>
      </c>
      <c r="AJ47" s="161">
        <v>17.600000000000001</v>
      </c>
      <c r="AK47" s="161">
        <v>21.5</v>
      </c>
      <c r="AL47" s="161">
        <v>27.2</v>
      </c>
      <c r="AM47" s="1"/>
      <c r="AN47" s="71" t="str">
        <f t="shared" si="1"/>
        <v>29135</v>
      </c>
      <c r="AO47" s="69">
        <v>29</v>
      </c>
      <c r="AP47" s="69">
        <v>13</v>
      </c>
      <c r="AQ47" s="69">
        <v>5</v>
      </c>
      <c r="AR47" s="66">
        <v>224.6</v>
      </c>
      <c r="AS47" s="62"/>
    </row>
    <row r="48" spans="1:45" ht="14.4">
      <c r="Y48" s="73" t="str">
        <f t="shared" si="0"/>
        <v>30135</v>
      </c>
      <c r="Z48" s="69">
        <v>30</v>
      </c>
      <c r="AA48" s="69">
        <v>13</v>
      </c>
      <c r="AB48" s="69">
        <v>5</v>
      </c>
      <c r="AC48" s="161">
        <v>2.1</v>
      </c>
      <c r="AD48" s="161">
        <v>4.0999999999999996</v>
      </c>
      <c r="AE48" s="161">
        <v>6.2</v>
      </c>
      <c r="AF48" s="161">
        <v>8.3000000000000007</v>
      </c>
      <c r="AG48" s="161">
        <v>10.3</v>
      </c>
      <c r="AH48" s="161">
        <v>12.4</v>
      </c>
      <c r="AI48" s="161">
        <v>14.5</v>
      </c>
      <c r="AJ48" s="161">
        <v>18.600000000000001</v>
      </c>
      <c r="AK48" s="161">
        <v>22.7</v>
      </c>
      <c r="AL48" s="161">
        <v>28.7</v>
      </c>
      <c r="AM48" s="1"/>
      <c r="AN48" s="71" t="str">
        <f t="shared" si="1"/>
        <v>30135</v>
      </c>
      <c r="AO48" s="69">
        <v>30</v>
      </c>
      <c r="AP48" s="69">
        <v>13</v>
      </c>
      <c r="AQ48" s="69">
        <v>5</v>
      </c>
      <c r="AR48" s="66">
        <v>225.1</v>
      </c>
      <c r="AS48" s="62"/>
    </row>
    <row r="49" spans="25:45" ht="14.4">
      <c r="Y49" s="73" t="str">
        <f t="shared" si="0"/>
        <v>31135</v>
      </c>
      <c r="Z49" s="69">
        <v>31</v>
      </c>
      <c r="AA49" s="69">
        <v>13</v>
      </c>
      <c r="AB49" s="69">
        <v>5</v>
      </c>
      <c r="AC49" s="161">
        <v>2.2000000000000002</v>
      </c>
      <c r="AD49" s="161">
        <v>4.4000000000000004</v>
      </c>
      <c r="AE49" s="161">
        <v>6.6</v>
      </c>
      <c r="AF49" s="161">
        <v>8.8000000000000007</v>
      </c>
      <c r="AG49" s="161">
        <v>11</v>
      </c>
      <c r="AH49" s="161">
        <v>13.2</v>
      </c>
      <c r="AI49" s="161">
        <v>15.5</v>
      </c>
      <c r="AJ49" s="161">
        <v>19.8</v>
      </c>
      <c r="AK49" s="161">
        <v>24.1</v>
      </c>
      <c r="AL49" s="161">
        <v>30.6</v>
      </c>
      <c r="AM49" s="1"/>
      <c r="AN49" s="71" t="str">
        <f t="shared" si="1"/>
        <v>31135</v>
      </c>
      <c r="AO49" s="69">
        <v>31</v>
      </c>
      <c r="AP49" s="69">
        <v>13</v>
      </c>
      <c r="AQ49" s="69">
        <v>5</v>
      </c>
      <c r="AR49" s="66">
        <v>225.6</v>
      </c>
      <c r="AS49" s="62"/>
    </row>
    <row r="50" spans="25:45" ht="14.4">
      <c r="Y50" s="73" t="str">
        <f t="shared" si="0"/>
        <v>32135</v>
      </c>
      <c r="Z50" s="69">
        <v>32</v>
      </c>
      <c r="AA50" s="69">
        <v>13</v>
      </c>
      <c r="AB50" s="69">
        <v>5</v>
      </c>
      <c r="AC50" s="161">
        <v>2.2999999999999998</v>
      </c>
      <c r="AD50" s="161">
        <v>4.7</v>
      </c>
      <c r="AE50" s="161">
        <v>7.1</v>
      </c>
      <c r="AF50" s="161">
        <v>9.4</v>
      </c>
      <c r="AG50" s="161">
        <v>11.7</v>
      </c>
      <c r="AH50" s="161">
        <v>14.2</v>
      </c>
      <c r="AI50" s="161">
        <v>16.5</v>
      </c>
      <c r="AJ50" s="161">
        <v>21.1</v>
      </c>
      <c r="AK50" s="161">
        <v>25.8</v>
      </c>
      <c r="AL50" s="161">
        <v>32.700000000000003</v>
      </c>
      <c r="AM50" s="1"/>
      <c r="AN50" s="71" t="str">
        <f t="shared" si="1"/>
        <v>32135</v>
      </c>
      <c r="AO50" s="69">
        <v>32</v>
      </c>
      <c r="AP50" s="69">
        <v>13</v>
      </c>
      <c r="AQ50" s="69">
        <v>5</v>
      </c>
      <c r="AR50" s="66">
        <v>226.3</v>
      </c>
      <c r="AS50" s="62"/>
    </row>
    <row r="51" spans="25:45" ht="14.4">
      <c r="Y51" s="73" t="str">
        <f t="shared" si="0"/>
        <v>33135</v>
      </c>
      <c r="Z51" s="69">
        <v>33</v>
      </c>
      <c r="AA51" s="69">
        <v>13</v>
      </c>
      <c r="AB51" s="69">
        <v>5</v>
      </c>
      <c r="AC51" s="161">
        <v>2.6</v>
      </c>
      <c r="AD51" s="161">
        <v>5.0999999999999996</v>
      </c>
      <c r="AE51" s="161">
        <v>7.7</v>
      </c>
      <c r="AF51" s="161">
        <v>10.199999999999999</v>
      </c>
      <c r="AG51" s="161">
        <v>12.8</v>
      </c>
      <c r="AH51" s="161">
        <v>15.3</v>
      </c>
      <c r="AI51" s="161">
        <v>17.8</v>
      </c>
      <c r="AJ51" s="161">
        <v>22.8</v>
      </c>
      <c r="AK51" s="161">
        <v>27.8</v>
      </c>
      <c r="AL51" s="161">
        <v>35.200000000000003</v>
      </c>
      <c r="AM51" s="1"/>
      <c r="AN51" s="71" t="str">
        <f t="shared" si="1"/>
        <v>33135</v>
      </c>
      <c r="AO51" s="69">
        <v>33</v>
      </c>
      <c r="AP51" s="69">
        <v>13</v>
      </c>
      <c r="AQ51" s="69">
        <v>5</v>
      </c>
      <c r="AR51" s="66">
        <v>227</v>
      </c>
      <c r="AS51" s="62"/>
    </row>
    <row r="52" spans="25:45" ht="14.4">
      <c r="Y52" s="73" t="str">
        <f t="shared" si="0"/>
        <v>34135</v>
      </c>
      <c r="Z52" s="69">
        <v>34</v>
      </c>
      <c r="AA52" s="69">
        <v>13</v>
      </c>
      <c r="AB52" s="69">
        <v>5</v>
      </c>
      <c r="AC52" s="161">
        <v>2.8</v>
      </c>
      <c r="AD52" s="161">
        <v>5.5</v>
      </c>
      <c r="AE52" s="161">
        <v>8.3000000000000007</v>
      </c>
      <c r="AF52" s="161">
        <v>11.1</v>
      </c>
      <c r="AG52" s="161">
        <v>13.8</v>
      </c>
      <c r="AH52" s="161">
        <v>16.600000000000001</v>
      </c>
      <c r="AI52" s="161">
        <v>19.3</v>
      </c>
      <c r="AJ52" s="161">
        <v>24.7</v>
      </c>
      <c r="AK52" s="161">
        <v>30.1</v>
      </c>
      <c r="AL52" s="161">
        <v>38.1</v>
      </c>
      <c r="AM52" s="1"/>
      <c r="AN52" s="71" t="str">
        <f t="shared" si="1"/>
        <v>34135</v>
      </c>
      <c r="AO52" s="69">
        <v>34</v>
      </c>
      <c r="AP52" s="69">
        <v>13</v>
      </c>
      <c r="AQ52" s="69">
        <v>5</v>
      </c>
      <c r="AR52" s="66">
        <v>227.9</v>
      </c>
      <c r="AS52" s="62"/>
    </row>
    <row r="53" spans="25:45" ht="14.4">
      <c r="Y53" s="73" t="str">
        <f t="shared" si="0"/>
        <v>35135</v>
      </c>
      <c r="Z53" s="69">
        <v>35</v>
      </c>
      <c r="AA53" s="69">
        <v>13</v>
      </c>
      <c r="AB53" s="69">
        <v>5</v>
      </c>
      <c r="AC53" s="161">
        <v>3</v>
      </c>
      <c r="AD53" s="161">
        <v>6</v>
      </c>
      <c r="AE53" s="161">
        <v>9</v>
      </c>
      <c r="AF53" s="161">
        <v>12.1</v>
      </c>
      <c r="AG53" s="161">
        <v>15.1</v>
      </c>
      <c r="AH53" s="161">
        <v>18.100000000000001</v>
      </c>
      <c r="AI53" s="161">
        <v>21</v>
      </c>
      <c r="AJ53" s="161">
        <v>26.9</v>
      </c>
      <c r="AK53" s="161">
        <v>32.799999999999997</v>
      </c>
      <c r="AL53" s="161">
        <v>41.5</v>
      </c>
      <c r="AM53" s="1"/>
      <c r="AN53" s="71" t="str">
        <f t="shared" si="1"/>
        <v>35135</v>
      </c>
      <c r="AO53" s="69">
        <v>35</v>
      </c>
      <c r="AP53" s="69">
        <v>13</v>
      </c>
      <c r="AQ53" s="69">
        <v>5</v>
      </c>
      <c r="AR53" s="66">
        <v>228.9</v>
      </c>
      <c r="AS53" s="62"/>
    </row>
    <row r="54" spans="25:45" ht="14.4">
      <c r="Y54" s="73" t="str">
        <f t="shared" si="0"/>
        <v>36135</v>
      </c>
      <c r="Z54" s="69">
        <v>36</v>
      </c>
      <c r="AA54" s="69">
        <v>13</v>
      </c>
      <c r="AB54" s="69">
        <v>5</v>
      </c>
      <c r="AC54" s="161">
        <v>3.3</v>
      </c>
      <c r="AD54" s="161">
        <v>6.6</v>
      </c>
      <c r="AE54" s="161">
        <v>10</v>
      </c>
      <c r="AF54" s="161">
        <v>13.2</v>
      </c>
      <c r="AG54" s="161">
        <v>16.5</v>
      </c>
      <c r="AH54" s="161">
        <v>19.8</v>
      </c>
      <c r="AI54" s="161">
        <v>23</v>
      </c>
      <c r="AJ54" s="161">
        <v>29.4</v>
      </c>
      <c r="AK54" s="161">
        <v>35.799999999999997</v>
      </c>
      <c r="AL54" s="161">
        <v>45.3</v>
      </c>
      <c r="AM54" s="1"/>
      <c r="AN54" s="71" t="str">
        <f t="shared" si="1"/>
        <v>36135</v>
      </c>
      <c r="AO54" s="69">
        <v>36</v>
      </c>
      <c r="AP54" s="69">
        <v>13</v>
      </c>
      <c r="AQ54" s="69">
        <v>5</v>
      </c>
      <c r="AR54" s="66">
        <v>230.1</v>
      </c>
      <c r="AS54" s="62"/>
    </row>
    <row r="55" spans="25:45" ht="14.4">
      <c r="Y55" s="73" t="str">
        <f t="shared" si="0"/>
        <v>37135</v>
      </c>
      <c r="Z55" s="69">
        <v>37</v>
      </c>
      <c r="AA55" s="69">
        <v>13</v>
      </c>
      <c r="AB55" s="69">
        <v>5</v>
      </c>
      <c r="AC55" s="161">
        <v>3.6</v>
      </c>
      <c r="AD55" s="161">
        <v>7.2</v>
      </c>
      <c r="AE55" s="161">
        <v>10.9</v>
      </c>
      <c r="AF55" s="161">
        <v>14.5</v>
      </c>
      <c r="AG55" s="161">
        <v>18.100000000000001</v>
      </c>
      <c r="AH55" s="161">
        <v>21.7</v>
      </c>
      <c r="AI55" s="161">
        <v>25.3</v>
      </c>
      <c r="AJ55" s="161">
        <v>32.299999999999997</v>
      </c>
      <c r="AK55" s="161">
        <v>39.299999999999997</v>
      </c>
      <c r="AL55" s="161">
        <v>49.8</v>
      </c>
      <c r="AM55" s="1"/>
      <c r="AN55" s="71" t="str">
        <f t="shared" si="1"/>
        <v>37135</v>
      </c>
      <c r="AO55" s="69">
        <v>37</v>
      </c>
      <c r="AP55" s="69">
        <v>13</v>
      </c>
      <c r="AQ55" s="69">
        <v>5</v>
      </c>
      <c r="AR55" s="66">
        <v>231.5</v>
      </c>
      <c r="AS55" s="62"/>
    </row>
    <row r="56" spans="25:45" ht="14.4">
      <c r="Y56" s="73" t="str">
        <f t="shared" si="0"/>
        <v>38135</v>
      </c>
      <c r="Z56" s="69">
        <v>38</v>
      </c>
      <c r="AA56" s="69">
        <v>13</v>
      </c>
      <c r="AB56" s="69">
        <v>5</v>
      </c>
      <c r="AC56" s="161">
        <v>4</v>
      </c>
      <c r="AD56" s="161">
        <v>8.1</v>
      </c>
      <c r="AE56" s="161">
        <v>12.1</v>
      </c>
      <c r="AF56" s="161">
        <v>16</v>
      </c>
      <c r="AG56" s="161">
        <v>20</v>
      </c>
      <c r="AH56" s="161">
        <v>23.9</v>
      </c>
      <c r="AI56" s="161">
        <v>27.9</v>
      </c>
      <c r="AJ56" s="161">
        <v>35.700000000000003</v>
      </c>
      <c r="AK56" s="161">
        <v>43.4</v>
      </c>
      <c r="AL56" s="161">
        <v>54.8</v>
      </c>
      <c r="AM56" s="1"/>
      <c r="AN56" s="71" t="str">
        <f t="shared" si="1"/>
        <v>38135</v>
      </c>
      <c r="AO56" s="69">
        <v>38</v>
      </c>
      <c r="AP56" s="69">
        <v>13</v>
      </c>
      <c r="AQ56" s="69">
        <v>5</v>
      </c>
      <c r="AR56" s="66">
        <v>233.1</v>
      </c>
      <c r="AS56" s="62"/>
    </row>
    <row r="57" spans="25:45" ht="14.4">
      <c r="Y57" s="73" t="str">
        <f t="shared" si="0"/>
        <v>39135</v>
      </c>
      <c r="Z57" s="69">
        <v>39</v>
      </c>
      <c r="AA57" s="69">
        <v>13</v>
      </c>
      <c r="AB57" s="69">
        <v>5</v>
      </c>
      <c r="AC57" s="161">
        <v>4.5999999999999996</v>
      </c>
      <c r="AD57" s="161">
        <v>9</v>
      </c>
      <c r="AE57" s="161">
        <v>13.5</v>
      </c>
      <c r="AF57" s="161">
        <v>17.899999999999999</v>
      </c>
      <c r="AG57" s="161">
        <v>22.2</v>
      </c>
      <c r="AH57" s="161">
        <v>26.6</v>
      </c>
      <c r="AI57" s="161">
        <v>30.9</v>
      </c>
      <c r="AJ57" s="161">
        <v>39.5</v>
      </c>
      <c r="AK57" s="161">
        <v>48</v>
      </c>
      <c r="AL57" s="161">
        <v>60.6</v>
      </c>
      <c r="AM57" s="1"/>
      <c r="AN57" s="71" t="str">
        <f t="shared" si="1"/>
        <v>39135</v>
      </c>
      <c r="AO57" s="69">
        <v>39</v>
      </c>
      <c r="AP57" s="69">
        <v>13</v>
      </c>
      <c r="AQ57" s="69">
        <v>5</v>
      </c>
      <c r="AR57" s="66">
        <v>234.8</v>
      </c>
      <c r="AS57" s="62"/>
    </row>
    <row r="58" spans="25:45" ht="14.4">
      <c r="Y58" s="73" t="str">
        <f t="shared" si="0"/>
        <v>40135</v>
      </c>
      <c r="Z58" s="69">
        <v>40</v>
      </c>
      <c r="AA58" s="69">
        <v>13</v>
      </c>
      <c r="AB58" s="69">
        <v>5</v>
      </c>
      <c r="AC58" s="161">
        <v>5</v>
      </c>
      <c r="AD58" s="161">
        <v>10</v>
      </c>
      <c r="AE58" s="161">
        <v>14.9</v>
      </c>
      <c r="AF58" s="161">
        <v>19.8</v>
      </c>
      <c r="AG58" s="161">
        <v>24.6</v>
      </c>
      <c r="AH58" s="161">
        <v>29.4</v>
      </c>
      <c r="AI58" s="161">
        <v>34.200000000000003</v>
      </c>
      <c r="AJ58" s="161">
        <v>43.8</v>
      </c>
      <c r="AK58" s="161">
        <v>53.2</v>
      </c>
      <c r="AL58" s="161">
        <v>67</v>
      </c>
      <c r="AM58" s="1"/>
      <c r="AN58" s="71" t="str">
        <f t="shared" si="1"/>
        <v>40135</v>
      </c>
      <c r="AO58" s="69">
        <v>40</v>
      </c>
      <c r="AP58" s="69">
        <v>13</v>
      </c>
      <c r="AQ58" s="69">
        <v>5</v>
      </c>
      <c r="AR58" s="66">
        <v>236.9</v>
      </c>
      <c r="AS58" s="62"/>
    </row>
    <row r="59" spans="25:45" ht="14.4">
      <c r="Y59" s="73" t="str">
        <f t="shared" si="0"/>
        <v>41135</v>
      </c>
      <c r="Z59" s="69">
        <v>41</v>
      </c>
      <c r="AA59" s="69">
        <v>13</v>
      </c>
      <c r="AB59" s="69">
        <v>5</v>
      </c>
      <c r="AC59" s="161">
        <v>5.5</v>
      </c>
      <c r="AD59" s="161">
        <v>11</v>
      </c>
      <c r="AE59" s="161">
        <v>16.399999999999999</v>
      </c>
      <c r="AF59" s="161">
        <v>21.9</v>
      </c>
      <c r="AG59" s="161">
        <v>27.3</v>
      </c>
      <c r="AH59" s="161">
        <v>32.6</v>
      </c>
      <c r="AI59" s="161">
        <v>37.9</v>
      </c>
      <c r="AJ59" s="161">
        <v>48.5</v>
      </c>
      <c r="AK59" s="161">
        <v>58.8</v>
      </c>
      <c r="AL59" s="161">
        <v>74.2</v>
      </c>
      <c r="AM59" s="1"/>
      <c r="AN59" s="71" t="str">
        <f t="shared" si="1"/>
        <v>41135</v>
      </c>
      <c r="AO59" s="69">
        <v>41</v>
      </c>
      <c r="AP59" s="69">
        <v>13</v>
      </c>
      <c r="AQ59" s="69">
        <v>5</v>
      </c>
      <c r="AR59" s="66">
        <v>239.2</v>
      </c>
      <c r="AS59" s="62"/>
    </row>
    <row r="60" spans="25:45" ht="14.4">
      <c r="Y60" s="73" t="str">
        <f t="shared" si="0"/>
        <v>42135</v>
      </c>
      <c r="Z60" s="69">
        <v>42</v>
      </c>
      <c r="AA60" s="69">
        <v>13</v>
      </c>
      <c r="AB60" s="69">
        <v>5</v>
      </c>
      <c r="AC60" s="161">
        <v>6.1</v>
      </c>
      <c r="AD60" s="161">
        <v>12.2</v>
      </c>
      <c r="AE60" s="161">
        <v>18.3</v>
      </c>
      <c r="AF60" s="161">
        <v>24.3</v>
      </c>
      <c r="AG60" s="161">
        <v>30.3</v>
      </c>
      <c r="AH60" s="161">
        <v>36.299999999999997</v>
      </c>
      <c r="AI60" s="161">
        <v>42.2</v>
      </c>
      <c r="AJ60" s="161">
        <v>53.8</v>
      </c>
      <c r="AK60" s="161">
        <v>65.3</v>
      </c>
      <c r="AL60" s="161">
        <v>82.2</v>
      </c>
      <c r="AM60" s="1"/>
      <c r="AN60" s="71" t="str">
        <f t="shared" si="1"/>
        <v>42135</v>
      </c>
      <c r="AO60" s="69">
        <v>42</v>
      </c>
      <c r="AP60" s="69">
        <v>13</v>
      </c>
      <c r="AQ60" s="69">
        <v>5</v>
      </c>
      <c r="AR60" s="66">
        <v>241.9</v>
      </c>
      <c r="AS60" s="62"/>
    </row>
    <row r="61" spans="25:45" ht="14.4">
      <c r="Y61" s="73" t="str">
        <f t="shared" si="0"/>
        <v>43135</v>
      </c>
      <c r="Z61" s="69">
        <v>43</v>
      </c>
      <c r="AA61" s="69">
        <v>13</v>
      </c>
      <c r="AB61" s="69">
        <v>5</v>
      </c>
      <c r="AC61" s="161">
        <v>6.8</v>
      </c>
      <c r="AD61" s="161">
        <v>13.6</v>
      </c>
      <c r="AE61" s="161">
        <v>20.399999999999999</v>
      </c>
      <c r="AF61" s="161">
        <v>27.1</v>
      </c>
      <c r="AG61" s="161">
        <v>33.700000000000003</v>
      </c>
      <c r="AH61" s="161">
        <v>40.299999999999997</v>
      </c>
      <c r="AI61" s="161">
        <v>46.8</v>
      </c>
      <c r="AJ61" s="161">
        <v>59.7</v>
      </c>
      <c r="AK61" s="161">
        <v>72.400000000000006</v>
      </c>
      <c r="AL61" s="161">
        <v>91.1</v>
      </c>
      <c r="AM61" s="1"/>
      <c r="AN61" s="71" t="str">
        <f t="shared" si="1"/>
        <v>43135</v>
      </c>
      <c r="AO61" s="69">
        <v>43</v>
      </c>
      <c r="AP61" s="69">
        <v>13</v>
      </c>
      <c r="AQ61" s="69">
        <v>5</v>
      </c>
      <c r="AR61" s="66">
        <v>244.8</v>
      </c>
      <c r="AS61" s="62"/>
    </row>
    <row r="62" spans="25:45" ht="14.4">
      <c r="Y62" s="73" t="str">
        <f t="shared" si="0"/>
        <v>44135</v>
      </c>
      <c r="Z62" s="69">
        <v>44</v>
      </c>
      <c r="AA62" s="69">
        <v>13</v>
      </c>
      <c r="AB62" s="69">
        <v>5</v>
      </c>
      <c r="AC62" s="161">
        <v>7.6</v>
      </c>
      <c r="AD62" s="161">
        <v>15.2</v>
      </c>
      <c r="AE62" s="161">
        <v>22.7</v>
      </c>
      <c r="AF62" s="161">
        <v>30.1</v>
      </c>
      <c r="AG62" s="161">
        <v>37.5</v>
      </c>
      <c r="AH62" s="161">
        <v>44.8</v>
      </c>
      <c r="AI62" s="161">
        <v>52</v>
      </c>
      <c r="AJ62" s="161">
        <v>66.2</v>
      </c>
      <c r="AK62" s="161">
        <v>80.2</v>
      </c>
      <c r="AL62" s="161">
        <v>100.9</v>
      </c>
      <c r="AM62" s="1"/>
      <c r="AN62" s="71" t="str">
        <f t="shared" si="1"/>
        <v>44135</v>
      </c>
      <c r="AO62" s="69">
        <v>44</v>
      </c>
      <c r="AP62" s="69">
        <v>13</v>
      </c>
      <c r="AQ62" s="69">
        <v>5</v>
      </c>
      <c r="AR62" s="66">
        <v>248</v>
      </c>
      <c r="AS62" s="62"/>
    </row>
    <row r="63" spans="25:45" ht="14.4">
      <c r="Y63" s="73" t="str">
        <f t="shared" si="0"/>
        <v>45135</v>
      </c>
      <c r="Z63" s="69">
        <v>45</v>
      </c>
      <c r="AA63" s="69">
        <v>13</v>
      </c>
      <c r="AB63" s="69">
        <v>5</v>
      </c>
      <c r="AC63" s="161">
        <v>8.5</v>
      </c>
      <c r="AD63" s="161">
        <v>16.899999999999999</v>
      </c>
      <c r="AE63" s="161">
        <v>25.2</v>
      </c>
      <c r="AF63" s="161">
        <v>33.5</v>
      </c>
      <c r="AG63" s="161">
        <v>41.6</v>
      </c>
      <c r="AH63" s="161">
        <v>49.7</v>
      </c>
      <c r="AI63" s="161">
        <v>57.7</v>
      </c>
      <c r="AJ63" s="161">
        <v>73.400000000000006</v>
      </c>
      <c r="AK63" s="161">
        <v>88.8</v>
      </c>
      <c r="AL63" s="161">
        <v>111.6</v>
      </c>
      <c r="AN63" s="71" t="str">
        <f t="shared" si="1"/>
        <v>45135</v>
      </c>
      <c r="AO63" s="69">
        <v>45</v>
      </c>
      <c r="AP63" s="69">
        <v>13</v>
      </c>
      <c r="AQ63" s="69">
        <v>5</v>
      </c>
      <c r="AR63" s="66">
        <v>251.5</v>
      </c>
      <c r="AS63" s="62"/>
    </row>
    <row r="64" spans="25:45" ht="14.4">
      <c r="Y64" s="73" t="str">
        <f t="shared" si="0"/>
        <v>46135</v>
      </c>
      <c r="Z64" s="69">
        <v>46</v>
      </c>
      <c r="AA64" s="69">
        <v>13</v>
      </c>
      <c r="AB64" s="69">
        <v>5</v>
      </c>
      <c r="AC64" s="161">
        <v>9.3000000000000007</v>
      </c>
      <c r="AD64" s="161">
        <v>18.5</v>
      </c>
      <c r="AE64" s="161">
        <v>27.6</v>
      </c>
      <c r="AF64" s="161">
        <v>36.6</v>
      </c>
      <c r="AG64" s="161">
        <v>45.5</v>
      </c>
      <c r="AH64" s="161">
        <v>54.3</v>
      </c>
      <c r="AI64" s="161">
        <v>63</v>
      </c>
      <c r="AJ64" s="161">
        <v>80.2</v>
      </c>
      <c r="AK64" s="161">
        <v>97.1</v>
      </c>
      <c r="AL64" s="161">
        <v>121.7</v>
      </c>
      <c r="AN64" s="71" t="str">
        <f t="shared" si="1"/>
        <v>46135</v>
      </c>
      <c r="AO64" s="69">
        <v>46</v>
      </c>
      <c r="AP64" s="69">
        <v>13</v>
      </c>
      <c r="AQ64" s="69">
        <v>5</v>
      </c>
      <c r="AR64" s="70">
        <v>252.2</v>
      </c>
      <c r="AS64" s="62"/>
    </row>
    <row r="65" spans="25:45" ht="14.4">
      <c r="Y65" s="73" t="str">
        <f t="shared" si="0"/>
        <v>47135</v>
      </c>
      <c r="Z65" s="69">
        <v>47</v>
      </c>
      <c r="AA65" s="69">
        <v>13</v>
      </c>
      <c r="AB65" s="69">
        <v>5</v>
      </c>
      <c r="AC65" s="161">
        <v>10.1</v>
      </c>
      <c r="AD65" s="161">
        <v>20.2</v>
      </c>
      <c r="AE65" s="161">
        <v>30.1</v>
      </c>
      <c r="AF65" s="161">
        <v>40</v>
      </c>
      <c r="AG65" s="161">
        <v>49.7</v>
      </c>
      <c r="AH65" s="161">
        <v>59.3</v>
      </c>
      <c r="AI65" s="161">
        <v>68.8</v>
      </c>
      <c r="AJ65" s="161">
        <v>87.5</v>
      </c>
      <c r="AK65" s="161">
        <v>105.8</v>
      </c>
      <c r="AL65" s="161">
        <v>132.4</v>
      </c>
      <c r="AN65" s="71" t="str">
        <f t="shared" si="1"/>
        <v>47135</v>
      </c>
      <c r="AO65" s="69">
        <v>47</v>
      </c>
      <c r="AP65" s="69">
        <v>13</v>
      </c>
      <c r="AQ65" s="69">
        <v>5</v>
      </c>
      <c r="AR65" s="70">
        <v>252.9</v>
      </c>
      <c r="AS65" s="62"/>
    </row>
    <row r="66" spans="25:45" ht="14.4">
      <c r="Y66" s="73" t="str">
        <f t="shared" si="0"/>
        <v>48135</v>
      </c>
      <c r="Z66" s="69">
        <v>48</v>
      </c>
      <c r="AA66" s="69">
        <v>13</v>
      </c>
      <c r="AB66" s="69">
        <v>5</v>
      </c>
      <c r="AC66" s="161">
        <v>11.1</v>
      </c>
      <c r="AD66" s="161">
        <v>22.1</v>
      </c>
      <c r="AE66" s="161">
        <v>32.9</v>
      </c>
      <c r="AF66" s="161">
        <v>43.6</v>
      </c>
      <c r="AG66" s="161">
        <v>54.2</v>
      </c>
      <c r="AH66" s="161">
        <v>64.599999999999994</v>
      </c>
      <c r="AI66" s="161">
        <v>74.900000000000006</v>
      </c>
      <c r="AJ66" s="161">
        <v>95.2</v>
      </c>
      <c r="AK66" s="161">
        <v>115</v>
      </c>
      <c r="AL66" s="161">
        <v>143.69999999999999</v>
      </c>
      <c r="AN66" s="71" t="str">
        <f t="shared" si="1"/>
        <v>48135</v>
      </c>
      <c r="AO66" s="69">
        <v>48</v>
      </c>
      <c r="AP66" s="69">
        <v>13</v>
      </c>
      <c r="AQ66" s="69">
        <v>5</v>
      </c>
      <c r="AR66" s="70">
        <v>253.6</v>
      </c>
      <c r="AS66" s="62"/>
    </row>
    <row r="67" spans="25:45" ht="14.4">
      <c r="Y67" s="73" t="str">
        <f t="shared" si="0"/>
        <v>49135</v>
      </c>
      <c r="Z67" s="69">
        <v>49</v>
      </c>
      <c r="AA67" s="69">
        <v>13</v>
      </c>
      <c r="AB67" s="69">
        <v>5</v>
      </c>
      <c r="AC67" s="161">
        <v>12.1</v>
      </c>
      <c r="AD67" s="161">
        <v>24</v>
      </c>
      <c r="AE67" s="161">
        <v>35.799999999999997</v>
      </c>
      <c r="AF67" s="161">
        <v>47.4</v>
      </c>
      <c r="AG67" s="161">
        <v>58.8</v>
      </c>
      <c r="AH67" s="161">
        <v>70.099999999999994</v>
      </c>
      <c r="AI67" s="161">
        <v>81.3</v>
      </c>
      <c r="AJ67" s="161">
        <v>103.2</v>
      </c>
      <c r="AK67" s="161">
        <v>124.6</v>
      </c>
      <c r="AL67" s="161">
        <v>155.6</v>
      </c>
      <c r="AN67" s="71" t="str">
        <f t="shared" si="1"/>
        <v>49135</v>
      </c>
      <c r="AO67" s="69">
        <v>49</v>
      </c>
      <c r="AP67" s="69">
        <v>13</v>
      </c>
      <c r="AQ67" s="69">
        <v>5</v>
      </c>
      <c r="AR67" s="70">
        <v>254.3</v>
      </c>
      <c r="AS67" s="62"/>
    </row>
    <row r="68" spans="25:45" ht="14.4">
      <c r="Y68" s="73" t="str">
        <f t="shared" ref="Y68:Y131" si="6">+CONCATENATE(Z68,AA68,AB68)</f>
        <v>50135</v>
      </c>
      <c r="Z68" s="69">
        <v>50</v>
      </c>
      <c r="AA68" s="69">
        <v>13</v>
      </c>
      <c r="AB68" s="69">
        <v>5</v>
      </c>
      <c r="AC68" s="161">
        <v>13.2</v>
      </c>
      <c r="AD68" s="161">
        <v>26.2</v>
      </c>
      <c r="AE68" s="161">
        <v>39</v>
      </c>
      <c r="AF68" s="161">
        <v>51.5</v>
      </c>
      <c r="AG68" s="161">
        <v>63.9</v>
      </c>
      <c r="AH68" s="161">
        <v>76.3</v>
      </c>
      <c r="AI68" s="161">
        <v>88.4</v>
      </c>
      <c r="AJ68" s="161">
        <v>112</v>
      </c>
      <c r="AK68" s="161">
        <v>135</v>
      </c>
      <c r="AL68" s="161">
        <v>168.4</v>
      </c>
      <c r="AN68" s="71" t="str">
        <f t="shared" ref="AN68:AN131" si="7">+CONCATENATE(AO68,AP68,AQ68)</f>
        <v>50135</v>
      </c>
      <c r="AO68" s="69">
        <v>50</v>
      </c>
      <c r="AP68" s="69">
        <v>13</v>
      </c>
      <c r="AQ68" s="69">
        <v>5</v>
      </c>
      <c r="AR68" s="70">
        <v>255.7</v>
      </c>
      <c r="AS68" s="62"/>
    </row>
    <row r="69" spans="25:45" ht="14.4">
      <c r="Y69" s="73" t="str">
        <f t="shared" si="6"/>
        <v>18146</v>
      </c>
      <c r="Z69" s="69">
        <v>18</v>
      </c>
      <c r="AA69" s="69">
        <v>14</v>
      </c>
      <c r="AB69" s="69">
        <v>6</v>
      </c>
      <c r="AC69" s="161">
        <v>1</v>
      </c>
      <c r="AD69" s="161">
        <v>2</v>
      </c>
      <c r="AE69" s="161">
        <v>3.1</v>
      </c>
      <c r="AF69" s="161">
        <v>4.0999999999999996</v>
      </c>
      <c r="AG69" s="161">
        <v>5.0999999999999996</v>
      </c>
      <c r="AH69" s="161">
        <v>6.1</v>
      </c>
      <c r="AI69" s="161">
        <v>7.1</v>
      </c>
      <c r="AJ69" s="161">
        <v>9.1</v>
      </c>
      <c r="AK69" s="161">
        <v>11.2</v>
      </c>
      <c r="AL69" s="161">
        <v>14.2</v>
      </c>
      <c r="AN69" s="71" t="str">
        <f t="shared" si="7"/>
        <v>18146</v>
      </c>
      <c r="AO69" s="69">
        <v>18</v>
      </c>
      <c r="AP69" s="69">
        <v>14</v>
      </c>
      <c r="AQ69" s="69">
        <v>6</v>
      </c>
      <c r="AR69" s="66">
        <v>178.1</v>
      </c>
      <c r="AS69" s="62"/>
    </row>
    <row r="70" spans="25:45" ht="14.4">
      <c r="Y70" s="73" t="str">
        <f t="shared" si="6"/>
        <v>19146</v>
      </c>
      <c r="Z70" s="69">
        <v>19</v>
      </c>
      <c r="AA70" s="69">
        <v>14</v>
      </c>
      <c r="AB70" s="69">
        <v>6</v>
      </c>
      <c r="AC70" s="161">
        <v>1.1000000000000001</v>
      </c>
      <c r="AD70" s="161">
        <v>2.1</v>
      </c>
      <c r="AE70" s="161">
        <v>3.2</v>
      </c>
      <c r="AF70" s="161">
        <v>4.2</v>
      </c>
      <c r="AG70" s="161">
        <v>5.2</v>
      </c>
      <c r="AH70" s="161">
        <v>6.3</v>
      </c>
      <c r="AI70" s="161">
        <v>7.3</v>
      </c>
      <c r="AJ70" s="161">
        <v>9.4</v>
      </c>
      <c r="AK70" s="161">
        <v>11.5</v>
      </c>
      <c r="AL70" s="161">
        <v>14.6</v>
      </c>
      <c r="AN70" s="71" t="str">
        <f t="shared" si="7"/>
        <v>19146</v>
      </c>
      <c r="AO70" s="69">
        <v>19</v>
      </c>
      <c r="AP70" s="69">
        <v>14</v>
      </c>
      <c r="AQ70" s="69">
        <v>6</v>
      </c>
      <c r="AR70" s="66">
        <v>178.2</v>
      </c>
      <c r="AS70" s="62"/>
    </row>
    <row r="71" spans="25:45" ht="14.4">
      <c r="Y71" s="73" t="str">
        <f t="shared" si="6"/>
        <v>20146</v>
      </c>
      <c r="Z71" s="69">
        <v>20</v>
      </c>
      <c r="AA71" s="69">
        <v>14</v>
      </c>
      <c r="AB71" s="69">
        <v>6</v>
      </c>
      <c r="AC71" s="161">
        <v>1.1000000000000001</v>
      </c>
      <c r="AD71" s="161">
        <v>2.2000000000000002</v>
      </c>
      <c r="AE71" s="161">
        <v>3.2</v>
      </c>
      <c r="AF71" s="161">
        <v>4.3</v>
      </c>
      <c r="AG71" s="161">
        <v>5.4</v>
      </c>
      <c r="AH71" s="161">
        <v>6.4</v>
      </c>
      <c r="AI71" s="161">
        <v>7.5</v>
      </c>
      <c r="AJ71" s="161">
        <v>9.6</v>
      </c>
      <c r="AK71" s="161">
        <v>11.8</v>
      </c>
      <c r="AL71" s="161">
        <v>14.9</v>
      </c>
      <c r="AN71" s="71" t="str">
        <f t="shared" si="7"/>
        <v>20146</v>
      </c>
      <c r="AO71" s="69">
        <v>20</v>
      </c>
      <c r="AP71" s="69">
        <v>14</v>
      </c>
      <c r="AQ71" s="69">
        <v>6</v>
      </c>
      <c r="AR71" s="66">
        <v>178.3</v>
      </c>
      <c r="AS71" s="62"/>
    </row>
    <row r="72" spans="25:45" ht="14.4">
      <c r="Y72" s="73" t="str">
        <f t="shared" si="6"/>
        <v>21146</v>
      </c>
      <c r="Z72" s="69">
        <v>21</v>
      </c>
      <c r="AA72" s="69">
        <v>14</v>
      </c>
      <c r="AB72" s="69">
        <v>6</v>
      </c>
      <c r="AC72" s="161">
        <v>1.1000000000000001</v>
      </c>
      <c r="AD72" s="161">
        <v>2.2000000000000002</v>
      </c>
      <c r="AE72" s="161">
        <v>3.3</v>
      </c>
      <c r="AF72" s="161">
        <v>4.4000000000000004</v>
      </c>
      <c r="AG72" s="161">
        <v>5.5</v>
      </c>
      <c r="AH72" s="161">
        <v>6.6</v>
      </c>
      <c r="AI72" s="161">
        <v>7.7</v>
      </c>
      <c r="AJ72" s="161">
        <v>9.9</v>
      </c>
      <c r="AK72" s="161">
        <v>12</v>
      </c>
      <c r="AL72" s="161">
        <v>15.3</v>
      </c>
      <c r="AN72" s="71" t="str">
        <f t="shared" si="7"/>
        <v>21146</v>
      </c>
      <c r="AO72" s="69">
        <v>21</v>
      </c>
      <c r="AP72" s="69">
        <v>14</v>
      </c>
      <c r="AQ72" s="69">
        <v>6</v>
      </c>
      <c r="AR72" s="66">
        <v>178.4</v>
      </c>
      <c r="AS72" s="62"/>
    </row>
    <row r="73" spans="25:45" ht="14.4">
      <c r="Y73" s="73" t="str">
        <f t="shared" si="6"/>
        <v>22146</v>
      </c>
      <c r="Z73" s="69">
        <v>22</v>
      </c>
      <c r="AA73" s="69">
        <v>14</v>
      </c>
      <c r="AB73" s="69">
        <v>6</v>
      </c>
      <c r="AC73" s="161">
        <v>1.1000000000000001</v>
      </c>
      <c r="AD73" s="161">
        <v>2.2999999999999998</v>
      </c>
      <c r="AE73" s="161">
        <v>3.4</v>
      </c>
      <c r="AF73" s="161">
        <v>4.5</v>
      </c>
      <c r="AG73" s="161">
        <v>5.6</v>
      </c>
      <c r="AH73" s="161">
        <v>6.7</v>
      </c>
      <c r="AI73" s="161">
        <v>7.9</v>
      </c>
      <c r="AJ73" s="161">
        <v>10.1</v>
      </c>
      <c r="AK73" s="161">
        <v>12.3</v>
      </c>
      <c r="AL73" s="161">
        <v>15.6</v>
      </c>
      <c r="AN73" s="71" t="str">
        <f t="shared" si="7"/>
        <v>22146</v>
      </c>
      <c r="AO73" s="69">
        <v>22</v>
      </c>
      <c r="AP73" s="69">
        <v>14</v>
      </c>
      <c r="AQ73" s="69">
        <v>6</v>
      </c>
      <c r="AR73" s="66">
        <v>178.5</v>
      </c>
      <c r="AS73" s="62"/>
    </row>
    <row r="74" spans="25:45" ht="14.4">
      <c r="Y74" s="73" t="str">
        <f t="shared" si="6"/>
        <v>23146</v>
      </c>
      <c r="Z74" s="69">
        <v>23</v>
      </c>
      <c r="AA74" s="69">
        <v>14</v>
      </c>
      <c r="AB74" s="69">
        <v>6</v>
      </c>
      <c r="AC74" s="161">
        <v>1.2</v>
      </c>
      <c r="AD74" s="161">
        <v>2.2999999999999998</v>
      </c>
      <c r="AE74" s="161">
        <v>3.5</v>
      </c>
      <c r="AF74" s="161">
        <v>4.5999999999999996</v>
      </c>
      <c r="AG74" s="161">
        <v>5.8</v>
      </c>
      <c r="AH74" s="161">
        <v>6.9</v>
      </c>
      <c r="AI74" s="161">
        <v>8.1</v>
      </c>
      <c r="AJ74" s="161">
        <v>10.3</v>
      </c>
      <c r="AK74" s="161">
        <v>12.6</v>
      </c>
      <c r="AL74" s="161">
        <v>16</v>
      </c>
      <c r="AN74" s="71" t="str">
        <f t="shared" si="7"/>
        <v>23146</v>
      </c>
      <c r="AO74" s="69">
        <v>23</v>
      </c>
      <c r="AP74" s="69">
        <v>14</v>
      </c>
      <c r="AQ74" s="69">
        <v>6</v>
      </c>
      <c r="AR74" s="66">
        <v>178.6</v>
      </c>
      <c r="AS74" s="62"/>
    </row>
    <row r="75" spans="25:45" ht="14.4">
      <c r="Y75" s="73" t="str">
        <f t="shared" si="6"/>
        <v>24146</v>
      </c>
      <c r="Z75" s="69">
        <v>24</v>
      </c>
      <c r="AA75" s="69">
        <v>14</v>
      </c>
      <c r="AB75" s="69">
        <v>6</v>
      </c>
      <c r="AC75" s="161">
        <v>1.1000000000000001</v>
      </c>
      <c r="AD75" s="161">
        <v>2.2999999999999998</v>
      </c>
      <c r="AE75" s="161">
        <v>3.5</v>
      </c>
      <c r="AF75" s="161">
        <v>4.7</v>
      </c>
      <c r="AG75" s="161">
        <v>5.9</v>
      </c>
      <c r="AH75" s="161">
        <v>7</v>
      </c>
      <c r="AI75" s="161">
        <v>8.1999999999999993</v>
      </c>
      <c r="AJ75" s="161">
        <v>10.6</v>
      </c>
      <c r="AK75" s="161">
        <v>12.9</v>
      </c>
      <c r="AL75" s="161">
        <v>16.399999999999999</v>
      </c>
      <c r="AN75" s="71" t="str">
        <f t="shared" si="7"/>
        <v>24146</v>
      </c>
      <c r="AO75" s="69">
        <v>24</v>
      </c>
      <c r="AP75" s="69">
        <v>14</v>
      </c>
      <c r="AQ75" s="69">
        <v>6</v>
      </c>
      <c r="AR75" s="66">
        <v>178.8</v>
      </c>
      <c r="AS75" s="62"/>
    </row>
    <row r="76" spans="25:45" ht="14.4">
      <c r="Y76" s="73" t="str">
        <f t="shared" si="6"/>
        <v>25146</v>
      </c>
      <c r="Z76" s="69">
        <v>25</v>
      </c>
      <c r="AA76" s="69">
        <v>14</v>
      </c>
      <c r="AB76" s="69">
        <v>6</v>
      </c>
      <c r="AC76" s="161">
        <v>1.2</v>
      </c>
      <c r="AD76" s="161">
        <v>2.4</v>
      </c>
      <c r="AE76" s="161">
        <v>3.7</v>
      </c>
      <c r="AF76" s="161">
        <v>4.9000000000000004</v>
      </c>
      <c r="AG76" s="161">
        <v>6.1</v>
      </c>
      <c r="AH76" s="161">
        <v>7.3</v>
      </c>
      <c r="AI76" s="161">
        <v>8.5</v>
      </c>
      <c r="AJ76" s="161">
        <v>10.9</v>
      </c>
      <c r="AK76" s="161">
        <v>13.3</v>
      </c>
      <c r="AL76" s="161">
        <v>16.899999999999999</v>
      </c>
      <c r="AN76" s="71" t="str">
        <f t="shared" si="7"/>
        <v>25146</v>
      </c>
      <c r="AO76" s="69">
        <v>25</v>
      </c>
      <c r="AP76" s="69">
        <v>14</v>
      </c>
      <c r="AQ76" s="69">
        <v>6</v>
      </c>
      <c r="AR76" s="66">
        <v>178.9</v>
      </c>
      <c r="AS76" s="62"/>
    </row>
    <row r="77" spans="25:45" ht="14.4">
      <c r="Y77" s="73" t="str">
        <f t="shared" si="6"/>
        <v>26146</v>
      </c>
      <c r="Z77" s="69">
        <v>26</v>
      </c>
      <c r="AA77" s="69">
        <v>14</v>
      </c>
      <c r="AB77" s="69">
        <v>6</v>
      </c>
      <c r="AC77" s="161">
        <v>1.2</v>
      </c>
      <c r="AD77" s="161">
        <v>2.5</v>
      </c>
      <c r="AE77" s="161">
        <v>3.8</v>
      </c>
      <c r="AF77" s="161">
        <v>5</v>
      </c>
      <c r="AG77" s="161">
        <v>6.3</v>
      </c>
      <c r="AH77" s="161">
        <v>7.5</v>
      </c>
      <c r="AI77" s="161">
        <v>8.8000000000000007</v>
      </c>
      <c r="AJ77" s="161">
        <v>11.3</v>
      </c>
      <c r="AK77" s="161">
        <v>13.8</v>
      </c>
      <c r="AL77" s="161">
        <v>17.5</v>
      </c>
      <c r="AN77" s="71" t="str">
        <f t="shared" si="7"/>
        <v>26146</v>
      </c>
      <c r="AO77" s="69">
        <v>26</v>
      </c>
      <c r="AP77" s="69">
        <v>14</v>
      </c>
      <c r="AQ77" s="69">
        <v>6</v>
      </c>
      <c r="AR77" s="66">
        <v>179.1</v>
      </c>
      <c r="AS77" s="62"/>
    </row>
    <row r="78" spans="25:45" ht="14.4">
      <c r="Y78" s="73" t="str">
        <f t="shared" si="6"/>
        <v>27146</v>
      </c>
      <c r="Z78" s="69">
        <v>27</v>
      </c>
      <c r="AA78" s="69">
        <v>14</v>
      </c>
      <c r="AB78" s="69">
        <v>6</v>
      </c>
      <c r="AC78" s="161">
        <v>1.3</v>
      </c>
      <c r="AD78" s="161">
        <v>2.6</v>
      </c>
      <c r="AE78" s="161">
        <v>3.9</v>
      </c>
      <c r="AF78" s="161">
        <v>5.3</v>
      </c>
      <c r="AG78" s="161">
        <v>6.6</v>
      </c>
      <c r="AH78" s="161">
        <v>7.9</v>
      </c>
      <c r="AI78" s="161">
        <v>9.1999999999999993</v>
      </c>
      <c r="AJ78" s="161">
        <v>11.8</v>
      </c>
      <c r="AK78" s="161">
        <v>14.4</v>
      </c>
      <c r="AL78" s="161">
        <v>18.2</v>
      </c>
      <c r="AN78" s="71" t="str">
        <f t="shared" si="7"/>
        <v>27146</v>
      </c>
      <c r="AO78" s="69">
        <v>27</v>
      </c>
      <c r="AP78" s="69">
        <v>14</v>
      </c>
      <c r="AQ78" s="69">
        <v>6</v>
      </c>
      <c r="AR78" s="66">
        <v>179.3</v>
      </c>
      <c r="AS78" s="62"/>
    </row>
    <row r="79" spans="25:45" ht="14.4">
      <c r="Y79" s="73" t="str">
        <f t="shared" si="6"/>
        <v>28146</v>
      </c>
      <c r="Z79" s="69">
        <v>28</v>
      </c>
      <c r="AA79" s="69">
        <v>14</v>
      </c>
      <c r="AB79" s="69">
        <v>6</v>
      </c>
      <c r="AC79" s="161">
        <v>1.4</v>
      </c>
      <c r="AD79" s="161">
        <v>2.8</v>
      </c>
      <c r="AE79" s="161">
        <v>4.2</v>
      </c>
      <c r="AF79" s="161">
        <v>5.6</v>
      </c>
      <c r="AG79" s="161">
        <v>6.9</v>
      </c>
      <c r="AH79" s="161">
        <v>8.3000000000000007</v>
      </c>
      <c r="AI79" s="161">
        <v>9.6999999999999993</v>
      </c>
      <c r="AJ79" s="161">
        <v>12.4</v>
      </c>
      <c r="AK79" s="161">
        <v>15.1</v>
      </c>
      <c r="AL79" s="161">
        <v>19.100000000000001</v>
      </c>
      <c r="AN79" s="71" t="str">
        <f t="shared" si="7"/>
        <v>28146</v>
      </c>
      <c r="AO79" s="69">
        <v>28</v>
      </c>
      <c r="AP79" s="69">
        <v>14</v>
      </c>
      <c r="AQ79" s="69">
        <v>6</v>
      </c>
      <c r="AR79" s="66">
        <v>179.5</v>
      </c>
      <c r="AS79" s="62"/>
    </row>
    <row r="80" spans="25:45" ht="14.4">
      <c r="Y80" s="73" t="str">
        <f t="shared" si="6"/>
        <v>29146</v>
      </c>
      <c r="Z80" s="69">
        <v>29</v>
      </c>
      <c r="AA80" s="69">
        <v>14</v>
      </c>
      <c r="AB80" s="69">
        <v>6</v>
      </c>
      <c r="AC80" s="161">
        <v>1.5</v>
      </c>
      <c r="AD80" s="161">
        <v>3</v>
      </c>
      <c r="AE80" s="161">
        <v>4.4000000000000004</v>
      </c>
      <c r="AF80" s="161">
        <v>5.8</v>
      </c>
      <c r="AG80" s="161">
        <v>7.3</v>
      </c>
      <c r="AH80" s="161">
        <v>8.6999999999999993</v>
      </c>
      <c r="AI80" s="161">
        <v>10.199999999999999</v>
      </c>
      <c r="AJ80" s="161">
        <v>13</v>
      </c>
      <c r="AK80" s="161">
        <v>15.9</v>
      </c>
      <c r="AL80" s="161">
        <v>20.100000000000001</v>
      </c>
      <c r="AN80" s="71" t="str">
        <f t="shared" si="7"/>
        <v>29146</v>
      </c>
      <c r="AO80" s="69">
        <v>29</v>
      </c>
      <c r="AP80" s="69">
        <v>14</v>
      </c>
      <c r="AQ80" s="69">
        <v>6</v>
      </c>
      <c r="AR80" s="66">
        <v>179.8</v>
      </c>
      <c r="AS80" s="62"/>
    </row>
    <row r="81" spans="25:45" ht="14.4">
      <c r="Y81" s="73" t="str">
        <f t="shared" si="6"/>
        <v>30146</v>
      </c>
      <c r="Z81" s="69">
        <v>30</v>
      </c>
      <c r="AA81" s="69">
        <v>14</v>
      </c>
      <c r="AB81" s="69">
        <v>6</v>
      </c>
      <c r="AC81" s="161">
        <v>1.5</v>
      </c>
      <c r="AD81" s="161">
        <v>3.1</v>
      </c>
      <c r="AE81" s="161">
        <v>4.5999999999999996</v>
      </c>
      <c r="AF81" s="161">
        <v>6.2</v>
      </c>
      <c r="AG81" s="161">
        <v>7.7</v>
      </c>
      <c r="AH81" s="161">
        <v>9.1999999999999993</v>
      </c>
      <c r="AI81" s="161">
        <v>10.7</v>
      </c>
      <c r="AJ81" s="161">
        <v>13.8</v>
      </c>
      <c r="AK81" s="161">
        <v>16.8</v>
      </c>
      <c r="AL81" s="161">
        <v>21.3</v>
      </c>
      <c r="AN81" s="71" t="str">
        <f t="shared" si="7"/>
        <v>30146</v>
      </c>
      <c r="AO81" s="69">
        <v>30</v>
      </c>
      <c r="AP81" s="69">
        <v>14</v>
      </c>
      <c r="AQ81" s="69">
        <v>6</v>
      </c>
      <c r="AR81" s="66">
        <v>180.2</v>
      </c>
      <c r="AS81" s="62"/>
    </row>
    <row r="82" spans="25:45" ht="14.4">
      <c r="Y82" s="73" t="str">
        <f t="shared" si="6"/>
        <v>31146</v>
      </c>
      <c r="Z82" s="69">
        <v>31</v>
      </c>
      <c r="AA82" s="69">
        <v>14</v>
      </c>
      <c r="AB82" s="69">
        <v>6</v>
      </c>
      <c r="AC82" s="161">
        <v>1.7</v>
      </c>
      <c r="AD82" s="161">
        <v>3.3</v>
      </c>
      <c r="AE82" s="161">
        <v>4.9000000000000004</v>
      </c>
      <c r="AF82" s="161">
        <v>6.6</v>
      </c>
      <c r="AG82" s="161">
        <v>8.1999999999999993</v>
      </c>
      <c r="AH82" s="161">
        <v>9.8000000000000007</v>
      </c>
      <c r="AI82" s="161">
        <v>11.5</v>
      </c>
      <c r="AJ82" s="161">
        <v>14.7</v>
      </c>
      <c r="AK82" s="161">
        <v>17.899999999999999</v>
      </c>
      <c r="AL82" s="161">
        <v>22.7</v>
      </c>
      <c r="AN82" s="71" t="str">
        <f t="shared" si="7"/>
        <v>31146</v>
      </c>
      <c r="AO82" s="69">
        <v>31</v>
      </c>
      <c r="AP82" s="69">
        <v>14</v>
      </c>
      <c r="AQ82" s="69">
        <v>6</v>
      </c>
      <c r="AR82" s="66">
        <v>180.6</v>
      </c>
      <c r="AS82" s="62"/>
    </row>
    <row r="83" spans="25:45" ht="14.4">
      <c r="Y83" s="73" t="str">
        <f t="shared" si="6"/>
        <v>32146</v>
      </c>
      <c r="Z83" s="69">
        <v>32</v>
      </c>
      <c r="AA83" s="69">
        <v>14</v>
      </c>
      <c r="AB83" s="69">
        <v>6</v>
      </c>
      <c r="AC83" s="161">
        <v>1.8</v>
      </c>
      <c r="AD83" s="161">
        <v>3.5</v>
      </c>
      <c r="AE83" s="161">
        <v>5.3</v>
      </c>
      <c r="AF83" s="161">
        <v>7.1</v>
      </c>
      <c r="AG83" s="161">
        <v>8.8000000000000007</v>
      </c>
      <c r="AH83" s="161">
        <v>10.5</v>
      </c>
      <c r="AI83" s="161">
        <v>12.3</v>
      </c>
      <c r="AJ83" s="161">
        <v>15.7</v>
      </c>
      <c r="AK83" s="161">
        <v>19.2</v>
      </c>
      <c r="AL83" s="161">
        <v>24.3</v>
      </c>
      <c r="AN83" s="71" t="str">
        <f t="shared" si="7"/>
        <v>32146</v>
      </c>
      <c r="AO83" s="69">
        <v>32</v>
      </c>
      <c r="AP83" s="69">
        <v>14</v>
      </c>
      <c r="AQ83" s="69">
        <v>6</v>
      </c>
      <c r="AR83" s="66">
        <v>181.1</v>
      </c>
      <c r="AS83" s="62"/>
    </row>
    <row r="84" spans="25:45" ht="14.4">
      <c r="Y84" s="73" t="str">
        <f t="shared" si="6"/>
        <v>33146</v>
      </c>
      <c r="Z84" s="69">
        <v>33</v>
      </c>
      <c r="AA84" s="69">
        <v>14</v>
      </c>
      <c r="AB84" s="69">
        <v>6</v>
      </c>
      <c r="AC84" s="161">
        <v>1.9</v>
      </c>
      <c r="AD84" s="161">
        <v>3.8</v>
      </c>
      <c r="AE84" s="161">
        <v>5.7</v>
      </c>
      <c r="AF84" s="161">
        <v>7.6</v>
      </c>
      <c r="AG84" s="161">
        <v>9.5</v>
      </c>
      <c r="AH84" s="161">
        <v>11.4</v>
      </c>
      <c r="AI84" s="161">
        <v>13.2</v>
      </c>
      <c r="AJ84" s="161">
        <v>17</v>
      </c>
      <c r="AK84" s="161">
        <v>20.7</v>
      </c>
      <c r="AL84" s="161">
        <v>26.2</v>
      </c>
      <c r="AN84" s="71" t="str">
        <f t="shared" si="7"/>
        <v>33146</v>
      </c>
      <c r="AO84" s="69">
        <v>33</v>
      </c>
      <c r="AP84" s="69">
        <v>14</v>
      </c>
      <c r="AQ84" s="69">
        <v>6</v>
      </c>
      <c r="AR84" s="66">
        <v>181.7</v>
      </c>
      <c r="AS84" s="62"/>
    </row>
    <row r="85" spans="25:45" ht="14.4">
      <c r="Y85" s="73" t="str">
        <f t="shared" si="6"/>
        <v>34146</v>
      </c>
      <c r="Z85" s="69">
        <v>34</v>
      </c>
      <c r="AA85" s="69">
        <v>14</v>
      </c>
      <c r="AB85" s="69">
        <v>6</v>
      </c>
      <c r="AC85" s="161">
        <v>2</v>
      </c>
      <c r="AD85" s="161">
        <v>4.0999999999999996</v>
      </c>
      <c r="AE85" s="161">
        <v>6.2</v>
      </c>
      <c r="AF85" s="161">
        <v>8.1999999999999993</v>
      </c>
      <c r="AG85" s="161">
        <v>10.3</v>
      </c>
      <c r="AH85" s="161">
        <v>12.3</v>
      </c>
      <c r="AI85" s="161">
        <v>14.3</v>
      </c>
      <c r="AJ85" s="161">
        <v>18.399999999999999</v>
      </c>
      <c r="AK85" s="161">
        <v>22.4</v>
      </c>
      <c r="AL85" s="161">
        <v>28.4</v>
      </c>
      <c r="AN85" s="71" t="str">
        <f t="shared" si="7"/>
        <v>34146</v>
      </c>
      <c r="AO85" s="69">
        <v>34</v>
      </c>
      <c r="AP85" s="69">
        <v>14</v>
      </c>
      <c r="AQ85" s="69">
        <v>6</v>
      </c>
      <c r="AR85" s="66">
        <v>182.4</v>
      </c>
      <c r="AS85" s="62"/>
    </row>
    <row r="86" spans="25:45" ht="14.4">
      <c r="Y86" s="73" t="str">
        <f t="shared" si="6"/>
        <v>35146</v>
      </c>
      <c r="Z86" s="69">
        <v>35</v>
      </c>
      <c r="AA86" s="69">
        <v>14</v>
      </c>
      <c r="AB86" s="69">
        <v>6</v>
      </c>
      <c r="AC86" s="161">
        <v>2.2999999999999998</v>
      </c>
      <c r="AD86" s="161">
        <v>4.5999999999999996</v>
      </c>
      <c r="AE86" s="161">
        <v>6.8</v>
      </c>
      <c r="AF86" s="161">
        <v>9</v>
      </c>
      <c r="AG86" s="161">
        <v>11.3</v>
      </c>
      <c r="AH86" s="161">
        <v>13.5</v>
      </c>
      <c r="AI86" s="161">
        <v>15.7</v>
      </c>
      <c r="AJ86" s="161">
        <v>20.100000000000001</v>
      </c>
      <c r="AK86" s="161">
        <v>24.5</v>
      </c>
      <c r="AL86" s="161">
        <v>31</v>
      </c>
      <c r="AN86" s="71" t="str">
        <f t="shared" si="7"/>
        <v>35146</v>
      </c>
      <c r="AO86" s="69">
        <v>35</v>
      </c>
      <c r="AP86" s="69">
        <v>14</v>
      </c>
      <c r="AQ86" s="69">
        <v>6</v>
      </c>
      <c r="AR86" s="66">
        <v>183.1</v>
      </c>
      <c r="AS86" s="62"/>
    </row>
    <row r="87" spans="25:45" ht="14.4">
      <c r="Y87" s="73" t="str">
        <f t="shared" si="6"/>
        <v>36146</v>
      </c>
      <c r="Z87" s="69">
        <v>36</v>
      </c>
      <c r="AA87" s="69">
        <v>14</v>
      </c>
      <c r="AB87" s="69">
        <v>6</v>
      </c>
      <c r="AC87" s="161">
        <v>2.5</v>
      </c>
      <c r="AD87" s="161">
        <v>5</v>
      </c>
      <c r="AE87" s="161">
        <v>7.5</v>
      </c>
      <c r="AF87" s="161">
        <v>9.9</v>
      </c>
      <c r="AG87" s="161">
        <v>12.4</v>
      </c>
      <c r="AH87" s="161">
        <v>14.8</v>
      </c>
      <c r="AI87" s="161">
        <v>17.2</v>
      </c>
      <c r="AJ87" s="161">
        <v>22</v>
      </c>
      <c r="AK87" s="161">
        <v>26.8</v>
      </c>
      <c r="AL87" s="161">
        <v>33.9</v>
      </c>
      <c r="AN87" s="71" t="str">
        <f t="shared" si="7"/>
        <v>36146</v>
      </c>
      <c r="AO87" s="69">
        <v>36</v>
      </c>
      <c r="AP87" s="69">
        <v>14</v>
      </c>
      <c r="AQ87" s="69">
        <v>6</v>
      </c>
      <c r="AR87" s="66">
        <v>184</v>
      </c>
      <c r="AS87" s="62"/>
    </row>
    <row r="88" spans="25:45" ht="14.4">
      <c r="Y88" s="73" t="str">
        <f t="shared" si="6"/>
        <v>37146</v>
      </c>
      <c r="Z88" s="69">
        <v>37</v>
      </c>
      <c r="AA88" s="69">
        <v>14</v>
      </c>
      <c r="AB88" s="69">
        <v>6</v>
      </c>
      <c r="AC88" s="161">
        <v>2.7</v>
      </c>
      <c r="AD88" s="161">
        <v>5.4</v>
      </c>
      <c r="AE88" s="161">
        <v>8.1999999999999993</v>
      </c>
      <c r="AF88" s="161">
        <v>10.9</v>
      </c>
      <c r="AG88" s="161">
        <v>13.5</v>
      </c>
      <c r="AH88" s="161">
        <v>16.2</v>
      </c>
      <c r="AI88" s="161">
        <v>18.899999999999999</v>
      </c>
      <c r="AJ88" s="161">
        <v>24.2</v>
      </c>
      <c r="AK88" s="161">
        <v>29.4</v>
      </c>
      <c r="AL88" s="161">
        <v>37.200000000000003</v>
      </c>
      <c r="AN88" s="71" t="str">
        <f t="shared" si="7"/>
        <v>37146</v>
      </c>
      <c r="AO88" s="69">
        <v>37</v>
      </c>
      <c r="AP88" s="69">
        <v>14</v>
      </c>
      <c r="AQ88" s="69">
        <v>6</v>
      </c>
      <c r="AR88" s="66">
        <v>185.1</v>
      </c>
      <c r="AS88" s="62"/>
    </row>
    <row r="89" spans="25:45" ht="14.4">
      <c r="Y89" s="73" t="str">
        <f t="shared" si="6"/>
        <v>38146</v>
      </c>
      <c r="Z89" s="69">
        <v>38</v>
      </c>
      <c r="AA89" s="69">
        <v>14</v>
      </c>
      <c r="AB89" s="69">
        <v>6</v>
      </c>
      <c r="AC89" s="161">
        <v>3</v>
      </c>
      <c r="AD89" s="161">
        <v>6</v>
      </c>
      <c r="AE89" s="161">
        <v>9</v>
      </c>
      <c r="AF89" s="161">
        <v>12</v>
      </c>
      <c r="AG89" s="161">
        <v>14.9</v>
      </c>
      <c r="AH89" s="161">
        <v>17.899999999999999</v>
      </c>
      <c r="AI89" s="161">
        <v>20.8</v>
      </c>
      <c r="AJ89" s="161">
        <v>26.6</v>
      </c>
      <c r="AK89" s="161">
        <v>32.4</v>
      </c>
      <c r="AL89" s="161">
        <v>40.9</v>
      </c>
      <c r="AN89" s="71" t="str">
        <f t="shared" si="7"/>
        <v>38146</v>
      </c>
      <c r="AO89" s="69">
        <v>38</v>
      </c>
      <c r="AP89" s="69">
        <v>14</v>
      </c>
      <c r="AQ89" s="69">
        <v>6</v>
      </c>
      <c r="AR89" s="66">
        <v>186.3</v>
      </c>
      <c r="AS89" s="62"/>
    </row>
    <row r="90" spans="25:45" ht="14.4">
      <c r="Y90" s="73" t="str">
        <f t="shared" si="6"/>
        <v>39146</v>
      </c>
      <c r="Z90" s="69">
        <v>39</v>
      </c>
      <c r="AA90" s="69">
        <v>14</v>
      </c>
      <c r="AB90" s="69">
        <v>6</v>
      </c>
      <c r="AC90" s="161">
        <v>3.3</v>
      </c>
      <c r="AD90" s="161">
        <v>6.7</v>
      </c>
      <c r="AE90" s="161">
        <v>10</v>
      </c>
      <c r="AF90" s="161">
        <v>13.3</v>
      </c>
      <c r="AG90" s="161">
        <v>16.600000000000001</v>
      </c>
      <c r="AH90" s="161">
        <v>19.8</v>
      </c>
      <c r="AI90" s="161">
        <v>23</v>
      </c>
      <c r="AJ90" s="161">
        <v>29.4</v>
      </c>
      <c r="AK90" s="161">
        <v>35.799999999999997</v>
      </c>
      <c r="AL90" s="161">
        <v>45.1</v>
      </c>
      <c r="AN90" s="71" t="str">
        <f t="shared" si="7"/>
        <v>39146</v>
      </c>
      <c r="AO90" s="69">
        <v>39</v>
      </c>
      <c r="AP90" s="69">
        <v>14</v>
      </c>
      <c r="AQ90" s="69">
        <v>6</v>
      </c>
      <c r="AR90" s="66">
        <v>187.6</v>
      </c>
      <c r="AS90" s="62"/>
    </row>
    <row r="91" spans="25:45" ht="14.4">
      <c r="Y91" s="73" t="str">
        <f t="shared" si="6"/>
        <v>40146</v>
      </c>
      <c r="Z91" s="69">
        <v>40</v>
      </c>
      <c r="AA91" s="69">
        <v>14</v>
      </c>
      <c r="AB91" s="69">
        <v>6</v>
      </c>
      <c r="AC91" s="161">
        <v>3.7</v>
      </c>
      <c r="AD91" s="161">
        <v>7.4</v>
      </c>
      <c r="AE91" s="161">
        <v>11.1</v>
      </c>
      <c r="AF91" s="161">
        <v>14.7</v>
      </c>
      <c r="AG91" s="161">
        <v>18.3</v>
      </c>
      <c r="AH91" s="161">
        <v>21.9</v>
      </c>
      <c r="AI91" s="161">
        <v>25.5</v>
      </c>
      <c r="AJ91" s="161">
        <v>32.6</v>
      </c>
      <c r="AK91" s="161">
        <v>39.6</v>
      </c>
      <c r="AL91" s="161">
        <v>49.9</v>
      </c>
      <c r="AN91" s="71" t="str">
        <f t="shared" si="7"/>
        <v>40146</v>
      </c>
      <c r="AO91" s="69">
        <v>40</v>
      </c>
      <c r="AP91" s="69">
        <v>14</v>
      </c>
      <c r="AQ91" s="69">
        <v>6</v>
      </c>
      <c r="AR91" s="66">
        <v>189.1</v>
      </c>
      <c r="AS91" s="62"/>
    </row>
    <row r="92" spans="25:45" ht="14.4">
      <c r="Y92" s="73" t="str">
        <f t="shared" si="6"/>
        <v>41146</v>
      </c>
      <c r="Z92" s="69">
        <v>41</v>
      </c>
      <c r="AA92" s="69">
        <v>14</v>
      </c>
      <c r="AB92" s="69">
        <v>6</v>
      </c>
      <c r="AC92" s="161">
        <v>4.0999999999999996</v>
      </c>
      <c r="AD92" s="161">
        <v>8.1999999999999993</v>
      </c>
      <c r="AE92" s="161">
        <v>12.3</v>
      </c>
      <c r="AF92" s="161">
        <v>16.3</v>
      </c>
      <c r="AG92" s="161">
        <v>20.3</v>
      </c>
      <c r="AH92" s="161">
        <v>24.3</v>
      </c>
      <c r="AI92" s="161">
        <v>28.2</v>
      </c>
      <c r="AJ92" s="161">
        <v>36</v>
      </c>
      <c r="AK92" s="161">
        <v>43.7</v>
      </c>
      <c r="AL92" s="161">
        <v>55.1</v>
      </c>
      <c r="AN92" s="71" t="str">
        <f t="shared" si="7"/>
        <v>41146</v>
      </c>
      <c r="AO92" s="69">
        <v>41</v>
      </c>
      <c r="AP92" s="69">
        <v>14</v>
      </c>
      <c r="AQ92" s="69">
        <v>6</v>
      </c>
      <c r="AR92" s="66">
        <v>190.8</v>
      </c>
      <c r="AS92" s="62"/>
    </row>
    <row r="93" spans="25:45" ht="14.4">
      <c r="Y93" s="73" t="str">
        <f t="shared" si="6"/>
        <v>42146</v>
      </c>
      <c r="Z93" s="69">
        <v>42</v>
      </c>
      <c r="AA93" s="69">
        <v>14</v>
      </c>
      <c r="AB93" s="69">
        <v>6</v>
      </c>
      <c r="AC93" s="161">
        <v>4.5999999999999996</v>
      </c>
      <c r="AD93" s="161">
        <v>9.1</v>
      </c>
      <c r="AE93" s="161">
        <v>13.6</v>
      </c>
      <c r="AF93" s="161">
        <v>18.100000000000001</v>
      </c>
      <c r="AG93" s="161">
        <v>22.5</v>
      </c>
      <c r="AH93" s="161">
        <v>26.9</v>
      </c>
      <c r="AI93" s="161">
        <v>31.3</v>
      </c>
      <c r="AJ93" s="161">
        <v>39.9</v>
      </c>
      <c r="AK93" s="161">
        <v>48.4</v>
      </c>
      <c r="AL93" s="161">
        <v>60.9</v>
      </c>
      <c r="AN93" s="71" t="str">
        <f t="shared" si="7"/>
        <v>42146</v>
      </c>
      <c r="AO93" s="69">
        <v>42</v>
      </c>
      <c r="AP93" s="69">
        <v>14</v>
      </c>
      <c r="AQ93" s="69">
        <v>6</v>
      </c>
      <c r="AR93" s="66">
        <v>192.7</v>
      </c>
      <c r="AS93" s="62"/>
    </row>
    <row r="94" spans="25:45" ht="14.4">
      <c r="Y94" s="73" t="str">
        <f t="shared" si="6"/>
        <v>43146</v>
      </c>
      <c r="Z94" s="69">
        <v>43</v>
      </c>
      <c r="AA94" s="69">
        <v>14</v>
      </c>
      <c r="AB94" s="69">
        <v>6</v>
      </c>
      <c r="AC94" s="161">
        <v>5.0999999999999996</v>
      </c>
      <c r="AD94" s="161">
        <v>10.1</v>
      </c>
      <c r="AE94" s="161">
        <v>15.1</v>
      </c>
      <c r="AF94" s="161">
        <v>20</v>
      </c>
      <c r="AG94" s="161">
        <v>24.9</v>
      </c>
      <c r="AH94" s="161">
        <v>29.8</v>
      </c>
      <c r="AI94" s="161">
        <v>34.6</v>
      </c>
      <c r="AJ94" s="161">
        <v>44.2</v>
      </c>
      <c r="AK94" s="161">
        <v>53.5</v>
      </c>
      <c r="AL94" s="161">
        <v>67.3</v>
      </c>
      <c r="AN94" s="71" t="str">
        <f t="shared" si="7"/>
        <v>43146</v>
      </c>
      <c r="AO94" s="69">
        <v>43</v>
      </c>
      <c r="AP94" s="69">
        <v>14</v>
      </c>
      <c r="AQ94" s="69">
        <v>6</v>
      </c>
      <c r="AR94" s="66">
        <v>194.8</v>
      </c>
      <c r="AS94" s="62"/>
    </row>
    <row r="95" spans="25:45" ht="14.4">
      <c r="Y95" s="73" t="str">
        <f t="shared" si="6"/>
        <v>44146</v>
      </c>
      <c r="Z95" s="69">
        <v>44</v>
      </c>
      <c r="AA95" s="69">
        <v>14</v>
      </c>
      <c r="AB95" s="69">
        <v>6</v>
      </c>
      <c r="AC95" s="161">
        <v>5.6</v>
      </c>
      <c r="AD95" s="161">
        <v>11.2</v>
      </c>
      <c r="AE95" s="161">
        <v>16.7</v>
      </c>
      <c r="AF95" s="161">
        <v>22.2</v>
      </c>
      <c r="AG95" s="161">
        <v>27.6</v>
      </c>
      <c r="AH95" s="161">
        <v>33</v>
      </c>
      <c r="AI95" s="161">
        <v>38.299999999999997</v>
      </c>
      <c r="AJ95" s="161">
        <v>48.8</v>
      </c>
      <c r="AK95" s="161">
        <v>59.1</v>
      </c>
      <c r="AL95" s="161">
        <v>74.2</v>
      </c>
      <c r="AN95" s="71" t="str">
        <f t="shared" si="7"/>
        <v>44146</v>
      </c>
      <c r="AO95" s="69">
        <v>44</v>
      </c>
      <c r="AP95" s="69">
        <v>14</v>
      </c>
      <c r="AQ95" s="69">
        <v>6</v>
      </c>
      <c r="AR95" s="66">
        <v>197.1</v>
      </c>
      <c r="AS95" s="62"/>
    </row>
    <row r="96" spans="25:45" ht="14.4">
      <c r="Y96" s="73" t="str">
        <f t="shared" si="6"/>
        <v>45146</v>
      </c>
      <c r="Z96" s="69">
        <v>45</v>
      </c>
      <c r="AA96" s="69">
        <v>14</v>
      </c>
      <c r="AB96" s="69">
        <v>6</v>
      </c>
      <c r="AC96" s="161">
        <v>6.3</v>
      </c>
      <c r="AD96" s="161">
        <v>12.4</v>
      </c>
      <c r="AE96" s="161">
        <v>18.5</v>
      </c>
      <c r="AF96" s="161">
        <v>24.6</v>
      </c>
      <c r="AG96" s="161">
        <v>30.6</v>
      </c>
      <c r="AH96" s="161">
        <v>36.5</v>
      </c>
      <c r="AI96" s="161">
        <v>42.4</v>
      </c>
      <c r="AJ96" s="161">
        <v>53.9</v>
      </c>
      <c r="AK96" s="161">
        <v>65.3</v>
      </c>
      <c r="AL96" s="161">
        <v>81.8</v>
      </c>
      <c r="AN96" s="71" t="str">
        <f t="shared" si="7"/>
        <v>45146</v>
      </c>
      <c r="AO96" s="69">
        <v>45</v>
      </c>
      <c r="AP96" s="69">
        <v>14</v>
      </c>
      <c r="AQ96" s="69">
        <v>6</v>
      </c>
      <c r="AR96" s="66">
        <v>199.6</v>
      </c>
      <c r="AS96" s="62"/>
    </row>
    <row r="97" spans="25:45" ht="14.4">
      <c r="Y97" s="73" t="str">
        <f t="shared" si="6"/>
        <v>46146</v>
      </c>
      <c r="Z97" s="69">
        <v>46</v>
      </c>
      <c r="AA97" s="69">
        <v>14</v>
      </c>
      <c r="AB97" s="69">
        <v>6</v>
      </c>
      <c r="AC97" s="161">
        <v>6.9</v>
      </c>
      <c r="AD97" s="161">
        <v>13.8</v>
      </c>
      <c r="AE97" s="161">
        <v>20.5</v>
      </c>
      <c r="AF97" s="161">
        <v>27.2</v>
      </c>
      <c r="AG97" s="161">
        <v>33.799999999999997</v>
      </c>
      <c r="AH97" s="161">
        <v>40.299999999999997</v>
      </c>
      <c r="AI97" s="161">
        <v>46.8</v>
      </c>
      <c r="AJ97" s="161">
        <v>59.5</v>
      </c>
      <c r="AK97" s="161">
        <v>71.900000000000006</v>
      </c>
      <c r="AL97" s="161">
        <v>90.1</v>
      </c>
      <c r="AN97" s="71" t="str">
        <f t="shared" si="7"/>
        <v>46146</v>
      </c>
      <c r="AO97" s="69">
        <v>46</v>
      </c>
      <c r="AP97" s="69">
        <v>14</v>
      </c>
      <c r="AQ97" s="69">
        <v>6</v>
      </c>
      <c r="AR97" s="66">
        <v>202.4</v>
      </c>
      <c r="AS97" s="62"/>
    </row>
    <row r="98" spans="25:45" ht="14.4">
      <c r="Y98" s="73" t="str">
        <f t="shared" si="6"/>
        <v>47146</v>
      </c>
      <c r="Z98" s="69">
        <v>47</v>
      </c>
      <c r="AA98" s="69">
        <v>14</v>
      </c>
      <c r="AB98" s="69">
        <v>6</v>
      </c>
      <c r="AC98" s="161">
        <v>7.6</v>
      </c>
      <c r="AD98" s="161">
        <v>15</v>
      </c>
      <c r="AE98" s="161">
        <v>22.4</v>
      </c>
      <c r="AF98" s="161">
        <v>29.6</v>
      </c>
      <c r="AG98" s="161">
        <v>36.9</v>
      </c>
      <c r="AH98" s="161">
        <v>44</v>
      </c>
      <c r="AI98" s="161">
        <v>51</v>
      </c>
      <c r="AJ98" s="161">
        <v>64.8</v>
      </c>
      <c r="AK98" s="161">
        <v>78.2</v>
      </c>
      <c r="AL98" s="161">
        <v>97.8</v>
      </c>
      <c r="AN98" s="71" t="str">
        <f t="shared" si="7"/>
        <v>47146</v>
      </c>
      <c r="AO98" s="69">
        <v>47</v>
      </c>
      <c r="AP98" s="69">
        <v>14</v>
      </c>
      <c r="AQ98" s="69">
        <v>6</v>
      </c>
      <c r="AR98" s="70">
        <v>202.9</v>
      </c>
      <c r="AS98" s="62"/>
    </row>
    <row r="99" spans="25:45" ht="14.4">
      <c r="Y99" s="73" t="str">
        <f t="shared" si="6"/>
        <v>48146</v>
      </c>
      <c r="Z99" s="69">
        <v>48</v>
      </c>
      <c r="AA99" s="69">
        <v>14</v>
      </c>
      <c r="AB99" s="69">
        <v>6</v>
      </c>
      <c r="AC99" s="161">
        <v>8.1999999999999993</v>
      </c>
      <c r="AD99" s="161">
        <v>16.3</v>
      </c>
      <c r="AE99" s="161">
        <v>24.3</v>
      </c>
      <c r="AF99" s="161">
        <v>32.299999999999997</v>
      </c>
      <c r="AG99" s="161">
        <v>40.1</v>
      </c>
      <c r="AH99" s="161">
        <v>47.8</v>
      </c>
      <c r="AI99" s="161">
        <v>55.4</v>
      </c>
      <c r="AJ99" s="161">
        <v>70.3</v>
      </c>
      <c r="AK99" s="161">
        <v>84.9</v>
      </c>
      <c r="AL99" s="161">
        <v>106</v>
      </c>
      <c r="AN99" s="71" t="str">
        <f t="shared" si="7"/>
        <v>48146</v>
      </c>
      <c r="AO99" s="69">
        <v>48</v>
      </c>
      <c r="AP99" s="69">
        <v>14</v>
      </c>
      <c r="AQ99" s="69">
        <v>6</v>
      </c>
      <c r="AR99" s="70">
        <v>203.4</v>
      </c>
      <c r="AS99" s="62"/>
    </row>
    <row r="100" spans="25:45" ht="14.4">
      <c r="Y100" s="73" t="str">
        <f t="shared" si="6"/>
        <v>49146</v>
      </c>
      <c r="Z100" s="69">
        <v>49</v>
      </c>
      <c r="AA100" s="69">
        <v>14</v>
      </c>
      <c r="AB100" s="69">
        <v>6</v>
      </c>
      <c r="AC100" s="161">
        <v>8.9</v>
      </c>
      <c r="AD100" s="161">
        <v>17.7</v>
      </c>
      <c r="AE100" s="161">
        <v>26.4</v>
      </c>
      <c r="AF100" s="161">
        <v>35</v>
      </c>
      <c r="AG100" s="161">
        <v>43.5</v>
      </c>
      <c r="AH100" s="161">
        <v>51.8</v>
      </c>
      <c r="AI100" s="161">
        <v>60</v>
      </c>
      <c r="AJ100" s="161">
        <v>76.2</v>
      </c>
      <c r="AK100" s="161">
        <v>91.9</v>
      </c>
      <c r="AL100" s="161">
        <v>114.6</v>
      </c>
      <c r="AN100" s="71" t="str">
        <f t="shared" si="7"/>
        <v>49146</v>
      </c>
      <c r="AO100" s="69">
        <v>49</v>
      </c>
      <c r="AP100" s="69">
        <v>14</v>
      </c>
      <c r="AQ100" s="69">
        <v>6</v>
      </c>
      <c r="AR100" s="70">
        <v>203.9</v>
      </c>
      <c r="AS100" s="62"/>
    </row>
    <row r="101" spans="25:45" ht="14.4">
      <c r="Y101" s="73" t="str">
        <f t="shared" si="6"/>
        <v>50146</v>
      </c>
      <c r="Z101" s="69">
        <v>50</v>
      </c>
      <c r="AA101" s="69">
        <v>14</v>
      </c>
      <c r="AB101" s="69">
        <v>6</v>
      </c>
      <c r="AC101" s="161">
        <v>9.6999999999999993</v>
      </c>
      <c r="AD101" s="161">
        <v>19.3</v>
      </c>
      <c r="AE101" s="161">
        <v>28.7</v>
      </c>
      <c r="AF101" s="161">
        <v>38</v>
      </c>
      <c r="AG101" s="161">
        <v>47.2</v>
      </c>
      <c r="AH101" s="161">
        <v>56.2</v>
      </c>
      <c r="AI101" s="161">
        <v>65.099999999999994</v>
      </c>
      <c r="AJ101" s="161">
        <v>82.5</v>
      </c>
      <c r="AK101" s="161">
        <v>99.4</v>
      </c>
      <c r="AL101" s="161">
        <v>123.9</v>
      </c>
      <c r="AN101" s="71" t="str">
        <f t="shared" si="7"/>
        <v>50146</v>
      </c>
      <c r="AO101" s="69">
        <v>50</v>
      </c>
      <c r="AP101" s="69">
        <v>14</v>
      </c>
      <c r="AQ101" s="69">
        <v>6</v>
      </c>
      <c r="AR101" s="70">
        <v>204.8</v>
      </c>
      <c r="AS101" s="62"/>
    </row>
    <row r="102" spans="25:45" ht="14.4">
      <c r="Y102" s="73" t="str">
        <f t="shared" si="6"/>
        <v>18155</v>
      </c>
      <c r="Z102" s="69">
        <v>18</v>
      </c>
      <c r="AA102" s="69">
        <v>15</v>
      </c>
      <c r="AB102" s="69">
        <v>5</v>
      </c>
      <c r="AC102" s="161">
        <v>1.5</v>
      </c>
      <c r="AD102" s="161">
        <v>3</v>
      </c>
      <c r="AE102" s="161">
        <v>4.5</v>
      </c>
      <c r="AF102" s="161">
        <v>5.9</v>
      </c>
      <c r="AG102" s="161">
        <v>7.4</v>
      </c>
      <c r="AH102" s="161">
        <v>8.9</v>
      </c>
      <c r="AI102" s="161">
        <v>10.3</v>
      </c>
      <c r="AJ102" s="161">
        <v>13.3</v>
      </c>
      <c r="AK102" s="161">
        <v>16.2</v>
      </c>
      <c r="AL102" s="161">
        <v>20.5</v>
      </c>
      <c r="AN102" s="71" t="str">
        <f t="shared" si="7"/>
        <v>18155</v>
      </c>
      <c r="AO102" s="69">
        <v>18</v>
      </c>
      <c r="AP102" s="69">
        <v>15</v>
      </c>
      <c r="AQ102" s="69">
        <v>5</v>
      </c>
      <c r="AR102" s="66">
        <v>209.2</v>
      </c>
      <c r="AS102" s="62"/>
    </row>
    <row r="103" spans="25:45" ht="14.4">
      <c r="Y103" s="73" t="str">
        <f t="shared" si="6"/>
        <v>19155</v>
      </c>
      <c r="Z103" s="69">
        <v>19</v>
      </c>
      <c r="AA103" s="69">
        <v>15</v>
      </c>
      <c r="AB103" s="69">
        <v>5</v>
      </c>
      <c r="AC103" s="161">
        <v>1.5</v>
      </c>
      <c r="AD103" s="161">
        <v>3</v>
      </c>
      <c r="AE103" s="161">
        <v>4.5999999999999996</v>
      </c>
      <c r="AF103" s="161">
        <v>6.1</v>
      </c>
      <c r="AG103" s="161">
        <v>7.6</v>
      </c>
      <c r="AH103" s="161">
        <v>9.1</v>
      </c>
      <c r="AI103" s="161">
        <v>10.6</v>
      </c>
      <c r="AJ103" s="161">
        <v>13.6</v>
      </c>
      <c r="AK103" s="161">
        <v>16.600000000000001</v>
      </c>
      <c r="AL103" s="161">
        <v>21</v>
      </c>
      <c r="AN103" s="71" t="str">
        <f t="shared" si="7"/>
        <v>19155</v>
      </c>
      <c r="AO103" s="69">
        <v>19</v>
      </c>
      <c r="AP103" s="69">
        <v>15</v>
      </c>
      <c r="AQ103" s="69">
        <v>5</v>
      </c>
      <c r="AR103" s="66">
        <v>209.4</v>
      </c>
      <c r="AS103" s="62"/>
    </row>
    <row r="104" spans="25:45" ht="14.4">
      <c r="Y104" s="73" t="str">
        <f t="shared" si="6"/>
        <v>20155</v>
      </c>
      <c r="Z104" s="69">
        <v>20</v>
      </c>
      <c r="AA104" s="69">
        <v>15</v>
      </c>
      <c r="AB104" s="69">
        <v>5</v>
      </c>
      <c r="AC104" s="161">
        <v>1.5</v>
      </c>
      <c r="AD104" s="161">
        <v>3.1</v>
      </c>
      <c r="AE104" s="161">
        <v>4.5999999999999996</v>
      </c>
      <c r="AF104" s="161">
        <v>6.2</v>
      </c>
      <c r="AG104" s="161">
        <v>7.7</v>
      </c>
      <c r="AH104" s="161">
        <v>9.3000000000000007</v>
      </c>
      <c r="AI104" s="161">
        <v>10.8</v>
      </c>
      <c r="AJ104" s="161">
        <v>13.9</v>
      </c>
      <c r="AK104" s="161">
        <v>17</v>
      </c>
      <c r="AL104" s="161">
        <v>21.5</v>
      </c>
      <c r="AN104" s="71" t="str">
        <f t="shared" si="7"/>
        <v>20155</v>
      </c>
      <c r="AO104" s="69">
        <v>20</v>
      </c>
      <c r="AP104" s="69">
        <v>15</v>
      </c>
      <c r="AQ104" s="69">
        <v>5</v>
      </c>
      <c r="AR104" s="66">
        <v>209.6</v>
      </c>
      <c r="AS104" s="62"/>
    </row>
    <row r="105" spans="25:45" ht="14.4">
      <c r="Y105" s="73" t="str">
        <f t="shared" si="6"/>
        <v>21155</v>
      </c>
      <c r="Z105" s="69">
        <v>21</v>
      </c>
      <c r="AA105" s="69">
        <v>15</v>
      </c>
      <c r="AB105" s="69">
        <v>5</v>
      </c>
      <c r="AC105" s="161">
        <v>1.6</v>
      </c>
      <c r="AD105" s="161">
        <v>3.2</v>
      </c>
      <c r="AE105" s="161">
        <v>4.8</v>
      </c>
      <c r="AF105" s="161">
        <v>6.4</v>
      </c>
      <c r="AG105" s="161">
        <v>8</v>
      </c>
      <c r="AH105" s="161">
        <v>9.6</v>
      </c>
      <c r="AI105" s="161">
        <v>11.1</v>
      </c>
      <c r="AJ105" s="161">
        <v>14.3</v>
      </c>
      <c r="AK105" s="161">
        <v>17.399999999999999</v>
      </c>
      <c r="AL105" s="161">
        <v>22.1</v>
      </c>
      <c r="AN105" s="71" t="str">
        <f t="shared" si="7"/>
        <v>21155</v>
      </c>
      <c r="AO105" s="69">
        <v>21</v>
      </c>
      <c r="AP105" s="69">
        <v>15</v>
      </c>
      <c r="AQ105" s="69">
        <v>5</v>
      </c>
      <c r="AR105" s="66">
        <v>209.7</v>
      </c>
      <c r="AS105" s="62"/>
    </row>
    <row r="106" spans="25:45" ht="14.4">
      <c r="Y106" s="73" t="str">
        <f t="shared" si="6"/>
        <v>22155</v>
      </c>
      <c r="Z106" s="69">
        <v>22</v>
      </c>
      <c r="AA106" s="69">
        <v>15</v>
      </c>
      <c r="AB106" s="69">
        <v>5</v>
      </c>
      <c r="AC106" s="161">
        <v>1.6</v>
      </c>
      <c r="AD106" s="161">
        <v>3.3</v>
      </c>
      <c r="AE106" s="161">
        <v>4.9000000000000004</v>
      </c>
      <c r="AF106" s="161">
        <v>6.5</v>
      </c>
      <c r="AG106" s="161">
        <v>8.1</v>
      </c>
      <c r="AH106" s="161">
        <v>9.8000000000000007</v>
      </c>
      <c r="AI106" s="161">
        <v>11.4</v>
      </c>
      <c r="AJ106" s="161">
        <v>14.6</v>
      </c>
      <c r="AK106" s="161">
        <v>17.8</v>
      </c>
      <c r="AL106" s="161">
        <v>22.6</v>
      </c>
      <c r="AN106" s="71" t="str">
        <f t="shared" si="7"/>
        <v>22155</v>
      </c>
      <c r="AO106" s="69">
        <v>22</v>
      </c>
      <c r="AP106" s="69">
        <v>15</v>
      </c>
      <c r="AQ106" s="69">
        <v>5</v>
      </c>
      <c r="AR106" s="66">
        <v>209.9</v>
      </c>
      <c r="AS106" s="62"/>
    </row>
    <row r="107" spans="25:45" ht="14.4">
      <c r="Y107" s="73" t="str">
        <f t="shared" si="6"/>
        <v>23155</v>
      </c>
      <c r="Z107" s="69">
        <v>23</v>
      </c>
      <c r="AA107" s="69">
        <v>15</v>
      </c>
      <c r="AB107" s="69">
        <v>5</v>
      </c>
      <c r="AC107" s="161">
        <v>1.7</v>
      </c>
      <c r="AD107" s="161">
        <v>3.3</v>
      </c>
      <c r="AE107" s="161">
        <v>5</v>
      </c>
      <c r="AF107" s="161">
        <v>6.7</v>
      </c>
      <c r="AG107" s="161">
        <v>8.4</v>
      </c>
      <c r="AH107" s="161">
        <v>10</v>
      </c>
      <c r="AI107" s="161">
        <v>11.7</v>
      </c>
      <c r="AJ107" s="161">
        <v>15</v>
      </c>
      <c r="AK107" s="161">
        <v>18.3</v>
      </c>
      <c r="AL107" s="161">
        <v>23.2</v>
      </c>
      <c r="AN107" s="71" t="str">
        <f t="shared" si="7"/>
        <v>23155</v>
      </c>
      <c r="AO107" s="69">
        <v>23</v>
      </c>
      <c r="AP107" s="69">
        <v>15</v>
      </c>
      <c r="AQ107" s="69">
        <v>5</v>
      </c>
      <c r="AR107" s="66">
        <v>210.1</v>
      </c>
      <c r="AS107" s="62"/>
    </row>
    <row r="108" spans="25:45" ht="14.4">
      <c r="Y108" s="73" t="str">
        <f t="shared" si="6"/>
        <v>24155</v>
      </c>
      <c r="Z108" s="69">
        <v>24</v>
      </c>
      <c r="AA108" s="69">
        <v>15</v>
      </c>
      <c r="AB108" s="69">
        <v>5</v>
      </c>
      <c r="AC108" s="161">
        <v>1.7</v>
      </c>
      <c r="AD108" s="161">
        <v>3.4</v>
      </c>
      <c r="AE108" s="161">
        <v>5.2</v>
      </c>
      <c r="AF108" s="161">
        <v>6.9</v>
      </c>
      <c r="AG108" s="161">
        <v>8.6</v>
      </c>
      <c r="AH108" s="161">
        <v>10.3</v>
      </c>
      <c r="AI108" s="161">
        <v>12</v>
      </c>
      <c r="AJ108" s="161">
        <v>15.5</v>
      </c>
      <c r="AK108" s="161">
        <v>18.899999999999999</v>
      </c>
      <c r="AL108" s="161">
        <v>23.9</v>
      </c>
      <c r="AN108" s="71" t="str">
        <f t="shared" si="7"/>
        <v>24155</v>
      </c>
      <c r="AO108" s="69">
        <v>24</v>
      </c>
      <c r="AP108" s="69">
        <v>15</v>
      </c>
      <c r="AQ108" s="69">
        <v>5</v>
      </c>
      <c r="AR108" s="66">
        <v>210.3</v>
      </c>
      <c r="AS108" s="62"/>
    </row>
    <row r="109" spans="25:45" ht="14.4">
      <c r="Y109" s="73" t="str">
        <f t="shared" si="6"/>
        <v>25155</v>
      </c>
      <c r="Z109" s="69">
        <v>25</v>
      </c>
      <c r="AA109" s="69">
        <v>15</v>
      </c>
      <c r="AB109" s="69">
        <v>5</v>
      </c>
      <c r="AC109" s="161">
        <v>1.8</v>
      </c>
      <c r="AD109" s="161">
        <v>3.6</v>
      </c>
      <c r="AE109" s="161">
        <v>5.4</v>
      </c>
      <c r="AF109" s="161">
        <v>7.2</v>
      </c>
      <c r="AG109" s="161">
        <v>9</v>
      </c>
      <c r="AH109" s="161">
        <v>10.7</v>
      </c>
      <c r="AI109" s="161">
        <v>12.5</v>
      </c>
      <c r="AJ109" s="161">
        <v>16</v>
      </c>
      <c r="AK109" s="161">
        <v>19.5</v>
      </c>
      <c r="AL109" s="161">
        <v>24.8</v>
      </c>
      <c r="AN109" s="71" t="str">
        <f t="shared" si="7"/>
        <v>25155</v>
      </c>
      <c r="AO109" s="69">
        <v>25</v>
      </c>
      <c r="AP109" s="69">
        <v>15</v>
      </c>
      <c r="AQ109" s="69">
        <v>5</v>
      </c>
      <c r="AR109" s="66">
        <v>210.5</v>
      </c>
      <c r="AS109" s="62"/>
    </row>
    <row r="110" spans="25:45" ht="14.4">
      <c r="Y110" s="73" t="str">
        <f t="shared" si="6"/>
        <v>26155</v>
      </c>
      <c r="Z110" s="69">
        <v>26</v>
      </c>
      <c r="AA110" s="69">
        <v>15</v>
      </c>
      <c r="AB110" s="69">
        <v>5</v>
      </c>
      <c r="AC110" s="161">
        <v>1.9</v>
      </c>
      <c r="AD110" s="161">
        <v>3.7</v>
      </c>
      <c r="AE110" s="161">
        <v>5.6</v>
      </c>
      <c r="AF110" s="161">
        <v>7.5</v>
      </c>
      <c r="AG110" s="161">
        <v>9.3000000000000007</v>
      </c>
      <c r="AH110" s="161">
        <v>11.1</v>
      </c>
      <c r="AI110" s="161">
        <v>13</v>
      </c>
      <c r="AJ110" s="161">
        <v>16.7</v>
      </c>
      <c r="AK110" s="161">
        <v>20.3</v>
      </c>
      <c r="AL110" s="161">
        <v>25.7</v>
      </c>
      <c r="AN110" s="71" t="str">
        <f t="shared" si="7"/>
        <v>26155</v>
      </c>
      <c r="AO110" s="69">
        <v>26</v>
      </c>
      <c r="AP110" s="69">
        <v>15</v>
      </c>
      <c r="AQ110" s="69">
        <v>5</v>
      </c>
      <c r="AR110" s="66">
        <v>210.8</v>
      </c>
      <c r="AS110" s="62"/>
    </row>
    <row r="111" spans="25:45" ht="14.4">
      <c r="Y111" s="73" t="str">
        <f t="shared" si="6"/>
        <v>27155</v>
      </c>
      <c r="Z111" s="69">
        <v>27</v>
      </c>
      <c r="AA111" s="69">
        <v>15</v>
      </c>
      <c r="AB111" s="69">
        <v>5</v>
      </c>
      <c r="AC111" s="161">
        <v>1.9</v>
      </c>
      <c r="AD111" s="161">
        <v>3.9</v>
      </c>
      <c r="AE111" s="161">
        <v>5.8</v>
      </c>
      <c r="AF111" s="161">
        <v>7.7</v>
      </c>
      <c r="AG111" s="161">
        <v>9.6999999999999993</v>
      </c>
      <c r="AH111" s="161">
        <v>11.6</v>
      </c>
      <c r="AI111" s="161">
        <v>13.5</v>
      </c>
      <c r="AJ111" s="161">
        <v>17.3</v>
      </c>
      <c r="AK111" s="161">
        <v>21.2</v>
      </c>
      <c r="AL111" s="161">
        <v>26.8</v>
      </c>
      <c r="AN111" s="71" t="str">
        <f t="shared" si="7"/>
        <v>27155</v>
      </c>
      <c r="AO111" s="69">
        <v>27</v>
      </c>
      <c r="AP111" s="69">
        <v>15</v>
      </c>
      <c r="AQ111" s="69">
        <v>5</v>
      </c>
      <c r="AR111" s="66">
        <v>211.2</v>
      </c>
      <c r="AS111" s="62"/>
    </row>
    <row r="112" spans="25:45" ht="14.4">
      <c r="Y112" s="73" t="str">
        <f t="shared" si="6"/>
        <v>28155</v>
      </c>
      <c r="Z112" s="69">
        <v>28</v>
      </c>
      <c r="AA112" s="69">
        <v>15</v>
      </c>
      <c r="AB112" s="69">
        <v>5</v>
      </c>
      <c r="AC112" s="161">
        <v>2</v>
      </c>
      <c r="AD112" s="161">
        <v>4.0999999999999996</v>
      </c>
      <c r="AE112" s="161">
        <v>6.1</v>
      </c>
      <c r="AF112" s="161">
        <v>8.1</v>
      </c>
      <c r="AG112" s="161">
        <v>10.199999999999999</v>
      </c>
      <c r="AH112" s="161">
        <v>12.2</v>
      </c>
      <c r="AI112" s="161">
        <v>14.2</v>
      </c>
      <c r="AJ112" s="161">
        <v>18.2</v>
      </c>
      <c r="AK112" s="161">
        <v>22.2</v>
      </c>
      <c r="AL112" s="161">
        <v>28.3</v>
      </c>
      <c r="AN112" s="71" t="str">
        <f t="shared" si="7"/>
        <v>28155</v>
      </c>
      <c r="AO112" s="69">
        <v>28</v>
      </c>
      <c r="AP112" s="69">
        <v>15</v>
      </c>
      <c r="AQ112" s="69">
        <v>5</v>
      </c>
      <c r="AR112" s="66">
        <v>211.6</v>
      </c>
      <c r="AS112" s="62"/>
    </row>
    <row r="113" spans="25:45" ht="14.4">
      <c r="Y113" s="73" t="str">
        <f t="shared" si="6"/>
        <v>29155</v>
      </c>
      <c r="Z113" s="69">
        <v>29</v>
      </c>
      <c r="AA113" s="69">
        <v>15</v>
      </c>
      <c r="AB113" s="69">
        <v>5</v>
      </c>
      <c r="AC113" s="161">
        <v>2.1</v>
      </c>
      <c r="AD113" s="161">
        <v>4.3</v>
      </c>
      <c r="AE113" s="161">
        <v>6.5</v>
      </c>
      <c r="AF113" s="161">
        <v>8.6</v>
      </c>
      <c r="AG113" s="161">
        <v>10.8</v>
      </c>
      <c r="AH113" s="161">
        <v>12.9</v>
      </c>
      <c r="AI113" s="161">
        <v>15</v>
      </c>
      <c r="AJ113" s="161">
        <v>19.3</v>
      </c>
      <c r="AK113" s="161">
        <v>23.5</v>
      </c>
      <c r="AL113" s="161">
        <v>29.9</v>
      </c>
      <c r="AN113" s="71" t="str">
        <f t="shared" si="7"/>
        <v>29155</v>
      </c>
      <c r="AO113" s="69">
        <v>29</v>
      </c>
      <c r="AP113" s="69">
        <v>15</v>
      </c>
      <c r="AQ113" s="69">
        <v>5</v>
      </c>
      <c r="AR113" s="66">
        <v>212.1</v>
      </c>
      <c r="AS113" s="62"/>
    </row>
    <row r="114" spans="25:45" ht="14.4">
      <c r="Y114" s="73" t="str">
        <f t="shared" si="6"/>
        <v>30155</v>
      </c>
      <c r="Z114" s="69">
        <v>30</v>
      </c>
      <c r="AA114" s="69">
        <v>15</v>
      </c>
      <c r="AB114" s="69">
        <v>5</v>
      </c>
      <c r="AC114" s="161">
        <v>2.2999999999999998</v>
      </c>
      <c r="AD114" s="161">
        <v>4.5999999999999996</v>
      </c>
      <c r="AE114" s="161">
        <v>6.9</v>
      </c>
      <c r="AF114" s="161">
        <v>9.1999999999999993</v>
      </c>
      <c r="AG114" s="161">
        <v>11.5</v>
      </c>
      <c r="AH114" s="161">
        <v>13.8</v>
      </c>
      <c r="AI114" s="161">
        <v>16.100000000000001</v>
      </c>
      <c r="AJ114" s="161">
        <v>20.6</v>
      </c>
      <c r="AK114" s="161">
        <v>25.1</v>
      </c>
      <c r="AL114" s="161">
        <v>31.8</v>
      </c>
      <c r="AN114" s="71" t="str">
        <f t="shared" si="7"/>
        <v>30155</v>
      </c>
      <c r="AO114" s="69">
        <v>30</v>
      </c>
      <c r="AP114" s="69">
        <v>15</v>
      </c>
      <c r="AQ114" s="69">
        <v>5</v>
      </c>
      <c r="AR114" s="66">
        <v>212.6</v>
      </c>
      <c r="AS114" s="62"/>
    </row>
    <row r="115" spans="25:45" ht="14.4">
      <c r="Y115" s="73" t="str">
        <f t="shared" si="6"/>
        <v>31155</v>
      </c>
      <c r="Z115" s="69">
        <v>31</v>
      </c>
      <c r="AA115" s="69">
        <v>15</v>
      </c>
      <c r="AB115" s="69">
        <v>5</v>
      </c>
      <c r="AC115" s="161">
        <v>2.5</v>
      </c>
      <c r="AD115" s="161">
        <v>4.9000000000000004</v>
      </c>
      <c r="AE115" s="161">
        <v>7.4</v>
      </c>
      <c r="AF115" s="161">
        <v>9.9</v>
      </c>
      <c r="AG115" s="161">
        <v>12.3</v>
      </c>
      <c r="AH115" s="161">
        <v>14.7</v>
      </c>
      <c r="AI115" s="161">
        <v>17.2</v>
      </c>
      <c r="AJ115" s="161">
        <v>22</v>
      </c>
      <c r="AK115" s="161">
        <v>26.9</v>
      </c>
      <c r="AL115" s="161">
        <v>34</v>
      </c>
      <c r="AN115" s="71" t="str">
        <f t="shared" si="7"/>
        <v>31155</v>
      </c>
      <c r="AO115" s="69">
        <v>31</v>
      </c>
      <c r="AP115" s="69">
        <v>15</v>
      </c>
      <c r="AQ115" s="69">
        <v>5</v>
      </c>
      <c r="AR115" s="66">
        <v>213.3</v>
      </c>
      <c r="AS115" s="62"/>
    </row>
    <row r="116" spans="25:45" ht="14.4">
      <c r="Y116" s="73" t="str">
        <f t="shared" si="6"/>
        <v>32155</v>
      </c>
      <c r="Z116" s="69">
        <v>32</v>
      </c>
      <c r="AA116" s="69">
        <v>15</v>
      </c>
      <c r="AB116" s="69">
        <v>5</v>
      </c>
      <c r="AC116" s="161">
        <v>2.7</v>
      </c>
      <c r="AD116" s="161">
        <v>5.3</v>
      </c>
      <c r="AE116" s="161">
        <v>8</v>
      </c>
      <c r="AF116" s="161">
        <v>10.6</v>
      </c>
      <c r="AG116" s="161">
        <v>13.2</v>
      </c>
      <c r="AH116" s="161">
        <v>15.9</v>
      </c>
      <c r="AI116" s="161">
        <v>18.5</v>
      </c>
      <c r="AJ116" s="161">
        <v>23.7</v>
      </c>
      <c r="AK116" s="161">
        <v>28.9</v>
      </c>
      <c r="AL116" s="161">
        <v>36.6</v>
      </c>
      <c r="AN116" s="71" t="str">
        <f t="shared" si="7"/>
        <v>32155</v>
      </c>
      <c r="AO116" s="69">
        <v>32</v>
      </c>
      <c r="AP116" s="69">
        <v>15</v>
      </c>
      <c r="AQ116" s="69">
        <v>5</v>
      </c>
      <c r="AR116" s="66">
        <v>214.1</v>
      </c>
      <c r="AS116" s="62"/>
    </row>
    <row r="117" spans="25:45" ht="14.4">
      <c r="Y117" s="73" t="str">
        <f t="shared" si="6"/>
        <v>33155</v>
      </c>
      <c r="Z117" s="69">
        <v>33</v>
      </c>
      <c r="AA117" s="69">
        <v>15</v>
      </c>
      <c r="AB117" s="69">
        <v>5</v>
      </c>
      <c r="AC117" s="161">
        <v>2.9</v>
      </c>
      <c r="AD117" s="161">
        <v>5.8</v>
      </c>
      <c r="AE117" s="161">
        <v>8.6999999999999993</v>
      </c>
      <c r="AF117" s="161">
        <v>11.5</v>
      </c>
      <c r="AG117" s="161">
        <v>14.4</v>
      </c>
      <c r="AH117" s="161">
        <v>17.2</v>
      </c>
      <c r="AI117" s="161">
        <v>20</v>
      </c>
      <c r="AJ117" s="161">
        <v>25.7</v>
      </c>
      <c r="AK117" s="161">
        <v>31.3</v>
      </c>
      <c r="AL117" s="161">
        <v>39.6</v>
      </c>
      <c r="AN117" s="71" t="str">
        <f t="shared" si="7"/>
        <v>33155</v>
      </c>
      <c r="AO117" s="69">
        <v>33</v>
      </c>
      <c r="AP117" s="69">
        <v>15</v>
      </c>
      <c r="AQ117" s="69">
        <v>5</v>
      </c>
      <c r="AR117" s="66">
        <v>215</v>
      </c>
      <c r="AS117" s="62"/>
    </row>
    <row r="118" spans="25:45" ht="14.4">
      <c r="Y118" s="73" t="str">
        <f t="shared" si="6"/>
        <v>34155</v>
      </c>
      <c r="Z118" s="69">
        <v>34</v>
      </c>
      <c r="AA118" s="69">
        <v>15</v>
      </c>
      <c r="AB118" s="69">
        <v>5</v>
      </c>
      <c r="AC118" s="161">
        <v>3.2</v>
      </c>
      <c r="AD118" s="161">
        <v>6.3</v>
      </c>
      <c r="AE118" s="161">
        <v>9.4</v>
      </c>
      <c r="AF118" s="161">
        <v>12.6</v>
      </c>
      <c r="AG118" s="161">
        <v>15.7</v>
      </c>
      <c r="AH118" s="161">
        <v>18.7</v>
      </c>
      <c r="AI118" s="161">
        <v>21.8</v>
      </c>
      <c r="AJ118" s="161">
        <v>28</v>
      </c>
      <c r="AK118" s="161">
        <v>34.1</v>
      </c>
      <c r="AL118" s="161">
        <v>43.1</v>
      </c>
      <c r="AN118" s="71" t="str">
        <f t="shared" si="7"/>
        <v>34155</v>
      </c>
      <c r="AO118" s="69">
        <v>34</v>
      </c>
      <c r="AP118" s="69">
        <v>15</v>
      </c>
      <c r="AQ118" s="69">
        <v>5</v>
      </c>
      <c r="AR118" s="66">
        <v>216.1</v>
      </c>
      <c r="AS118" s="62"/>
    </row>
    <row r="119" spans="25:45" ht="14.4">
      <c r="Y119" s="73" t="str">
        <f t="shared" si="6"/>
        <v>35155</v>
      </c>
      <c r="Z119" s="69">
        <v>35</v>
      </c>
      <c r="AA119" s="69">
        <v>15</v>
      </c>
      <c r="AB119" s="69">
        <v>5</v>
      </c>
      <c r="AC119" s="161">
        <v>3.5</v>
      </c>
      <c r="AD119" s="161">
        <v>7</v>
      </c>
      <c r="AE119" s="161">
        <v>10.4</v>
      </c>
      <c r="AF119" s="161">
        <v>13.8</v>
      </c>
      <c r="AG119" s="161">
        <v>17.2</v>
      </c>
      <c r="AH119" s="161">
        <v>20.6</v>
      </c>
      <c r="AI119" s="161">
        <v>24</v>
      </c>
      <c r="AJ119" s="161">
        <v>30.7</v>
      </c>
      <c r="AK119" s="161">
        <v>37.299999999999997</v>
      </c>
      <c r="AL119" s="161">
        <v>47.1</v>
      </c>
      <c r="AN119" s="71" t="str">
        <f t="shared" si="7"/>
        <v>35155</v>
      </c>
      <c r="AO119" s="69">
        <v>35</v>
      </c>
      <c r="AP119" s="69">
        <v>15</v>
      </c>
      <c r="AQ119" s="69">
        <v>5</v>
      </c>
      <c r="AR119" s="66">
        <v>217.3</v>
      </c>
      <c r="AS119" s="62"/>
    </row>
    <row r="120" spans="25:45" ht="14.4">
      <c r="Y120" s="73" t="str">
        <f t="shared" si="6"/>
        <v>36155</v>
      </c>
      <c r="Z120" s="69">
        <v>36</v>
      </c>
      <c r="AA120" s="69">
        <v>15</v>
      </c>
      <c r="AB120" s="69">
        <v>5</v>
      </c>
      <c r="AC120" s="161">
        <v>3.8</v>
      </c>
      <c r="AD120" s="161">
        <v>7.6</v>
      </c>
      <c r="AE120" s="161">
        <v>11.4</v>
      </c>
      <c r="AF120" s="161">
        <v>15.1</v>
      </c>
      <c r="AG120" s="161">
        <v>18.8</v>
      </c>
      <c r="AH120" s="161">
        <v>22.6</v>
      </c>
      <c r="AI120" s="161">
        <v>26.3</v>
      </c>
      <c r="AJ120" s="161">
        <v>33.6</v>
      </c>
      <c r="AK120" s="161">
        <v>40.9</v>
      </c>
      <c r="AL120" s="161">
        <v>51.6</v>
      </c>
      <c r="AN120" s="71" t="str">
        <f t="shared" si="7"/>
        <v>36155</v>
      </c>
      <c r="AO120" s="69">
        <v>36</v>
      </c>
      <c r="AP120" s="69">
        <v>15</v>
      </c>
      <c r="AQ120" s="69">
        <v>5</v>
      </c>
      <c r="AR120" s="66">
        <v>218.8</v>
      </c>
      <c r="AS120" s="62"/>
    </row>
    <row r="121" spans="25:45" ht="14.4">
      <c r="Y121" s="73" t="str">
        <f t="shared" si="6"/>
        <v>37155</v>
      </c>
      <c r="Z121" s="69">
        <v>37</v>
      </c>
      <c r="AA121" s="69">
        <v>15</v>
      </c>
      <c r="AB121" s="69">
        <v>5</v>
      </c>
      <c r="AC121" s="161">
        <v>4.2</v>
      </c>
      <c r="AD121" s="161">
        <v>8.4</v>
      </c>
      <c r="AE121" s="161">
        <v>12.6</v>
      </c>
      <c r="AF121" s="161">
        <v>16.7</v>
      </c>
      <c r="AG121" s="161">
        <v>20.9</v>
      </c>
      <c r="AH121" s="161">
        <v>25</v>
      </c>
      <c r="AI121" s="161">
        <v>29</v>
      </c>
      <c r="AJ121" s="161">
        <v>37.1</v>
      </c>
      <c r="AK121" s="161">
        <v>45</v>
      </c>
      <c r="AL121" s="161">
        <v>56.8</v>
      </c>
      <c r="AN121" s="71" t="str">
        <f t="shared" si="7"/>
        <v>37155</v>
      </c>
      <c r="AO121" s="69">
        <v>37</v>
      </c>
      <c r="AP121" s="69">
        <v>15</v>
      </c>
      <c r="AQ121" s="69">
        <v>5</v>
      </c>
      <c r="AR121" s="66">
        <v>220.4</v>
      </c>
      <c r="AS121" s="62"/>
    </row>
    <row r="122" spans="25:45" ht="14.4">
      <c r="Y122" s="73" t="str">
        <f t="shared" si="6"/>
        <v>38155</v>
      </c>
      <c r="Z122" s="69">
        <v>38</v>
      </c>
      <c r="AA122" s="69">
        <v>15</v>
      </c>
      <c r="AB122" s="69">
        <v>5</v>
      </c>
      <c r="AC122" s="161">
        <v>4.7</v>
      </c>
      <c r="AD122" s="161">
        <v>9.3000000000000007</v>
      </c>
      <c r="AE122" s="161">
        <v>13.9</v>
      </c>
      <c r="AF122" s="161">
        <v>18.5</v>
      </c>
      <c r="AG122" s="161">
        <v>23.1</v>
      </c>
      <c r="AH122" s="161">
        <v>27.6</v>
      </c>
      <c r="AI122" s="161">
        <v>32</v>
      </c>
      <c r="AJ122" s="161">
        <v>40.9</v>
      </c>
      <c r="AK122" s="161">
        <v>49.7</v>
      </c>
      <c r="AL122" s="161">
        <v>62.6</v>
      </c>
      <c r="AN122" s="71" t="str">
        <f t="shared" si="7"/>
        <v>38155</v>
      </c>
      <c r="AO122" s="69">
        <v>38</v>
      </c>
      <c r="AP122" s="69">
        <v>15</v>
      </c>
      <c r="AQ122" s="69">
        <v>5</v>
      </c>
      <c r="AR122" s="66">
        <v>222.3</v>
      </c>
      <c r="AS122" s="62"/>
    </row>
    <row r="123" spans="25:45" ht="14.4">
      <c r="Y123" s="73" t="str">
        <f t="shared" si="6"/>
        <v>39155</v>
      </c>
      <c r="Z123" s="69">
        <v>39</v>
      </c>
      <c r="AA123" s="69">
        <v>15</v>
      </c>
      <c r="AB123" s="69">
        <v>5</v>
      </c>
      <c r="AC123" s="161">
        <v>5.2</v>
      </c>
      <c r="AD123" s="161">
        <v>10.3</v>
      </c>
      <c r="AE123" s="161">
        <v>15.5</v>
      </c>
      <c r="AF123" s="161">
        <v>20.5</v>
      </c>
      <c r="AG123" s="161">
        <v>25.5</v>
      </c>
      <c r="AH123" s="161">
        <v>30.5</v>
      </c>
      <c r="AI123" s="161">
        <v>35.5</v>
      </c>
      <c r="AJ123" s="161">
        <v>45.3</v>
      </c>
      <c r="AK123" s="161">
        <v>54.9</v>
      </c>
      <c r="AL123" s="161">
        <v>69.099999999999994</v>
      </c>
      <c r="AN123" s="71" t="str">
        <f t="shared" si="7"/>
        <v>39155</v>
      </c>
      <c r="AO123" s="69">
        <v>39</v>
      </c>
      <c r="AP123" s="69">
        <v>15</v>
      </c>
      <c r="AQ123" s="69">
        <v>5</v>
      </c>
      <c r="AR123" s="66">
        <v>224.4</v>
      </c>
      <c r="AS123" s="62"/>
    </row>
    <row r="124" spans="25:45" ht="14.4">
      <c r="Y124" s="73" t="str">
        <f t="shared" si="6"/>
        <v>40155</v>
      </c>
      <c r="Z124" s="69">
        <v>40</v>
      </c>
      <c r="AA124" s="69">
        <v>15</v>
      </c>
      <c r="AB124" s="69">
        <v>5</v>
      </c>
      <c r="AC124" s="161">
        <v>5.7</v>
      </c>
      <c r="AD124" s="161">
        <v>11.4</v>
      </c>
      <c r="AE124" s="161">
        <v>17.100000000000001</v>
      </c>
      <c r="AF124" s="161">
        <v>22.7</v>
      </c>
      <c r="AG124" s="161">
        <v>28.3</v>
      </c>
      <c r="AH124" s="161">
        <v>33.799999999999997</v>
      </c>
      <c r="AI124" s="161">
        <v>39.299999999999997</v>
      </c>
      <c r="AJ124" s="161">
        <v>50.1</v>
      </c>
      <c r="AK124" s="161">
        <v>60.7</v>
      </c>
      <c r="AL124" s="161">
        <v>76.3</v>
      </c>
      <c r="AN124" s="71" t="str">
        <f t="shared" si="7"/>
        <v>40155</v>
      </c>
      <c r="AO124" s="69">
        <v>40</v>
      </c>
      <c r="AP124" s="69">
        <v>15</v>
      </c>
      <c r="AQ124" s="69">
        <v>5</v>
      </c>
      <c r="AR124" s="66">
        <v>226.8</v>
      </c>
      <c r="AS124" s="62"/>
    </row>
    <row r="125" spans="25:45" ht="14.4">
      <c r="Y125" s="73" t="str">
        <f t="shared" si="6"/>
        <v>41155</v>
      </c>
      <c r="Z125" s="69">
        <v>41</v>
      </c>
      <c r="AA125" s="69">
        <v>15</v>
      </c>
      <c r="AB125" s="69">
        <v>5</v>
      </c>
      <c r="AC125" s="161">
        <v>6.4</v>
      </c>
      <c r="AD125" s="161">
        <v>12.8</v>
      </c>
      <c r="AE125" s="161">
        <v>19</v>
      </c>
      <c r="AF125" s="161">
        <v>25.3</v>
      </c>
      <c r="AG125" s="161">
        <v>31.4</v>
      </c>
      <c r="AH125" s="161">
        <v>37.5</v>
      </c>
      <c r="AI125" s="161">
        <v>43.5</v>
      </c>
      <c r="AJ125" s="161">
        <v>55.4</v>
      </c>
      <c r="AK125" s="161">
        <v>67.099999999999994</v>
      </c>
      <c r="AL125" s="161">
        <v>84.2</v>
      </c>
      <c r="AN125" s="71" t="str">
        <f t="shared" si="7"/>
        <v>41155</v>
      </c>
      <c r="AO125" s="69">
        <v>41</v>
      </c>
      <c r="AP125" s="69">
        <v>15</v>
      </c>
      <c r="AQ125" s="69">
        <v>5</v>
      </c>
      <c r="AR125" s="66">
        <v>229.4</v>
      </c>
      <c r="AS125" s="62"/>
    </row>
    <row r="126" spans="25:45" ht="14.4">
      <c r="Y126" s="73" t="str">
        <f t="shared" si="6"/>
        <v>42155</v>
      </c>
      <c r="Z126" s="69">
        <v>42</v>
      </c>
      <c r="AA126" s="69">
        <v>15</v>
      </c>
      <c r="AB126" s="69">
        <v>5</v>
      </c>
      <c r="AC126" s="161">
        <v>7.1</v>
      </c>
      <c r="AD126" s="161">
        <v>14.2</v>
      </c>
      <c r="AE126" s="161">
        <v>21.1</v>
      </c>
      <c r="AF126" s="161">
        <v>28</v>
      </c>
      <c r="AG126" s="161">
        <v>34.799999999999997</v>
      </c>
      <c r="AH126" s="161">
        <v>41.5</v>
      </c>
      <c r="AI126" s="161">
        <v>48.2</v>
      </c>
      <c r="AJ126" s="161">
        <v>61.3</v>
      </c>
      <c r="AK126" s="161">
        <v>74.2</v>
      </c>
      <c r="AL126" s="161">
        <v>93</v>
      </c>
      <c r="AN126" s="71" t="str">
        <f t="shared" si="7"/>
        <v>42155</v>
      </c>
      <c r="AO126" s="69">
        <v>42</v>
      </c>
      <c r="AP126" s="69">
        <v>15</v>
      </c>
      <c r="AQ126" s="69">
        <v>5</v>
      </c>
      <c r="AR126" s="66">
        <v>232.4</v>
      </c>
      <c r="AS126" s="62"/>
    </row>
    <row r="127" spans="25:45" ht="14.4">
      <c r="Y127" s="73" t="str">
        <f t="shared" si="6"/>
        <v>43155</v>
      </c>
      <c r="Z127" s="69">
        <v>43</v>
      </c>
      <c r="AA127" s="69">
        <v>15</v>
      </c>
      <c r="AB127" s="69">
        <v>5</v>
      </c>
      <c r="AC127" s="161">
        <v>7.9</v>
      </c>
      <c r="AD127" s="161">
        <v>15.7</v>
      </c>
      <c r="AE127" s="161">
        <v>23.4</v>
      </c>
      <c r="AF127" s="161">
        <v>31</v>
      </c>
      <c r="AG127" s="161">
        <v>38.5</v>
      </c>
      <c r="AH127" s="161">
        <v>46</v>
      </c>
      <c r="AI127" s="161">
        <v>53.3</v>
      </c>
      <c r="AJ127" s="161">
        <v>67.8</v>
      </c>
      <c r="AK127" s="161">
        <v>81.900000000000006</v>
      </c>
      <c r="AL127" s="161">
        <v>102.5</v>
      </c>
      <c r="AN127" s="71" t="str">
        <f t="shared" si="7"/>
        <v>43155</v>
      </c>
      <c r="AO127" s="69">
        <v>43</v>
      </c>
      <c r="AP127" s="69">
        <v>15</v>
      </c>
      <c r="AQ127" s="69">
        <v>5</v>
      </c>
      <c r="AR127" s="66">
        <v>235.7</v>
      </c>
      <c r="AS127" s="62"/>
    </row>
    <row r="128" spans="25:45" ht="14.4">
      <c r="Y128" s="73" t="str">
        <f t="shared" si="6"/>
        <v>44155</v>
      </c>
      <c r="Z128" s="69">
        <v>44</v>
      </c>
      <c r="AA128" s="69">
        <v>15</v>
      </c>
      <c r="AB128" s="69">
        <v>5</v>
      </c>
      <c r="AC128" s="161">
        <v>8.6999999999999993</v>
      </c>
      <c r="AD128" s="161">
        <v>17.3</v>
      </c>
      <c r="AE128" s="161">
        <v>25.9</v>
      </c>
      <c r="AF128" s="161">
        <v>34.299999999999997</v>
      </c>
      <c r="AG128" s="161">
        <v>42.6</v>
      </c>
      <c r="AH128" s="161">
        <v>50.8</v>
      </c>
      <c r="AI128" s="161">
        <v>58.9</v>
      </c>
      <c r="AJ128" s="161">
        <v>74.8</v>
      </c>
      <c r="AK128" s="161">
        <v>90.4</v>
      </c>
      <c r="AL128" s="161">
        <v>113.1</v>
      </c>
      <c r="AN128" s="71" t="str">
        <f t="shared" si="7"/>
        <v>44155</v>
      </c>
      <c r="AO128" s="69">
        <v>44</v>
      </c>
      <c r="AP128" s="69">
        <v>15</v>
      </c>
      <c r="AQ128" s="69">
        <v>5</v>
      </c>
      <c r="AR128" s="66">
        <v>239.3</v>
      </c>
      <c r="AS128" s="62"/>
    </row>
    <row r="129" spans="25:45" ht="14.4">
      <c r="Y129" s="73" t="str">
        <f t="shared" si="6"/>
        <v>45155</v>
      </c>
      <c r="Z129" s="69">
        <v>45</v>
      </c>
      <c r="AA129" s="69">
        <v>15</v>
      </c>
      <c r="AB129" s="69">
        <v>5</v>
      </c>
      <c r="AC129" s="161">
        <v>9.6999999999999993</v>
      </c>
      <c r="AD129" s="161">
        <v>19.3</v>
      </c>
      <c r="AE129" s="161">
        <v>28.7</v>
      </c>
      <c r="AF129" s="161">
        <v>38</v>
      </c>
      <c r="AG129" s="161">
        <v>47.2</v>
      </c>
      <c r="AH129" s="161">
        <v>56.3</v>
      </c>
      <c r="AI129" s="161">
        <v>65.2</v>
      </c>
      <c r="AJ129" s="161">
        <v>82.7</v>
      </c>
      <c r="AK129" s="161">
        <v>99.7</v>
      </c>
      <c r="AL129" s="161">
        <v>124.6</v>
      </c>
      <c r="AN129" s="71" t="str">
        <f t="shared" si="7"/>
        <v>45155</v>
      </c>
      <c r="AO129" s="69">
        <v>45</v>
      </c>
      <c r="AP129" s="69">
        <v>15</v>
      </c>
      <c r="AQ129" s="69">
        <v>5</v>
      </c>
      <c r="AR129" s="66">
        <v>243.4</v>
      </c>
      <c r="AS129" s="62"/>
    </row>
    <row r="130" spans="25:45" ht="14.4">
      <c r="Y130" s="73" t="str">
        <f t="shared" si="6"/>
        <v>46155</v>
      </c>
      <c r="Z130" s="69">
        <v>46</v>
      </c>
      <c r="AA130" s="69">
        <v>15</v>
      </c>
      <c r="AB130" s="69">
        <v>5</v>
      </c>
      <c r="AC130" s="161">
        <v>10.8</v>
      </c>
      <c r="AD130" s="161">
        <v>21.3</v>
      </c>
      <c r="AE130" s="161">
        <v>31.8</v>
      </c>
      <c r="AF130" s="161">
        <v>42</v>
      </c>
      <c r="AG130" s="161">
        <v>52.2</v>
      </c>
      <c r="AH130" s="161">
        <v>62.2</v>
      </c>
      <c r="AI130" s="161">
        <v>72</v>
      </c>
      <c r="AJ130" s="161">
        <v>91.2</v>
      </c>
      <c r="AK130" s="161">
        <v>110</v>
      </c>
      <c r="AL130" s="161">
        <v>137.1</v>
      </c>
      <c r="AN130" s="71" t="str">
        <f t="shared" si="7"/>
        <v>46155</v>
      </c>
      <c r="AO130" s="69">
        <v>46</v>
      </c>
      <c r="AP130" s="69">
        <v>15</v>
      </c>
      <c r="AQ130" s="69">
        <v>5</v>
      </c>
      <c r="AR130" s="66">
        <v>247.9</v>
      </c>
      <c r="AS130" s="62"/>
    </row>
    <row r="131" spans="25:45" ht="14.4">
      <c r="Y131" s="73" t="str">
        <f t="shared" si="6"/>
        <v>47155</v>
      </c>
      <c r="Z131" s="69">
        <v>47</v>
      </c>
      <c r="AA131" s="69">
        <v>15</v>
      </c>
      <c r="AB131" s="69">
        <v>5</v>
      </c>
      <c r="AC131" s="161">
        <v>11.7</v>
      </c>
      <c r="AD131" s="161">
        <v>23.2</v>
      </c>
      <c r="AE131" s="161">
        <v>34.6</v>
      </c>
      <c r="AF131" s="161">
        <v>45.7</v>
      </c>
      <c r="AG131" s="161">
        <v>56.7</v>
      </c>
      <c r="AH131" s="161">
        <v>67.5</v>
      </c>
      <c r="AI131" s="161">
        <v>78.2</v>
      </c>
      <c r="AJ131" s="161">
        <v>99</v>
      </c>
      <c r="AK131" s="161">
        <v>119.2</v>
      </c>
      <c r="AL131" s="161">
        <v>148.4</v>
      </c>
      <c r="AN131" s="71" t="str">
        <f t="shared" si="7"/>
        <v>47155</v>
      </c>
      <c r="AO131" s="69">
        <v>47</v>
      </c>
      <c r="AP131" s="69">
        <v>15</v>
      </c>
      <c r="AQ131" s="69">
        <v>5</v>
      </c>
      <c r="AR131" s="70">
        <v>248.7</v>
      </c>
      <c r="AS131" s="62"/>
    </row>
    <row r="132" spans="25:45" ht="14.4">
      <c r="Y132" s="73" t="str">
        <f t="shared" ref="Y132:Y195" si="8">+CONCATENATE(Z132,AA132,AB132)</f>
        <v>48155</v>
      </c>
      <c r="Z132" s="69">
        <v>48</v>
      </c>
      <c r="AA132" s="69">
        <v>15</v>
      </c>
      <c r="AB132" s="69">
        <v>5</v>
      </c>
      <c r="AC132" s="161">
        <v>12.8</v>
      </c>
      <c r="AD132" s="161">
        <v>25.3</v>
      </c>
      <c r="AE132" s="161">
        <v>37.6</v>
      </c>
      <c r="AF132" s="161">
        <v>49.7</v>
      </c>
      <c r="AG132" s="161">
        <v>61.6</v>
      </c>
      <c r="AH132" s="161">
        <v>73.3</v>
      </c>
      <c r="AI132" s="161">
        <v>84.7</v>
      </c>
      <c r="AJ132" s="161">
        <v>107.3</v>
      </c>
      <c r="AK132" s="161">
        <v>129</v>
      </c>
      <c r="AL132" s="161">
        <v>160.30000000000001</v>
      </c>
      <c r="AN132" s="71" t="str">
        <f t="shared" ref="AN132:AN195" si="9">+CONCATENATE(AO132,AP132,AQ132)</f>
        <v>48155</v>
      </c>
      <c r="AO132" s="69">
        <v>48</v>
      </c>
      <c r="AP132" s="69">
        <v>15</v>
      </c>
      <c r="AQ132" s="69">
        <v>5</v>
      </c>
      <c r="AR132" s="70">
        <v>249.5</v>
      </c>
      <c r="AS132" s="62"/>
    </row>
    <row r="133" spans="25:45" ht="14.4">
      <c r="Y133" s="73" t="str">
        <f t="shared" si="8"/>
        <v>49155</v>
      </c>
      <c r="Z133" s="69">
        <v>49</v>
      </c>
      <c r="AA133" s="69">
        <v>15</v>
      </c>
      <c r="AB133" s="69">
        <v>5</v>
      </c>
      <c r="AC133" s="161">
        <v>13.8</v>
      </c>
      <c r="AD133" s="161">
        <v>27.4</v>
      </c>
      <c r="AE133" s="161">
        <v>40.700000000000003</v>
      </c>
      <c r="AF133" s="161">
        <v>53.8</v>
      </c>
      <c r="AG133" s="161">
        <v>66.599999999999994</v>
      </c>
      <c r="AH133" s="161">
        <v>79.2</v>
      </c>
      <c r="AI133" s="161">
        <v>91.7</v>
      </c>
      <c r="AJ133" s="161">
        <v>115.8</v>
      </c>
      <c r="AK133" s="161">
        <v>139.1</v>
      </c>
      <c r="AL133" s="161">
        <v>172.6</v>
      </c>
      <c r="AN133" s="71" t="str">
        <f t="shared" si="9"/>
        <v>49155</v>
      </c>
      <c r="AO133" s="69">
        <v>49</v>
      </c>
      <c r="AP133" s="69">
        <v>15</v>
      </c>
      <c r="AQ133" s="69">
        <v>5</v>
      </c>
      <c r="AR133" s="70">
        <v>250.3</v>
      </c>
      <c r="AS133" s="62"/>
    </row>
    <row r="134" spans="25:45" ht="14.4">
      <c r="Y134" s="73" t="str">
        <f t="shared" si="8"/>
        <v>50155</v>
      </c>
      <c r="Z134" s="69">
        <v>50</v>
      </c>
      <c r="AA134" s="69">
        <v>15</v>
      </c>
      <c r="AB134" s="69">
        <v>5</v>
      </c>
      <c r="AC134" s="161">
        <v>15</v>
      </c>
      <c r="AD134" s="161">
        <v>29.7</v>
      </c>
      <c r="AE134" s="161">
        <v>44.1</v>
      </c>
      <c r="AF134" s="161">
        <v>58.3</v>
      </c>
      <c r="AG134" s="161">
        <v>72.099999999999994</v>
      </c>
      <c r="AH134" s="161">
        <v>85.8</v>
      </c>
      <c r="AI134" s="161">
        <v>99.2</v>
      </c>
      <c r="AJ134" s="161">
        <v>125.2</v>
      </c>
      <c r="AK134" s="161">
        <v>150.19999999999999</v>
      </c>
      <c r="AL134" s="161">
        <v>186</v>
      </c>
      <c r="AN134" s="71" t="str">
        <f t="shared" si="9"/>
        <v>50155</v>
      </c>
      <c r="AO134" s="69">
        <v>50</v>
      </c>
      <c r="AP134" s="69">
        <v>15</v>
      </c>
      <c r="AQ134" s="69">
        <v>5</v>
      </c>
      <c r="AR134" s="70">
        <v>251.8</v>
      </c>
      <c r="AS134" s="62"/>
    </row>
    <row r="135" spans="25:45" ht="14.4">
      <c r="Y135" s="73" t="str">
        <f t="shared" si="8"/>
        <v>18157</v>
      </c>
      <c r="Z135" s="69">
        <v>18</v>
      </c>
      <c r="AA135" s="69">
        <v>15</v>
      </c>
      <c r="AB135" s="69">
        <v>7</v>
      </c>
      <c r="AC135" s="161">
        <v>0.9</v>
      </c>
      <c r="AD135" s="161">
        <v>1.7</v>
      </c>
      <c r="AE135" s="161">
        <v>2.6</v>
      </c>
      <c r="AF135" s="161">
        <v>3.5</v>
      </c>
      <c r="AG135" s="161">
        <v>4.4000000000000004</v>
      </c>
      <c r="AH135" s="161">
        <v>5.2</v>
      </c>
      <c r="AI135" s="161">
        <v>6.1</v>
      </c>
      <c r="AJ135" s="161">
        <v>7.9</v>
      </c>
      <c r="AK135" s="161">
        <v>9.6</v>
      </c>
      <c r="AL135" s="161">
        <v>12.3</v>
      </c>
      <c r="AN135" s="71" t="str">
        <f t="shared" si="9"/>
        <v>18157</v>
      </c>
      <c r="AO135" s="69">
        <v>18</v>
      </c>
      <c r="AP135" s="69">
        <v>15</v>
      </c>
      <c r="AQ135" s="69">
        <v>7</v>
      </c>
      <c r="AR135" s="66">
        <v>156</v>
      </c>
      <c r="AS135" s="62"/>
    </row>
    <row r="136" spans="25:45" ht="14.4">
      <c r="Y136" s="73" t="str">
        <f t="shared" si="8"/>
        <v>19157</v>
      </c>
      <c r="Z136" s="69">
        <v>19</v>
      </c>
      <c r="AA136" s="69">
        <v>15</v>
      </c>
      <c r="AB136" s="69">
        <v>7</v>
      </c>
      <c r="AC136" s="161">
        <v>0.9</v>
      </c>
      <c r="AD136" s="161">
        <v>1.8</v>
      </c>
      <c r="AE136" s="161">
        <v>2.7</v>
      </c>
      <c r="AF136" s="161">
        <v>3.6</v>
      </c>
      <c r="AG136" s="161">
        <v>4.5</v>
      </c>
      <c r="AH136" s="161">
        <v>5.4</v>
      </c>
      <c r="AI136" s="161">
        <v>6.3</v>
      </c>
      <c r="AJ136" s="161">
        <v>8.1</v>
      </c>
      <c r="AK136" s="161">
        <v>9.9</v>
      </c>
      <c r="AL136" s="161">
        <v>12.6</v>
      </c>
      <c r="AN136" s="71" t="str">
        <f t="shared" si="9"/>
        <v>19157</v>
      </c>
      <c r="AO136" s="69">
        <v>19</v>
      </c>
      <c r="AP136" s="69">
        <v>15</v>
      </c>
      <c r="AQ136" s="69">
        <v>7</v>
      </c>
      <c r="AR136" s="66">
        <v>156.1</v>
      </c>
      <c r="AS136" s="62"/>
    </row>
    <row r="137" spans="25:45" ht="14.4">
      <c r="Y137" s="73" t="str">
        <f t="shared" si="8"/>
        <v>20157</v>
      </c>
      <c r="Z137" s="69">
        <v>20</v>
      </c>
      <c r="AA137" s="69">
        <v>15</v>
      </c>
      <c r="AB137" s="69">
        <v>7</v>
      </c>
      <c r="AC137" s="161">
        <v>0.9</v>
      </c>
      <c r="AD137" s="161">
        <v>1.8</v>
      </c>
      <c r="AE137" s="161">
        <v>2.7</v>
      </c>
      <c r="AF137" s="161">
        <v>3.7</v>
      </c>
      <c r="AG137" s="161">
        <v>4.5999999999999996</v>
      </c>
      <c r="AH137" s="161">
        <v>5.5</v>
      </c>
      <c r="AI137" s="161">
        <v>6.4</v>
      </c>
      <c r="AJ137" s="161">
        <v>8.3000000000000007</v>
      </c>
      <c r="AK137" s="161">
        <v>10.199999999999999</v>
      </c>
      <c r="AL137" s="161">
        <v>12.9</v>
      </c>
      <c r="AN137" s="71" t="str">
        <f t="shared" si="9"/>
        <v>20157</v>
      </c>
      <c r="AO137" s="69">
        <v>20</v>
      </c>
      <c r="AP137" s="69">
        <v>15</v>
      </c>
      <c r="AQ137" s="69">
        <v>7</v>
      </c>
      <c r="AR137" s="66">
        <v>156.19999999999999</v>
      </c>
      <c r="AS137" s="62"/>
    </row>
    <row r="138" spans="25:45" ht="14.4">
      <c r="Y138" s="73" t="str">
        <f t="shared" si="8"/>
        <v>21157</v>
      </c>
      <c r="Z138" s="69">
        <v>21</v>
      </c>
      <c r="AA138" s="69">
        <v>15</v>
      </c>
      <c r="AB138" s="69">
        <v>7</v>
      </c>
      <c r="AC138" s="161">
        <v>0.9</v>
      </c>
      <c r="AD138" s="161">
        <v>1.9</v>
      </c>
      <c r="AE138" s="161">
        <v>2.8</v>
      </c>
      <c r="AF138" s="161">
        <v>3.8</v>
      </c>
      <c r="AG138" s="161">
        <v>4.7</v>
      </c>
      <c r="AH138" s="161">
        <v>5.6</v>
      </c>
      <c r="AI138" s="161">
        <v>6.6</v>
      </c>
      <c r="AJ138" s="161">
        <v>8.5</v>
      </c>
      <c r="AK138" s="161">
        <v>10.4</v>
      </c>
      <c r="AL138" s="161">
        <v>13.2</v>
      </c>
      <c r="AN138" s="71" t="str">
        <f t="shared" si="9"/>
        <v>21157</v>
      </c>
      <c r="AO138" s="69">
        <v>21</v>
      </c>
      <c r="AP138" s="69">
        <v>15</v>
      </c>
      <c r="AQ138" s="69">
        <v>7</v>
      </c>
      <c r="AR138" s="66">
        <v>156.30000000000001</v>
      </c>
      <c r="AS138" s="62"/>
    </row>
    <row r="139" spans="25:45" ht="14.4">
      <c r="Y139" s="73" t="str">
        <f t="shared" si="8"/>
        <v>22157</v>
      </c>
      <c r="Z139" s="69">
        <v>22</v>
      </c>
      <c r="AA139" s="69">
        <v>15</v>
      </c>
      <c r="AB139" s="69">
        <v>7</v>
      </c>
      <c r="AC139" s="161">
        <v>1</v>
      </c>
      <c r="AD139" s="161">
        <v>2</v>
      </c>
      <c r="AE139" s="161">
        <v>3</v>
      </c>
      <c r="AF139" s="161">
        <v>3.9</v>
      </c>
      <c r="AG139" s="161">
        <v>4.9000000000000004</v>
      </c>
      <c r="AH139" s="161">
        <v>5.9</v>
      </c>
      <c r="AI139" s="161">
        <v>6.8</v>
      </c>
      <c r="AJ139" s="161">
        <v>8.8000000000000007</v>
      </c>
      <c r="AK139" s="161">
        <v>10.7</v>
      </c>
      <c r="AL139" s="161">
        <v>13.6</v>
      </c>
      <c r="AN139" s="71" t="str">
        <f t="shared" si="9"/>
        <v>22157</v>
      </c>
      <c r="AO139" s="69">
        <v>22</v>
      </c>
      <c r="AP139" s="69">
        <v>15</v>
      </c>
      <c r="AQ139" s="69">
        <v>7</v>
      </c>
      <c r="AR139" s="66">
        <v>156.30000000000001</v>
      </c>
      <c r="AS139" s="62"/>
    </row>
    <row r="140" spans="25:45" ht="14.4">
      <c r="Y140" s="73" t="str">
        <f t="shared" si="8"/>
        <v>23157</v>
      </c>
      <c r="Z140" s="69">
        <v>23</v>
      </c>
      <c r="AA140" s="69">
        <v>15</v>
      </c>
      <c r="AB140" s="69">
        <v>7</v>
      </c>
      <c r="AC140" s="161">
        <v>1</v>
      </c>
      <c r="AD140" s="161">
        <v>2</v>
      </c>
      <c r="AE140" s="161">
        <v>3</v>
      </c>
      <c r="AF140" s="161">
        <v>4</v>
      </c>
      <c r="AG140" s="161">
        <v>4.9000000000000004</v>
      </c>
      <c r="AH140" s="161">
        <v>5.9</v>
      </c>
      <c r="AI140" s="161">
        <v>6.9</v>
      </c>
      <c r="AJ140" s="161">
        <v>9</v>
      </c>
      <c r="AK140" s="161">
        <v>10.9</v>
      </c>
      <c r="AL140" s="161">
        <v>13.9</v>
      </c>
      <c r="AN140" s="71" t="str">
        <f t="shared" si="9"/>
        <v>23157</v>
      </c>
      <c r="AO140" s="69">
        <v>23</v>
      </c>
      <c r="AP140" s="69">
        <v>15</v>
      </c>
      <c r="AQ140" s="69">
        <v>7</v>
      </c>
      <c r="AR140" s="66">
        <v>156.5</v>
      </c>
      <c r="AS140" s="62"/>
    </row>
    <row r="141" spans="25:45" ht="14.4">
      <c r="Y141" s="73" t="str">
        <f t="shared" si="8"/>
        <v>24157</v>
      </c>
      <c r="Z141" s="69">
        <v>24</v>
      </c>
      <c r="AA141" s="69">
        <v>15</v>
      </c>
      <c r="AB141" s="69">
        <v>7</v>
      </c>
      <c r="AC141" s="161">
        <v>1</v>
      </c>
      <c r="AD141" s="161">
        <v>2</v>
      </c>
      <c r="AE141" s="161">
        <v>3.1</v>
      </c>
      <c r="AF141" s="161">
        <v>4.0999999999999996</v>
      </c>
      <c r="AG141" s="161">
        <v>5.0999999999999996</v>
      </c>
      <c r="AH141" s="161">
        <v>6.1</v>
      </c>
      <c r="AI141" s="161">
        <v>7.2</v>
      </c>
      <c r="AJ141" s="161">
        <v>9.1999999999999993</v>
      </c>
      <c r="AK141" s="161">
        <v>11.3</v>
      </c>
      <c r="AL141" s="161">
        <v>14.3</v>
      </c>
      <c r="AN141" s="71" t="str">
        <f t="shared" si="9"/>
        <v>24157</v>
      </c>
      <c r="AO141" s="69">
        <v>24</v>
      </c>
      <c r="AP141" s="69">
        <v>15</v>
      </c>
      <c r="AQ141" s="69">
        <v>7</v>
      </c>
      <c r="AR141" s="66">
        <v>156.6</v>
      </c>
      <c r="AS141" s="62"/>
    </row>
    <row r="142" spans="25:45" ht="14.4">
      <c r="Y142" s="73" t="str">
        <f t="shared" si="8"/>
        <v>25157</v>
      </c>
      <c r="Z142" s="69">
        <v>25</v>
      </c>
      <c r="AA142" s="69">
        <v>15</v>
      </c>
      <c r="AB142" s="69">
        <v>7</v>
      </c>
      <c r="AC142" s="161">
        <v>1.1000000000000001</v>
      </c>
      <c r="AD142" s="161">
        <v>2.1</v>
      </c>
      <c r="AE142" s="161">
        <v>3.2</v>
      </c>
      <c r="AF142" s="161">
        <v>4.3</v>
      </c>
      <c r="AG142" s="161">
        <v>5.3</v>
      </c>
      <c r="AH142" s="161">
        <v>6.4</v>
      </c>
      <c r="AI142" s="161">
        <v>7.5</v>
      </c>
      <c r="AJ142" s="161">
        <v>9.6</v>
      </c>
      <c r="AK142" s="161">
        <v>11.7</v>
      </c>
      <c r="AL142" s="161">
        <v>14.8</v>
      </c>
      <c r="AN142" s="71" t="str">
        <f t="shared" si="9"/>
        <v>25157</v>
      </c>
      <c r="AO142" s="69">
        <v>25</v>
      </c>
      <c r="AP142" s="69">
        <v>15</v>
      </c>
      <c r="AQ142" s="69">
        <v>7</v>
      </c>
      <c r="AR142" s="66">
        <v>156.69999999999999</v>
      </c>
      <c r="AS142" s="62"/>
    </row>
    <row r="143" spans="25:45" ht="14.4">
      <c r="Y143" s="73" t="str">
        <f t="shared" si="8"/>
        <v>26157</v>
      </c>
      <c r="Z143" s="69">
        <v>26</v>
      </c>
      <c r="AA143" s="69">
        <v>15</v>
      </c>
      <c r="AB143" s="69">
        <v>7</v>
      </c>
      <c r="AC143" s="161">
        <v>1.1000000000000001</v>
      </c>
      <c r="AD143" s="161">
        <v>2.2000000000000002</v>
      </c>
      <c r="AE143" s="161">
        <v>3.3</v>
      </c>
      <c r="AF143" s="161">
        <v>4.4000000000000004</v>
      </c>
      <c r="AG143" s="161">
        <v>5.5</v>
      </c>
      <c r="AH143" s="161">
        <v>6.6</v>
      </c>
      <c r="AI143" s="161">
        <v>7.7</v>
      </c>
      <c r="AJ143" s="161">
        <v>9.9</v>
      </c>
      <c r="AK143" s="161">
        <v>12.1</v>
      </c>
      <c r="AL143" s="161">
        <v>15.3</v>
      </c>
      <c r="AN143" s="71" t="str">
        <f t="shared" si="9"/>
        <v>26157</v>
      </c>
      <c r="AO143" s="69">
        <v>26</v>
      </c>
      <c r="AP143" s="69">
        <v>15</v>
      </c>
      <c r="AQ143" s="69">
        <v>7</v>
      </c>
      <c r="AR143" s="66">
        <v>156.9</v>
      </c>
      <c r="AS143" s="62"/>
    </row>
    <row r="144" spans="25:45" ht="14.4">
      <c r="Y144" s="73" t="str">
        <f t="shared" si="8"/>
        <v>27157</v>
      </c>
      <c r="Z144" s="69">
        <v>27</v>
      </c>
      <c r="AA144" s="69">
        <v>15</v>
      </c>
      <c r="AB144" s="69">
        <v>7</v>
      </c>
      <c r="AC144" s="161">
        <v>1.1000000000000001</v>
      </c>
      <c r="AD144" s="161">
        <v>2.2999999999999998</v>
      </c>
      <c r="AE144" s="161">
        <v>3.4</v>
      </c>
      <c r="AF144" s="161">
        <v>4.5999999999999996</v>
      </c>
      <c r="AG144" s="161">
        <v>5.7</v>
      </c>
      <c r="AH144" s="161">
        <v>6.9</v>
      </c>
      <c r="AI144" s="161">
        <v>8</v>
      </c>
      <c r="AJ144" s="161">
        <v>10.3</v>
      </c>
      <c r="AK144" s="161">
        <v>12.6</v>
      </c>
      <c r="AL144" s="161">
        <v>16</v>
      </c>
      <c r="AN144" s="71" t="str">
        <f t="shared" si="9"/>
        <v>27157</v>
      </c>
      <c r="AO144" s="69">
        <v>27</v>
      </c>
      <c r="AP144" s="69">
        <v>15</v>
      </c>
      <c r="AQ144" s="69">
        <v>7</v>
      </c>
      <c r="AR144" s="66">
        <v>157.1</v>
      </c>
      <c r="AS144" s="62"/>
    </row>
    <row r="145" spans="25:45" ht="14.4">
      <c r="Y145" s="73" t="str">
        <f t="shared" si="8"/>
        <v>28157</v>
      </c>
      <c r="Z145" s="69">
        <v>28</v>
      </c>
      <c r="AA145" s="69">
        <v>15</v>
      </c>
      <c r="AB145" s="69">
        <v>7</v>
      </c>
      <c r="AC145" s="161">
        <v>1.2</v>
      </c>
      <c r="AD145" s="161">
        <v>2.4</v>
      </c>
      <c r="AE145" s="161">
        <v>3.6</v>
      </c>
      <c r="AF145" s="161">
        <v>4.8</v>
      </c>
      <c r="AG145" s="161">
        <v>6</v>
      </c>
      <c r="AH145" s="161">
        <v>7.3</v>
      </c>
      <c r="AI145" s="161">
        <v>8.5</v>
      </c>
      <c r="AJ145" s="161">
        <v>10.9</v>
      </c>
      <c r="AK145" s="161">
        <v>13.2</v>
      </c>
      <c r="AL145" s="161">
        <v>16.8</v>
      </c>
      <c r="AN145" s="71" t="str">
        <f t="shared" si="9"/>
        <v>28157</v>
      </c>
      <c r="AO145" s="69">
        <v>28</v>
      </c>
      <c r="AP145" s="69">
        <v>15</v>
      </c>
      <c r="AQ145" s="69">
        <v>7</v>
      </c>
      <c r="AR145" s="66">
        <v>157.30000000000001</v>
      </c>
      <c r="AS145" s="62"/>
    </row>
    <row r="146" spans="25:45" ht="14.4">
      <c r="Y146" s="73" t="str">
        <f t="shared" si="8"/>
        <v>29157</v>
      </c>
      <c r="Z146" s="69">
        <v>29</v>
      </c>
      <c r="AA146" s="69">
        <v>15</v>
      </c>
      <c r="AB146" s="69">
        <v>7</v>
      </c>
      <c r="AC146" s="161">
        <v>1.3</v>
      </c>
      <c r="AD146" s="161">
        <v>2.5</v>
      </c>
      <c r="AE146" s="161">
        <v>3.8</v>
      </c>
      <c r="AF146" s="161">
        <v>5.0999999999999996</v>
      </c>
      <c r="AG146" s="161">
        <v>6.4</v>
      </c>
      <c r="AH146" s="161">
        <v>7.7</v>
      </c>
      <c r="AI146" s="161">
        <v>8.9</v>
      </c>
      <c r="AJ146" s="161">
        <v>11.4</v>
      </c>
      <c r="AK146" s="161">
        <v>14</v>
      </c>
      <c r="AL146" s="161">
        <v>17.7</v>
      </c>
      <c r="AN146" s="71" t="str">
        <f t="shared" si="9"/>
        <v>29157</v>
      </c>
      <c r="AO146" s="69">
        <v>29</v>
      </c>
      <c r="AP146" s="69">
        <v>15</v>
      </c>
      <c r="AQ146" s="69">
        <v>7</v>
      </c>
      <c r="AR146" s="66">
        <v>157.6</v>
      </c>
      <c r="AS146" s="62"/>
    </row>
    <row r="147" spans="25:45" ht="14.4">
      <c r="Y147" s="73" t="str">
        <f t="shared" si="8"/>
        <v>30157</v>
      </c>
      <c r="Z147" s="69">
        <v>30</v>
      </c>
      <c r="AA147" s="69">
        <v>15</v>
      </c>
      <c r="AB147" s="69">
        <v>7</v>
      </c>
      <c r="AC147" s="161">
        <v>1.4</v>
      </c>
      <c r="AD147" s="161">
        <v>2.7</v>
      </c>
      <c r="AE147" s="161">
        <v>4.0999999999999996</v>
      </c>
      <c r="AF147" s="161">
        <v>5.4</v>
      </c>
      <c r="AG147" s="161">
        <v>6.8</v>
      </c>
      <c r="AH147" s="161">
        <v>8.1999999999999993</v>
      </c>
      <c r="AI147" s="161">
        <v>9.5</v>
      </c>
      <c r="AJ147" s="161">
        <v>12.2</v>
      </c>
      <c r="AK147" s="161">
        <v>14.8</v>
      </c>
      <c r="AL147" s="161">
        <v>18.8</v>
      </c>
      <c r="AN147" s="71" t="str">
        <f t="shared" si="9"/>
        <v>30157</v>
      </c>
      <c r="AO147" s="69">
        <v>30</v>
      </c>
      <c r="AP147" s="69">
        <v>15</v>
      </c>
      <c r="AQ147" s="69">
        <v>7</v>
      </c>
      <c r="AR147" s="66">
        <v>157.9</v>
      </c>
      <c r="AS147" s="62"/>
    </row>
    <row r="148" spans="25:45" ht="14.4">
      <c r="Y148" s="73" t="str">
        <f t="shared" si="8"/>
        <v>31157</v>
      </c>
      <c r="Z148" s="69">
        <v>31</v>
      </c>
      <c r="AA148" s="69">
        <v>15</v>
      </c>
      <c r="AB148" s="69">
        <v>7</v>
      </c>
      <c r="AC148" s="161">
        <v>1.4</v>
      </c>
      <c r="AD148" s="161">
        <v>2.9</v>
      </c>
      <c r="AE148" s="161">
        <v>4.3</v>
      </c>
      <c r="AF148" s="161">
        <v>5.8</v>
      </c>
      <c r="AG148" s="161">
        <v>7.3</v>
      </c>
      <c r="AH148" s="161">
        <v>8.6999999999999993</v>
      </c>
      <c r="AI148" s="161">
        <v>10.1</v>
      </c>
      <c r="AJ148" s="161">
        <v>13</v>
      </c>
      <c r="AK148" s="161">
        <v>15.8</v>
      </c>
      <c r="AL148" s="161">
        <v>20.100000000000001</v>
      </c>
      <c r="AN148" s="71" t="str">
        <f t="shared" si="9"/>
        <v>31157</v>
      </c>
      <c r="AO148" s="69">
        <v>31</v>
      </c>
      <c r="AP148" s="69">
        <v>15</v>
      </c>
      <c r="AQ148" s="69">
        <v>7</v>
      </c>
      <c r="AR148" s="66">
        <v>158.30000000000001</v>
      </c>
      <c r="AS148" s="62"/>
    </row>
    <row r="149" spans="25:45" ht="14.4">
      <c r="Y149" s="73" t="str">
        <f t="shared" si="8"/>
        <v>32157</v>
      </c>
      <c r="Z149" s="69">
        <v>32</v>
      </c>
      <c r="AA149" s="69">
        <v>15</v>
      </c>
      <c r="AB149" s="69">
        <v>7</v>
      </c>
      <c r="AC149" s="161">
        <v>1.6</v>
      </c>
      <c r="AD149" s="161">
        <v>3.2</v>
      </c>
      <c r="AE149" s="161">
        <v>4.7</v>
      </c>
      <c r="AF149" s="161">
        <v>6.3</v>
      </c>
      <c r="AG149" s="161">
        <v>7.9</v>
      </c>
      <c r="AH149" s="161">
        <v>9.4</v>
      </c>
      <c r="AI149" s="161">
        <v>10.9</v>
      </c>
      <c r="AJ149" s="161">
        <v>14</v>
      </c>
      <c r="AK149" s="161">
        <v>17.100000000000001</v>
      </c>
      <c r="AL149" s="161">
        <v>21.6</v>
      </c>
      <c r="AN149" s="71" t="str">
        <f t="shared" si="9"/>
        <v>32157</v>
      </c>
      <c r="AO149" s="69">
        <v>32</v>
      </c>
      <c r="AP149" s="69">
        <v>15</v>
      </c>
      <c r="AQ149" s="69">
        <v>7</v>
      </c>
      <c r="AR149" s="66">
        <v>158.69999999999999</v>
      </c>
      <c r="AS149" s="62"/>
    </row>
    <row r="150" spans="25:45" ht="14.4">
      <c r="Y150" s="73" t="str">
        <f t="shared" si="8"/>
        <v>33157</v>
      </c>
      <c r="Z150" s="69">
        <v>33</v>
      </c>
      <c r="AA150" s="69">
        <v>15</v>
      </c>
      <c r="AB150" s="69">
        <v>7</v>
      </c>
      <c r="AC150" s="161">
        <v>1.7</v>
      </c>
      <c r="AD150" s="161">
        <v>3.4</v>
      </c>
      <c r="AE150" s="161">
        <v>5.0999999999999996</v>
      </c>
      <c r="AF150" s="161">
        <v>6.8</v>
      </c>
      <c r="AG150" s="161">
        <v>8.4</v>
      </c>
      <c r="AH150" s="161">
        <v>10.1</v>
      </c>
      <c r="AI150" s="161">
        <v>11.8</v>
      </c>
      <c r="AJ150" s="161">
        <v>15.1</v>
      </c>
      <c r="AK150" s="161">
        <v>18.399999999999999</v>
      </c>
      <c r="AL150" s="161">
        <v>23.3</v>
      </c>
      <c r="AN150" s="71" t="str">
        <f t="shared" si="9"/>
        <v>33157</v>
      </c>
      <c r="AO150" s="69">
        <v>33</v>
      </c>
      <c r="AP150" s="69">
        <v>15</v>
      </c>
      <c r="AQ150" s="69">
        <v>7</v>
      </c>
      <c r="AR150" s="66">
        <v>159.30000000000001</v>
      </c>
      <c r="AS150" s="62"/>
    </row>
    <row r="151" spans="25:45" ht="14.4">
      <c r="Y151" s="73" t="str">
        <f t="shared" si="8"/>
        <v>34157</v>
      </c>
      <c r="Z151" s="69">
        <v>34</v>
      </c>
      <c r="AA151" s="69">
        <v>15</v>
      </c>
      <c r="AB151" s="69">
        <v>7</v>
      </c>
      <c r="AC151" s="161">
        <v>1.8</v>
      </c>
      <c r="AD151" s="161">
        <v>3.7</v>
      </c>
      <c r="AE151" s="161">
        <v>5.5</v>
      </c>
      <c r="AF151" s="161">
        <v>7.4</v>
      </c>
      <c r="AG151" s="161">
        <v>9.1999999999999993</v>
      </c>
      <c r="AH151" s="161">
        <v>11</v>
      </c>
      <c r="AI151" s="161">
        <v>12.8</v>
      </c>
      <c r="AJ151" s="161">
        <v>16.399999999999999</v>
      </c>
      <c r="AK151" s="161">
        <v>20</v>
      </c>
      <c r="AL151" s="161">
        <v>25.3</v>
      </c>
      <c r="AN151" s="71" t="str">
        <f t="shared" si="9"/>
        <v>34157</v>
      </c>
      <c r="AO151" s="69">
        <v>34</v>
      </c>
      <c r="AP151" s="69">
        <v>15</v>
      </c>
      <c r="AQ151" s="69">
        <v>7</v>
      </c>
      <c r="AR151" s="66">
        <v>159.9</v>
      </c>
      <c r="AS151" s="62"/>
    </row>
    <row r="152" spans="25:45" ht="14.4">
      <c r="Y152" s="73" t="str">
        <f t="shared" si="8"/>
        <v>35157</v>
      </c>
      <c r="Z152" s="69">
        <v>35</v>
      </c>
      <c r="AA152" s="69">
        <v>15</v>
      </c>
      <c r="AB152" s="69">
        <v>7</v>
      </c>
      <c r="AC152" s="161">
        <v>2</v>
      </c>
      <c r="AD152" s="161">
        <v>4</v>
      </c>
      <c r="AE152" s="161">
        <v>6.1</v>
      </c>
      <c r="AF152" s="161">
        <v>8</v>
      </c>
      <c r="AG152" s="161">
        <v>10</v>
      </c>
      <c r="AH152" s="161">
        <v>12</v>
      </c>
      <c r="AI152" s="161">
        <v>14</v>
      </c>
      <c r="AJ152" s="161">
        <v>17.899999999999999</v>
      </c>
      <c r="AK152" s="161">
        <v>21.8</v>
      </c>
      <c r="AL152" s="161">
        <v>27.6</v>
      </c>
      <c r="AN152" s="71" t="str">
        <f t="shared" si="9"/>
        <v>35157</v>
      </c>
      <c r="AO152" s="69">
        <v>35</v>
      </c>
      <c r="AP152" s="69">
        <v>15</v>
      </c>
      <c r="AQ152" s="69">
        <v>7</v>
      </c>
      <c r="AR152" s="66">
        <v>160.6</v>
      </c>
      <c r="AS152" s="62"/>
    </row>
    <row r="153" spans="25:45" ht="14.4">
      <c r="Y153" s="73" t="str">
        <f t="shared" si="8"/>
        <v>36157</v>
      </c>
      <c r="Z153" s="69">
        <v>36</v>
      </c>
      <c r="AA153" s="69">
        <v>15</v>
      </c>
      <c r="AB153" s="69">
        <v>7</v>
      </c>
      <c r="AC153" s="161">
        <v>2.2000000000000002</v>
      </c>
      <c r="AD153" s="161">
        <v>4.5</v>
      </c>
      <c r="AE153" s="161">
        <v>6.7</v>
      </c>
      <c r="AF153" s="161">
        <v>8.8000000000000007</v>
      </c>
      <c r="AG153" s="161">
        <v>11</v>
      </c>
      <c r="AH153" s="161">
        <v>13.2</v>
      </c>
      <c r="AI153" s="161">
        <v>15.4</v>
      </c>
      <c r="AJ153" s="161">
        <v>19.7</v>
      </c>
      <c r="AK153" s="161">
        <v>23.9</v>
      </c>
      <c r="AL153" s="161">
        <v>30.2</v>
      </c>
      <c r="AN153" s="71" t="str">
        <f t="shared" si="9"/>
        <v>36157</v>
      </c>
      <c r="AO153" s="69">
        <v>36</v>
      </c>
      <c r="AP153" s="69">
        <v>15</v>
      </c>
      <c r="AQ153" s="69">
        <v>7</v>
      </c>
      <c r="AR153" s="66">
        <v>161.4</v>
      </c>
      <c r="AS153" s="62"/>
    </row>
    <row r="154" spans="25:45" ht="14.4">
      <c r="Y154" s="73" t="str">
        <f t="shared" si="8"/>
        <v>37157</v>
      </c>
      <c r="Z154" s="69">
        <v>37</v>
      </c>
      <c r="AA154" s="69">
        <v>15</v>
      </c>
      <c r="AB154" s="69">
        <v>7</v>
      </c>
      <c r="AC154" s="161">
        <v>2.5</v>
      </c>
      <c r="AD154" s="161">
        <v>4.9000000000000004</v>
      </c>
      <c r="AE154" s="161">
        <v>7.4</v>
      </c>
      <c r="AF154" s="161">
        <v>9.8000000000000007</v>
      </c>
      <c r="AG154" s="161">
        <v>12.2</v>
      </c>
      <c r="AH154" s="161">
        <v>14.5</v>
      </c>
      <c r="AI154" s="161">
        <v>16.899999999999999</v>
      </c>
      <c r="AJ154" s="161">
        <v>21.6</v>
      </c>
      <c r="AK154" s="161">
        <v>26.3</v>
      </c>
      <c r="AL154" s="161">
        <v>33.200000000000003</v>
      </c>
      <c r="AN154" s="71" t="str">
        <f t="shared" si="9"/>
        <v>37157</v>
      </c>
      <c r="AO154" s="69">
        <v>37</v>
      </c>
      <c r="AP154" s="69">
        <v>15</v>
      </c>
      <c r="AQ154" s="69">
        <v>7</v>
      </c>
      <c r="AR154" s="66">
        <v>162.30000000000001</v>
      </c>
      <c r="AS154" s="62"/>
    </row>
    <row r="155" spans="25:45" ht="14.4">
      <c r="Y155" s="73" t="str">
        <f t="shared" si="8"/>
        <v>38157</v>
      </c>
      <c r="Z155" s="69">
        <v>38</v>
      </c>
      <c r="AA155" s="69">
        <v>15</v>
      </c>
      <c r="AB155" s="69">
        <v>7</v>
      </c>
      <c r="AC155" s="161">
        <v>2.7</v>
      </c>
      <c r="AD155" s="161">
        <v>5.4</v>
      </c>
      <c r="AE155" s="161">
        <v>8.1</v>
      </c>
      <c r="AF155" s="161">
        <v>10.7</v>
      </c>
      <c r="AG155" s="161">
        <v>13.4</v>
      </c>
      <c r="AH155" s="161">
        <v>16</v>
      </c>
      <c r="AI155" s="161">
        <v>18.600000000000001</v>
      </c>
      <c r="AJ155" s="161">
        <v>23.8</v>
      </c>
      <c r="AK155" s="161">
        <v>28.9</v>
      </c>
      <c r="AL155" s="161">
        <v>36.5</v>
      </c>
      <c r="AN155" s="71" t="str">
        <f t="shared" si="9"/>
        <v>38157</v>
      </c>
      <c r="AO155" s="69">
        <v>38</v>
      </c>
      <c r="AP155" s="69">
        <v>15</v>
      </c>
      <c r="AQ155" s="69">
        <v>7</v>
      </c>
      <c r="AR155" s="66">
        <v>163.4</v>
      </c>
      <c r="AS155" s="62"/>
    </row>
    <row r="156" spans="25:45" ht="14.4">
      <c r="Y156" s="73" t="str">
        <f t="shared" si="8"/>
        <v>39157</v>
      </c>
      <c r="Z156" s="69">
        <v>39</v>
      </c>
      <c r="AA156" s="69">
        <v>15</v>
      </c>
      <c r="AB156" s="69">
        <v>7</v>
      </c>
      <c r="AC156" s="161">
        <v>3</v>
      </c>
      <c r="AD156" s="161">
        <v>6</v>
      </c>
      <c r="AE156" s="161">
        <v>8.9</v>
      </c>
      <c r="AF156" s="161">
        <v>11.8</v>
      </c>
      <c r="AG156" s="161">
        <v>14.8</v>
      </c>
      <c r="AH156" s="161">
        <v>17.7</v>
      </c>
      <c r="AI156" s="161">
        <v>20.5</v>
      </c>
      <c r="AJ156" s="161">
        <v>26.2</v>
      </c>
      <c r="AK156" s="161">
        <v>31.9</v>
      </c>
      <c r="AL156" s="161">
        <v>40.200000000000003</v>
      </c>
      <c r="AN156" s="71" t="str">
        <f t="shared" si="9"/>
        <v>39157</v>
      </c>
      <c r="AO156" s="69">
        <v>39</v>
      </c>
      <c r="AP156" s="69">
        <v>15</v>
      </c>
      <c r="AQ156" s="69">
        <v>7</v>
      </c>
      <c r="AR156" s="66">
        <v>164.6</v>
      </c>
      <c r="AS156" s="62"/>
    </row>
    <row r="157" spans="25:45" ht="14.4">
      <c r="Y157" s="73" t="str">
        <f t="shared" si="8"/>
        <v>40157</v>
      </c>
      <c r="Z157" s="69">
        <v>40</v>
      </c>
      <c r="AA157" s="69">
        <v>15</v>
      </c>
      <c r="AB157" s="69">
        <v>7</v>
      </c>
      <c r="AC157" s="161">
        <v>3.3</v>
      </c>
      <c r="AD157" s="161">
        <v>6.6</v>
      </c>
      <c r="AE157" s="161">
        <v>9.9</v>
      </c>
      <c r="AF157" s="161">
        <v>13.1</v>
      </c>
      <c r="AG157" s="161">
        <v>16.399999999999999</v>
      </c>
      <c r="AH157" s="161">
        <v>19.5</v>
      </c>
      <c r="AI157" s="161">
        <v>22.7</v>
      </c>
      <c r="AJ157" s="161">
        <v>29</v>
      </c>
      <c r="AK157" s="161">
        <v>35.200000000000003</v>
      </c>
      <c r="AL157" s="161">
        <v>44.4</v>
      </c>
      <c r="AN157" s="71" t="str">
        <f t="shared" si="9"/>
        <v>40157</v>
      </c>
      <c r="AO157" s="69">
        <v>40</v>
      </c>
      <c r="AP157" s="69">
        <v>15</v>
      </c>
      <c r="AQ157" s="69">
        <v>7</v>
      </c>
      <c r="AR157" s="66">
        <v>165.9</v>
      </c>
      <c r="AS157" s="62"/>
    </row>
    <row r="158" spans="25:45" ht="14.4">
      <c r="Y158" s="73" t="str">
        <f t="shared" si="8"/>
        <v>41157</v>
      </c>
      <c r="Z158" s="69">
        <v>41</v>
      </c>
      <c r="AA158" s="69">
        <v>15</v>
      </c>
      <c r="AB158" s="69">
        <v>7</v>
      </c>
      <c r="AC158" s="161">
        <v>3.7</v>
      </c>
      <c r="AD158" s="161">
        <v>7.3</v>
      </c>
      <c r="AE158" s="161">
        <v>10.9</v>
      </c>
      <c r="AF158" s="161">
        <v>14.5</v>
      </c>
      <c r="AG158" s="161">
        <v>18.100000000000001</v>
      </c>
      <c r="AH158" s="161">
        <v>21.6</v>
      </c>
      <c r="AI158" s="161">
        <v>25.1</v>
      </c>
      <c r="AJ158" s="161">
        <v>32</v>
      </c>
      <c r="AK158" s="161">
        <v>38.9</v>
      </c>
      <c r="AL158" s="161">
        <v>48.9</v>
      </c>
      <c r="AN158" s="71" t="str">
        <f t="shared" si="9"/>
        <v>41157</v>
      </c>
      <c r="AO158" s="69">
        <v>41</v>
      </c>
      <c r="AP158" s="69">
        <v>15</v>
      </c>
      <c r="AQ158" s="69">
        <v>7</v>
      </c>
      <c r="AR158" s="66">
        <v>167.4</v>
      </c>
      <c r="AS158" s="62"/>
    </row>
    <row r="159" spans="25:45" ht="14.4">
      <c r="Y159" s="73" t="str">
        <f t="shared" si="8"/>
        <v>42157</v>
      </c>
      <c r="Z159" s="69">
        <v>42</v>
      </c>
      <c r="AA159" s="69">
        <v>15</v>
      </c>
      <c r="AB159" s="69">
        <v>7</v>
      </c>
      <c r="AC159" s="161">
        <v>4</v>
      </c>
      <c r="AD159" s="161">
        <v>8.1</v>
      </c>
      <c r="AE159" s="161">
        <v>12.1</v>
      </c>
      <c r="AF159" s="161">
        <v>16</v>
      </c>
      <c r="AG159" s="161">
        <v>20</v>
      </c>
      <c r="AH159" s="161">
        <v>23.9</v>
      </c>
      <c r="AI159" s="161">
        <v>27.7</v>
      </c>
      <c r="AJ159" s="161">
        <v>35.4</v>
      </c>
      <c r="AK159" s="161">
        <v>42.9</v>
      </c>
      <c r="AL159" s="161">
        <v>53.9</v>
      </c>
      <c r="AN159" s="71" t="str">
        <f t="shared" si="9"/>
        <v>42157</v>
      </c>
      <c r="AO159" s="69">
        <v>42</v>
      </c>
      <c r="AP159" s="69">
        <v>15</v>
      </c>
      <c r="AQ159" s="69">
        <v>7</v>
      </c>
      <c r="AR159" s="66">
        <v>169.1</v>
      </c>
      <c r="AS159" s="62"/>
    </row>
    <row r="160" spans="25:45" ht="14.4">
      <c r="Y160" s="73" t="str">
        <f t="shared" si="8"/>
        <v>43157</v>
      </c>
      <c r="Z160" s="69">
        <v>43</v>
      </c>
      <c r="AA160" s="69">
        <v>15</v>
      </c>
      <c r="AB160" s="69">
        <v>7</v>
      </c>
      <c r="AC160" s="161">
        <v>4.5</v>
      </c>
      <c r="AD160" s="161">
        <v>9</v>
      </c>
      <c r="AE160" s="161">
        <v>13.4</v>
      </c>
      <c r="AF160" s="161">
        <v>17.8</v>
      </c>
      <c r="AG160" s="161">
        <v>22.1</v>
      </c>
      <c r="AH160" s="161">
        <v>26.4</v>
      </c>
      <c r="AI160" s="161">
        <v>30.7</v>
      </c>
      <c r="AJ160" s="161">
        <v>39.1</v>
      </c>
      <c r="AK160" s="161">
        <v>47.3</v>
      </c>
      <c r="AL160" s="161">
        <v>59.4</v>
      </c>
      <c r="AN160" s="71" t="str">
        <f t="shared" si="9"/>
        <v>43157</v>
      </c>
      <c r="AO160" s="69">
        <v>43</v>
      </c>
      <c r="AP160" s="69">
        <v>15</v>
      </c>
      <c r="AQ160" s="69">
        <v>7</v>
      </c>
      <c r="AR160" s="66">
        <v>170.9</v>
      </c>
      <c r="AS160" s="62"/>
    </row>
    <row r="161" spans="25:45" ht="14.4">
      <c r="Y161" s="73" t="str">
        <f t="shared" si="8"/>
        <v>44157</v>
      </c>
      <c r="Z161" s="69">
        <v>44</v>
      </c>
      <c r="AA161" s="69">
        <v>15</v>
      </c>
      <c r="AB161" s="69">
        <v>7</v>
      </c>
      <c r="AC161" s="161">
        <v>5</v>
      </c>
      <c r="AD161" s="161">
        <v>9.9</v>
      </c>
      <c r="AE161" s="161">
        <v>14.8</v>
      </c>
      <c r="AF161" s="161">
        <v>19.600000000000001</v>
      </c>
      <c r="AG161" s="161">
        <v>24.4</v>
      </c>
      <c r="AH161" s="161">
        <v>29.2</v>
      </c>
      <c r="AI161" s="161">
        <v>33.9</v>
      </c>
      <c r="AJ161" s="161">
        <v>43.1</v>
      </c>
      <c r="AK161" s="161">
        <v>52.2</v>
      </c>
      <c r="AL161" s="161">
        <v>65.5</v>
      </c>
      <c r="AN161" s="71" t="str">
        <f t="shared" si="9"/>
        <v>44157</v>
      </c>
      <c r="AO161" s="69">
        <v>44</v>
      </c>
      <c r="AP161" s="69">
        <v>15</v>
      </c>
      <c r="AQ161" s="69">
        <v>7</v>
      </c>
      <c r="AR161" s="66">
        <v>172.9</v>
      </c>
      <c r="AS161" s="62"/>
    </row>
    <row r="162" spans="25:45" ht="14.4">
      <c r="Y162" s="73" t="str">
        <f t="shared" si="8"/>
        <v>45157</v>
      </c>
      <c r="Z162" s="69">
        <v>45</v>
      </c>
      <c r="AA162" s="69">
        <v>15</v>
      </c>
      <c r="AB162" s="69">
        <v>7</v>
      </c>
      <c r="AC162" s="161">
        <v>5.5</v>
      </c>
      <c r="AD162" s="161">
        <v>11</v>
      </c>
      <c r="AE162" s="161">
        <v>16.399999999999999</v>
      </c>
      <c r="AF162" s="161">
        <v>21.7</v>
      </c>
      <c r="AG162" s="161">
        <v>27</v>
      </c>
      <c r="AH162" s="161">
        <v>32.200000000000003</v>
      </c>
      <c r="AI162" s="161">
        <v>37.4</v>
      </c>
      <c r="AJ162" s="161">
        <v>47.5</v>
      </c>
      <c r="AK162" s="161">
        <v>57.5</v>
      </c>
      <c r="AL162" s="161">
        <v>72.099999999999994</v>
      </c>
      <c r="AN162" s="71" t="str">
        <f t="shared" si="9"/>
        <v>45157</v>
      </c>
      <c r="AO162" s="69">
        <v>45</v>
      </c>
      <c r="AP162" s="69">
        <v>15</v>
      </c>
      <c r="AQ162" s="69">
        <v>7</v>
      </c>
      <c r="AR162" s="66">
        <v>175.1</v>
      </c>
      <c r="AS162" s="62"/>
    </row>
    <row r="163" spans="25:45" ht="14.4">
      <c r="Y163" s="73" t="str">
        <f t="shared" si="8"/>
        <v>46157</v>
      </c>
      <c r="Z163" s="69">
        <v>46</v>
      </c>
      <c r="AA163" s="69">
        <v>15</v>
      </c>
      <c r="AB163" s="69">
        <v>7</v>
      </c>
      <c r="AC163" s="161">
        <v>6.1</v>
      </c>
      <c r="AD163" s="161">
        <v>12.1</v>
      </c>
      <c r="AE163" s="161">
        <v>18</v>
      </c>
      <c r="AF163" s="161">
        <v>23.9</v>
      </c>
      <c r="AG163" s="161">
        <v>29.7</v>
      </c>
      <c r="AH163" s="161">
        <v>35.5</v>
      </c>
      <c r="AI163" s="161">
        <v>41.2</v>
      </c>
      <c r="AJ163" s="161">
        <v>52.3</v>
      </c>
      <c r="AK163" s="161">
        <v>63.3</v>
      </c>
      <c r="AL163" s="161">
        <v>79.3</v>
      </c>
      <c r="AN163" s="71" t="str">
        <f t="shared" si="9"/>
        <v>46157</v>
      </c>
      <c r="AO163" s="69">
        <v>46</v>
      </c>
      <c r="AP163" s="69">
        <v>15</v>
      </c>
      <c r="AQ163" s="69">
        <v>7</v>
      </c>
      <c r="AR163" s="66">
        <v>177.6</v>
      </c>
      <c r="AS163" s="62"/>
    </row>
    <row r="164" spans="25:45" ht="14.4">
      <c r="Y164" s="73" t="str">
        <f t="shared" si="8"/>
        <v>47157</v>
      </c>
      <c r="Z164" s="69">
        <v>47</v>
      </c>
      <c r="AA164" s="69">
        <v>15</v>
      </c>
      <c r="AB164" s="69">
        <v>7</v>
      </c>
      <c r="AC164" s="161">
        <v>6.8</v>
      </c>
      <c r="AD164" s="161">
        <v>13.4</v>
      </c>
      <c r="AE164" s="161">
        <v>20</v>
      </c>
      <c r="AF164" s="161">
        <v>26.4</v>
      </c>
      <c r="AG164" s="161">
        <v>32.799999999999997</v>
      </c>
      <c r="AH164" s="161">
        <v>39.1</v>
      </c>
      <c r="AI164" s="161">
        <v>45.4</v>
      </c>
      <c r="AJ164" s="161">
        <v>57.7</v>
      </c>
      <c r="AK164" s="161">
        <v>69.7</v>
      </c>
      <c r="AL164" s="161">
        <v>87.1</v>
      </c>
      <c r="AN164" s="71" t="str">
        <f t="shared" si="9"/>
        <v>47157</v>
      </c>
      <c r="AO164" s="69">
        <v>47</v>
      </c>
      <c r="AP164" s="69">
        <v>15</v>
      </c>
      <c r="AQ164" s="69">
        <v>7</v>
      </c>
      <c r="AR164" s="66">
        <v>180.2</v>
      </c>
      <c r="AS164" s="62"/>
    </row>
    <row r="165" spans="25:45" ht="14.4">
      <c r="Y165" s="73" t="str">
        <f t="shared" si="8"/>
        <v>48157</v>
      </c>
      <c r="Z165" s="69">
        <v>48</v>
      </c>
      <c r="AA165" s="69">
        <v>15</v>
      </c>
      <c r="AB165" s="69">
        <v>7</v>
      </c>
      <c r="AC165" s="161">
        <v>7.3</v>
      </c>
      <c r="AD165" s="161">
        <v>14.5</v>
      </c>
      <c r="AE165" s="161">
        <v>21.6</v>
      </c>
      <c r="AF165" s="161">
        <v>28.7</v>
      </c>
      <c r="AG165" s="161">
        <v>35.6</v>
      </c>
      <c r="AH165" s="161">
        <v>42.4</v>
      </c>
      <c r="AI165" s="161">
        <v>49.2</v>
      </c>
      <c r="AJ165" s="161">
        <v>62.5</v>
      </c>
      <c r="AK165" s="161">
        <v>75.5</v>
      </c>
      <c r="AL165" s="161">
        <v>94.3</v>
      </c>
      <c r="AN165" s="71" t="str">
        <f t="shared" si="9"/>
        <v>48157</v>
      </c>
      <c r="AO165" s="69">
        <v>48</v>
      </c>
      <c r="AP165" s="69">
        <v>15</v>
      </c>
      <c r="AQ165" s="69">
        <v>7</v>
      </c>
      <c r="AR165" s="70">
        <v>180.5</v>
      </c>
      <c r="AS165" s="62"/>
    </row>
    <row r="166" spans="25:45" ht="14.4">
      <c r="Y166" s="73" t="str">
        <f t="shared" si="8"/>
        <v>49157</v>
      </c>
      <c r="Z166" s="69">
        <v>49</v>
      </c>
      <c r="AA166" s="69">
        <v>15</v>
      </c>
      <c r="AB166" s="69">
        <v>7</v>
      </c>
      <c r="AC166" s="161">
        <v>7.9</v>
      </c>
      <c r="AD166" s="161">
        <v>15.7</v>
      </c>
      <c r="AE166" s="161">
        <v>23.5</v>
      </c>
      <c r="AF166" s="161">
        <v>31.1</v>
      </c>
      <c r="AG166" s="161">
        <v>38.6</v>
      </c>
      <c r="AH166" s="161">
        <v>46</v>
      </c>
      <c r="AI166" s="161">
        <v>53.3</v>
      </c>
      <c r="AJ166" s="161">
        <v>67.7</v>
      </c>
      <c r="AK166" s="161">
        <v>81.599999999999994</v>
      </c>
      <c r="AL166" s="161">
        <v>101.9</v>
      </c>
      <c r="AN166" s="71" t="str">
        <f t="shared" si="9"/>
        <v>49157</v>
      </c>
      <c r="AO166" s="69">
        <v>49</v>
      </c>
      <c r="AP166" s="69">
        <v>15</v>
      </c>
      <c r="AQ166" s="69">
        <v>7</v>
      </c>
      <c r="AR166" s="70">
        <v>180.8</v>
      </c>
      <c r="AS166" s="62"/>
    </row>
    <row r="167" spans="25:45" ht="14.4">
      <c r="Y167" s="73" t="str">
        <f t="shared" si="8"/>
        <v>50157</v>
      </c>
      <c r="Z167" s="69">
        <v>50</v>
      </c>
      <c r="AA167" s="69">
        <v>15</v>
      </c>
      <c r="AB167" s="69">
        <v>7</v>
      </c>
      <c r="AC167" s="161">
        <v>8.6</v>
      </c>
      <c r="AD167" s="161">
        <v>17.100000000000001</v>
      </c>
      <c r="AE167" s="161">
        <v>25.4</v>
      </c>
      <c r="AF167" s="161">
        <v>33.700000000000003</v>
      </c>
      <c r="AG167" s="161">
        <v>41.8</v>
      </c>
      <c r="AH167" s="161">
        <v>49.8</v>
      </c>
      <c r="AI167" s="161">
        <v>57.7</v>
      </c>
      <c r="AJ167" s="161">
        <v>73.2</v>
      </c>
      <c r="AK167" s="161">
        <v>88.2</v>
      </c>
      <c r="AL167" s="161">
        <v>109.9</v>
      </c>
      <c r="AN167" s="71" t="str">
        <f t="shared" si="9"/>
        <v>50157</v>
      </c>
      <c r="AO167" s="69">
        <v>50</v>
      </c>
      <c r="AP167" s="69">
        <v>15</v>
      </c>
      <c r="AQ167" s="69">
        <v>7</v>
      </c>
      <c r="AR167" s="70">
        <v>181.3</v>
      </c>
      <c r="AS167" s="62"/>
    </row>
    <row r="168" spans="25:45" ht="14.4">
      <c r="Y168" s="73" t="str">
        <f t="shared" si="8"/>
        <v>18168</v>
      </c>
      <c r="Z168" s="69">
        <v>18</v>
      </c>
      <c r="AA168" s="69">
        <v>16</v>
      </c>
      <c r="AB168" s="69">
        <v>8</v>
      </c>
      <c r="AC168" s="161">
        <v>0.7</v>
      </c>
      <c r="AD168" s="161">
        <v>1.4</v>
      </c>
      <c r="AE168" s="161">
        <v>2.2000000000000002</v>
      </c>
      <c r="AF168" s="161">
        <v>2.9</v>
      </c>
      <c r="AG168" s="161">
        <v>3.6</v>
      </c>
      <c r="AH168" s="161">
        <v>4.3</v>
      </c>
      <c r="AI168" s="161">
        <v>5</v>
      </c>
      <c r="AJ168" s="161">
        <v>6.4</v>
      </c>
      <c r="AK168" s="161">
        <v>7.8</v>
      </c>
      <c r="AL168" s="161">
        <v>9.9</v>
      </c>
      <c r="AN168" s="71" t="str">
        <f t="shared" si="9"/>
        <v>18168</v>
      </c>
      <c r="AO168" s="69">
        <v>18</v>
      </c>
      <c r="AP168" s="69">
        <v>16</v>
      </c>
      <c r="AQ168" s="69">
        <v>8</v>
      </c>
      <c r="AR168" s="66">
        <v>132.19999999999999</v>
      </c>
      <c r="AS168" s="62"/>
    </row>
    <row r="169" spans="25:45" ht="14.4">
      <c r="Y169" s="73" t="str">
        <f t="shared" si="8"/>
        <v>19168</v>
      </c>
      <c r="Z169" s="69">
        <v>19</v>
      </c>
      <c r="AA169" s="69">
        <v>16</v>
      </c>
      <c r="AB169" s="69">
        <v>8</v>
      </c>
      <c r="AC169" s="161">
        <v>0.7</v>
      </c>
      <c r="AD169" s="161">
        <v>1.5</v>
      </c>
      <c r="AE169" s="161">
        <v>2.2000000000000002</v>
      </c>
      <c r="AF169" s="161">
        <v>2.9</v>
      </c>
      <c r="AG169" s="161">
        <v>3.7</v>
      </c>
      <c r="AH169" s="161">
        <v>4.4000000000000004</v>
      </c>
      <c r="AI169" s="161">
        <v>5.0999999999999996</v>
      </c>
      <c r="AJ169" s="161">
        <v>6.6</v>
      </c>
      <c r="AK169" s="161">
        <v>8</v>
      </c>
      <c r="AL169" s="161">
        <v>10.199999999999999</v>
      </c>
      <c r="AN169" s="71" t="str">
        <f t="shared" si="9"/>
        <v>19168</v>
      </c>
      <c r="AO169" s="69">
        <v>19</v>
      </c>
      <c r="AP169" s="69">
        <v>16</v>
      </c>
      <c r="AQ169" s="69">
        <v>8</v>
      </c>
      <c r="AR169" s="66">
        <v>132.30000000000001</v>
      </c>
      <c r="AS169" s="62"/>
    </row>
    <row r="170" spans="25:45" ht="14.4">
      <c r="Y170" s="73" t="str">
        <f t="shared" si="8"/>
        <v>20168</v>
      </c>
      <c r="Z170" s="69">
        <v>20</v>
      </c>
      <c r="AA170" s="69">
        <v>16</v>
      </c>
      <c r="AB170" s="69">
        <v>8</v>
      </c>
      <c r="AC170" s="161">
        <v>0.7</v>
      </c>
      <c r="AD170" s="161">
        <v>1.5</v>
      </c>
      <c r="AE170" s="161">
        <v>2.2000000000000002</v>
      </c>
      <c r="AF170" s="161">
        <v>3</v>
      </c>
      <c r="AG170" s="161">
        <v>3.7</v>
      </c>
      <c r="AH170" s="161">
        <v>4.5</v>
      </c>
      <c r="AI170" s="161">
        <v>5.2</v>
      </c>
      <c r="AJ170" s="161">
        <v>6.7</v>
      </c>
      <c r="AK170" s="161">
        <v>8.1999999999999993</v>
      </c>
      <c r="AL170" s="161">
        <v>10.4</v>
      </c>
      <c r="AN170" s="71" t="str">
        <f t="shared" si="9"/>
        <v>20168</v>
      </c>
      <c r="AO170" s="69">
        <v>20</v>
      </c>
      <c r="AP170" s="69">
        <v>16</v>
      </c>
      <c r="AQ170" s="69">
        <v>8</v>
      </c>
      <c r="AR170" s="66">
        <v>132.4</v>
      </c>
      <c r="AS170" s="62"/>
    </row>
    <row r="171" spans="25:45" ht="14.4">
      <c r="Y171" s="73" t="str">
        <f t="shared" si="8"/>
        <v>21168</v>
      </c>
      <c r="Z171" s="69">
        <v>21</v>
      </c>
      <c r="AA171" s="69">
        <v>16</v>
      </c>
      <c r="AB171" s="69">
        <v>8</v>
      </c>
      <c r="AC171" s="161">
        <v>0.7</v>
      </c>
      <c r="AD171" s="161">
        <v>1.5</v>
      </c>
      <c r="AE171" s="161">
        <v>2.2999999999999998</v>
      </c>
      <c r="AF171" s="161">
        <v>3</v>
      </c>
      <c r="AG171" s="161">
        <v>3.8</v>
      </c>
      <c r="AH171" s="161">
        <v>4.5999999999999996</v>
      </c>
      <c r="AI171" s="161">
        <v>5.4</v>
      </c>
      <c r="AJ171" s="161">
        <v>6.9</v>
      </c>
      <c r="AK171" s="161">
        <v>8.4</v>
      </c>
      <c r="AL171" s="161">
        <v>10.7</v>
      </c>
      <c r="AN171" s="71" t="str">
        <f t="shared" si="9"/>
        <v>21168</v>
      </c>
      <c r="AO171" s="69">
        <v>21</v>
      </c>
      <c r="AP171" s="69">
        <v>16</v>
      </c>
      <c r="AQ171" s="69">
        <v>8</v>
      </c>
      <c r="AR171" s="66">
        <v>132.5</v>
      </c>
      <c r="AS171" s="62"/>
    </row>
    <row r="172" spans="25:45" ht="14.4">
      <c r="Y172" s="73" t="str">
        <f t="shared" si="8"/>
        <v>22168</v>
      </c>
      <c r="Z172" s="69">
        <v>22</v>
      </c>
      <c r="AA172" s="69">
        <v>16</v>
      </c>
      <c r="AB172" s="69">
        <v>8</v>
      </c>
      <c r="AC172" s="161">
        <v>0.8</v>
      </c>
      <c r="AD172" s="161">
        <v>1.6</v>
      </c>
      <c r="AE172" s="161">
        <v>2.4</v>
      </c>
      <c r="AF172" s="161">
        <v>3.2</v>
      </c>
      <c r="AG172" s="161">
        <v>4</v>
      </c>
      <c r="AH172" s="161">
        <v>4.8</v>
      </c>
      <c r="AI172" s="161">
        <v>5.6</v>
      </c>
      <c r="AJ172" s="161">
        <v>7.1</v>
      </c>
      <c r="AK172" s="161">
        <v>8.6999999999999993</v>
      </c>
      <c r="AL172" s="161">
        <v>11</v>
      </c>
      <c r="AN172" s="71" t="str">
        <f t="shared" si="9"/>
        <v>22168</v>
      </c>
      <c r="AO172" s="69">
        <v>22</v>
      </c>
      <c r="AP172" s="69">
        <v>16</v>
      </c>
      <c r="AQ172" s="69">
        <v>8</v>
      </c>
      <c r="AR172" s="66">
        <v>132.5</v>
      </c>
      <c r="AS172" s="62"/>
    </row>
    <row r="173" spans="25:45" ht="14.4">
      <c r="Y173" s="73" t="str">
        <f t="shared" si="8"/>
        <v>23168</v>
      </c>
      <c r="Z173" s="69">
        <v>23</v>
      </c>
      <c r="AA173" s="69">
        <v>16</v>
      </c>
      <c r="AB173" s="69">
        <v>8</v>
      </c>
      <c r="AC173" s="161">
        <v>0.9</v>
      </c>
      <c r="AD173" s="161">
        <v>1.7</v>
      </c>
      <c r="AE173" s="161">
        <v>2.5</v>
      </c>
      <c r="AF173" s="161">
        <v>3.3</v>
      </c>
      <c r="AG173" s="161">
        <v>4.0999999999999996</v>
      </c>
      <c r="AH173" s="161">
        <v>4.9000000000000004</v>
      </c>
      <c r="AI173" s="161">
        <v>5.7</v>
      </c>
      <c r="AJ173" s="161">
        <v>7.3</v>
      </c>
      <c r="AK173" s="161">
        <v>8.9</v>
      </c>
      <c r="AL173" s="161">
        <v>11.3</v>
      </c>
      <c r="AN173" s="71" t="str">
        <f t="shared" si="9"/>
        <v>23168</v>
      </c>
      <c r="AO173" s="69">
        <v>23</v>
      </c>
      <c r="AP173" s="69">
        <v>16</v>
      </c>
      <c r="AQ173" s="69">
        <v>8</v>
      </c>
      <c r="AR173" s="66">
        <v>132.6</v>
      </c>
      <c r="AS173" s="62"/>
    </row>
    <row r="174" spans="25:45" ht="14.4">
      <c r="Y174" s="73" t="str">
        <f t="shared" si="8"/>
        <v>24168</v>
      </c>
      <c r="Z174" s="69">
        <v>24</v>
      </c>
      <c r="AA174" s="69">
        <v>16</v>
      </c>
      <c r="AB174" s="69">
        <v>8</v>
      </c>
      <c r="AC174" s="161">
        <v>0.9</v>
      </c>
      <c r="AD174" s="161">
        <v>1.7</v>
      </c>
      <c r="AE174" s="161">
        <v>2.6</v>
      </c>
      <c r="AF174" s="161">
        <v>3.4</v>
      </c>
      <c r="AG174" s="161">
        <v>4.2</v>
      </c>
      <c r="AH174" s="161">
        <v>5.0999999999999996</v>
      </c>
      <c r="AI174" s="161">
        <v>5.9</v>
      </c>
      <c r="AJ174" s="161">
        <v>7.6</v>
      </c>
      <c r="AK174" s="161">
        <v>9.1999999999999993</v>
      </c>
      <c r="AL174" s="161">
        <v>11.7</v>
      </c>
      <c r="AN174" s="71" t="str">
        <f t="shared" si="9"/>
        <v>24168</v>
      </c>
      <c r="AO174" s="69">
        <v>24</v>
      </c>
      <c r="AP174" s="69">
        <v>16</v>
      </c>
      <c r="AQ174" s="69">
        <v>8</v>
      </c>
      <c r="AR174" s="66">
        <v>132.69999999999999</v>
      </c>
      <c r="AS174" s="62"/>
    </row>
    <row r="175" spans="25:45" ht="14.4">
      <c r="Y175" s="73" t="str">
        <f t="shared" si="8"/>
        <v>25168</v>
      </c>
      <c r="Z175" s="69">
        <v>25</v>
      </c>
      <c r="AA175" s="69">
        <v>16</v>
      </c>
      <c r="AB175" s="69">
        <v>8</v>
      </c>
      <c r="AC175" s="161">
        <v>0.8</v>
      </c>
      <c r="AD175" s="161">
        <v>1.7</v>
      </c>
      <c r="AE175" s="161">
        <v>2.6</v>
      </c>
      <c r="AF175" s="161">
        <v>3.4</v>
      </c>
      <c r="AG175" s="161">
        <v>4.3</v>
      </c>
      <c r="AH175" s="161">
        <v>5.2</v>
      </c>
      <c r="AI175" s="161">
        <v>6</v>
      </c>
      <c r="AJ175" s="161">
        <v>7.7</v>
      </c>
      <c r="AK175" s="161">
        <v>9.5</v>
      </c>
      <c r="AL175" s="161">
        <v>12</v>
      </c>
      <c r="AN175" s="71" t="str">
        <f t="shared" si="9"/>
        <v>25168</v>
      </c>
      <c r="AO175" s="69">
        <v>25</v>
      </c>
      <c r="AP175" s="69">
        <v>16</v>
      </c>
      <c r="AQ175" s="69">
        <v>8</v>
      </c>
      <c r="AR175" s="66">
        <v>132.9</v>
      </c>
      <c r="AS175" s="62"/>
    </row>
    <row r="176" spans="25:45" ht="14.4">
      <c r="Y176" s="73" t="str">
        <f t="shared" si="8"/>
        <v>26168</v>
      </c>
      <c r="Z176" s="69">
        <v>26</v>
      </c>
      <c r="AA176" s="69">
        <v>16</v>
      </c>
      <c r="AB176" s="69">
        <v>8</v>
      </c>
      <c r="AC176" s="161">
        <v>0.9</v>
      </c>
      <c r="AD176" s="161">
        <v>1.8</v>
      </c>
      <c r="AE176" s="161">
        <v>2.7</v>
      </c>
      <c r="AF176" s="161">
        <v>3.6</v>
      </c>
      <c r="AG176" s="161">
        <v>4.5</v>
      </c>
      <c r="AH176" s="161">
        <v>5.4</v>
      </c>
      <c r="AI176" s="161">
        <v>6.3</v>
      </c>
      <c r="AJ176" s="161">
        <v>8.1</v>
      </c>
      <c r="AK176" s="161">
        <v>9.9</v>
      </c>
      <c r="AL176" s="161">
        <v>12.5</v>
      </c>
      <c r="AN176" s="71" t="str">
        <f t="shared" si="9"/>
        <v>26168</v>
      </c>
      <c r="AO176" s="69">
        <v>26</v>
      </c>
      <c r="AP176" s="69">
        <v>16</v>
      </c>
      <c r="AQ176" s="69">
        <v>8</v>
      </c>
      <c r="AR176" s="66">
        <v>133</v>
      </c>
      <c r="AS176" s="62"/>
    </row>
    <row r="177" spans="25:45" ht="14.4">
      <c r="Y177" s="73" t="str">
        <f t="shared" si="8"/>
        <v>27168</v>
      </c>
      <c r="Z177" s="69">
        <v>27</v>
      </c>
      <c r="AA177" s="69">
        <v>16</v>
      </c>
      <c r="AB177" s="69">
        <v>8</v>
      </c>
      <c r="AC177" s="161">
        <v>0.9</v>
      </c>
      <c r="AD177" s="161">
        <v>1.9</v>
      </c>
      <c r="AE177" s="161">
        <v>2.8</v>
      </c>
      <c r="AF177" s="161">
        <v>3.8</v>
      </c>
      <c r="AG177" s="161">
        <v>4.7</v>
      </c>
      <c r="AH177" s="161">
        <v>5.6</v>
      </c>
      <c r="AI177" s="161">
        <v>6.6</v>
      </c>
      <c r="AJ177" s="161">
        <v>8.4</v>
      </c>
      <c r="AK177" s="161">
        <v>10.3</v>
      </c>
      <c r="AL177" s="161">
        <v>13.1</v>
      </c>
      <c r="AN177" s="71" t="str">
        <f t="shared" si="9"/>
        <v>27168</v>
      </c>
      <c r="AO177" s="69">
        <v>27</v>
      </c>
      <c r="AP177" s="69">
        <v>16</v>
      </c>
      <c r="AQ177" s="69">
        <v>8</v>
      </c>
      <c r="AR177" s="66">
        <v>133.19999999999999</v>
      </c>
      <c r="AS177" s="62"/>
    </row>
    <row r="178" spans="25:45" ht="14.4">
      <c r="Y178" s="73" t="str">
        <f t="shared" si="8"/>
        <v>28168</v>
      </c>
      <c r="Z178" s="69">
        <v>28</v>
      </c>
      <c r="AA178" s="69">
        <v>16</v>
      </c>
      <c r="AB178" s="69">
        <v>8</v>
      </c>
      <c r="AC178" s="161">
        <v>1</v>
      </c>
      <c r="AD178" s="161">
        <v>2</v>
      </c>
      <c r="AE178" s="161">
        <v>3</v>
      </c>
      <c r="AF178" s="161">
        <v>3.9</v>
      </c>
      <c r="AG178" s="161">
        <v>4.9000000000000004</v>
      </c>
      <c r="AH178" s="161">
        <v>5.9</v>
      </c>
      <c r="AI178" s="161">
        <v>6.9</v>
      </c>
      <c r="AJ178" s="161">
        <v>8.9</v>
      </c>
      <c r="AK178" s="161">
        <v>10.8</v>
      </c>
      <c r="AL178" s="161">
        <v>13.7</v>
      </c>
      <c r="AN178" s="71" t="str">
        <f t="shared" si="9"/>
        <v>28168</v>
      </c>
      <c r="AO178" s="69">
        <v>28</v>
      </c>
      <c r="AP178" s="69">
        <v>16</v>
      </c>
      <c r="AQ178" s="69">
        <v>8</v>
      </c>
      <c r="AR178" s="66">
        <v>133.4</v>
      </c>
      <c r="AS178" s="62"/>
    </row>
    <row r="179" spans="25:45" ht="14.4">
      <c r="Y179" s="73" t="str">
        <f t="shared" si="8"/>
        <v>29168</v>
      </c>
      <c r="Z179" s="69">
        <v>29</v>
      </c>
      <c r="AA179" s="69">
        <v>16</v>
      </c>
      <c r="AB179" s="69">
        <v>8</v>
      </c>
      <c r="AC179" s="161">
        <v>1.1000000000000001</v>
      </c>
      <c r="AD179" s="161">
        <v>2.1</v>
      </c>
      <c r="AE179" s="161">
        <v>3.2</v>
      </c>
      <c r="AF179" s="161">
        <v>4.2</v>
      </c>
      <c r="AG179" s="161">
        <v>5.3</v>
      </c>
      <c r="AH179" s="161">
        <v>6.3</v>
      </c>
      <c r="AI179" s="161">
        <v>7.3</v>
      </c>
      <c r="AJ179" s="161">
        <v>9.4</v>
      </c>
      <c r="AK179" s="161">
        <v>11.5</v>
      </c>
      <c r="AL179" s="161">
        <v>14.6</v>
      </c>
      <c r="AN179" s="71" t="str">
        <f t="shared" si="9"/>
        <v>29168</v>
      </c>
      <c r="AO179" s="69">
        <v>29</v>
      </c>
      <c r="AP179" s="69">
        <v>16</v>
      </c>
      <c r="AQ179" s="69">
        <v>8</v>
      </c>
      <c r="AR179" s="66">
        <v>133.6</v>
      </c>
      <c r="AS179" s="62"/>
    </row>
    <row r="180" spans="25:45" ht="14.4">
      <c r="Y180" s="73" t="str">
        <f t="shared" si="8"/>
        <v>30168</v>
      </c>
      <c r="Z180" s="69">
        <v>30</v>
      </c>
      <c r="AA180" s="69">
        <v>16</v>
      </c>
      <c r="AB180" s="69">
        <v>8</v>
      </c>
      <c r="AC180" s="161">
        <v>1.1000000000000001</v>
      </c>
      <c r="AD180" s="161">
        <v>2.2000000000000002</v>
      </c>
      <c r="AE180" s="161">
        <v>3.4</v>
      </c>
      <c r="AF180" s="161">
        <v>4.5</v>
      </c>
      <c r="AG180" s="161">
        <v>5.6</v>
      </c>
      <c r="AH180" s="161">
        <v>6.7</v>
      </c>
      <c r="AI180" s="161">
        <v>7.8</v>
      </c>
      <c r="AJ180" s="161">
        <v>10</v>
      </c>
      <c r="AK180" s="161">
        <v>12.2</v>
      </c>
      <c r="AL180" s="161">
        <v>15.5</v>
      </c>
      <c r="AN180" s="71" t="str">
        <f t="shared" si="9"/>
        <v>30168</v>
      </c>
      <c r="AO180" s="69">
        <v>30</v>
      </c>
      <c r="AP180" s="69">
        <v>16</v>
      </c>
      <c r="AQ180" s="69">
        <v>8</v>
      </c>
      <c r="AR180" s="66">
        <v>133.9</v>
      </c>
      <c r="AS180" s="62"/>
    </row>
    <row r="181" spans="25:45" ht="14.4">
      <c r="Y181" s="73" t="str">
        <f t="shared" si="8"/>
        <v>31168</v>
      </c>
      <c r="Z181" s="69">
        <v>31</v>
      </c>
      <c r="AA181" s="69">
        <v>16</v>
      </c>
      <c r="AB181" s="69">
        <v>8</v>
      </c>
      <c r="AC181" s="161">
        <v>1.2</v>
      </c>
      <c r="AD181" s="161">
        <v>2.4</v>
      </c>
      <c r="AE181" s="161">
        <v>3.6</v>
      </c>
      <c r="AF181" s="161">
        <v>4.8</v>
      </c>
      <c r="AG181" s="161">
        <v>6</v>
      </c>
      <c r="AH181" s="161">
        <v>7.2</v>
      </c>
      <c r="AI181" s="161">
        <v>8.4</v>
      </c>
      <c r="AJ181" s="161">
        <v>10.7</v>
      </c>
      <c r="AK181" s="161">
        <v>13.1</v>
      </c>
      <c r="AL181" s="161">
        <v>16.600000000000001</v>
      </c>
      <c r="AN181" s="71" t="str">
        <f t="shared" si="9"/>
        <v>31168</v>
      </c>
      <c r="AO181" s="69">
        <v>31</v>
      </c>
      <c r="AP181" s="69">
        <v>16</v>
      </c>
      <c r="AQ181" s="69">
        <v>8</v>
      </c>
      <c r="AR181" s="66">
        <v>134.19999999999999</v>
      </c>
      <c r="AS181" s="62"/>
    </row>
    <row r="182" spans="25:45" ht="14.4">
      <c r="Y182" s="73" t="str">
        <f t="shared" si="8"/>
        <v>32168</v>
      </c>
      <c r="Z182" s="69">
        <v>32</v>
      </c>
      <c r="AA182" s="69">
        <v>16</v>
      </c>
      <c r="AB182" s="69">
        <v>8</v>
      </c>
      <c r="AC182" s="161">
        <v>1.3</v>
      </c>
      <c r="AD182" s="161">
        <v>2.6</v>
      </c>
      <c r="AE182" s="161">
        <v>3.9</v>
      </c>
      <c r="AF182" s="161">
        <v>5.2</v>
      </c>
      <c r="AG182" s="161">
        <v>6.5</v>
      </c>
      <c r="AH182" s="161">
        <v>7.7</v>
      </c>
      <c r="AI182" s="161">
        <v>9</v>
      </c>
      <c r="AJ182" s="161">
        <v>11.6</v>
      </c>
      <c r="AK182" s="161">
        <v>14.1</v>
      </c>
      <c r="AL182" s="161">
        <v>17.8</v>
      </c>
      <c r="AN182" s="71" t="str">
        <f t="shared" si="9"/>
        <v>32168</v>
      </c>
      <c r="AO182" s="69">
        <v>32</v>
      </c>
      <c r="AP182" s="69">
        <v>16</v>
      </c>
      <c r="AQ182" s="69">
        <v>8</v>
      </c>
      <c r="AR182" s="66">
        <v>134.6</v>
      </c>
      <c r="AS182" s="62"/>
    </row>
    <row r="183" spans="25:45" ht="14.4">
      <c r="Y183" s="73" t="str">
        <f t="shared" si="8"/>
        <v>33168</v>
      </c>
      <c r="Z183" s="69">
        <v>33</v>
      </c>
      <c r="AA183" s="69">
        <v>16</v>
      </c>
      <c r="AB183" s="69">
        <v>8</v>
      </c>
      <c r="AC183" s="161">
        <v>1.4</v>
      </c>
      <c r="AD183" s="161">
        <v>2.8</v>
      </c>
      <c r="AE183" s="161">
        <v>4.2</v>
      </c>
      <c r="AF183" s="161">
        <v>5.6</v>
      </c>
      <c r="AG183" s="161">
        <v>7</v>
      </c>
      <c r="AH183" s="161">
        <v>8.3000000000000007</v>
      </c>
      <c r="AI183" s="161">
        <v>9.6999999999999993</v>
      </c>
      <c r="AJ183" s="161">
        <v>12.5</v>
      </c>
      <c r="AK183" s="161">
        <v>15.2</v>
      </c>
      <c r="AL183" s="161">
        <v>19.2</v>
      </c>
      <c r="AN183" s="71" t="str">
        <f t="shared" si="9"/>
        <v>33168</v>
      </c>
      <c r="AO183" s="69">
        <v>33</v>
      </c>
      <c r="AP183" s="69">
        <v>16</v>
      </c>
      <c r="AQ183" s="69">
        <v>8</v>
      </c>
      <c r="AR183" s="66">
        <v>135.1</v>
      </c>
      <c r="AS183" s="62"/>
    </row>
    <row r="184" spans="25:45" ht="14.4">
      <c r="Y184" s="73" t="str">
        <f t="shared" si="8"/>
        <v>34168</v>
      </c>
      <c r="Z184" s="69">
        <v>34</v>
      </c>
      <c r="AA184" s="69">
        <v>16</v>
      </c>
      <c r="AB184" s="69">
        <v>8</v>
      </c>
      <c r="AC184" s="161">
        <v>1.5</v>
      </c>
      <c r="AD184" s="161">
        <v>3</v>
      </c>
      <c r="AE184" s="161">
        <v>4.5999999999999996</v>
      </c>
      <c r="AF184" s="161">
        <v>6.1</v>
      </c>
      <c r="AG184" s="161">
        <v>7.6</v>
      </c>
      <c r="AH184" s="161">
        <v>9.1</v>
      </c>
      <c r="AI184" s="161">
        <v>10.6</v>
      </c>
      <c r="AJ184" s="161">
        <v>13.6</v>
      </c>
      <c r="AK184" s="161">
        <v>16.5</v>
      </c>
      <c r="AL184" s="161">
        <v>20.9</v>
      </c>
      <c r="AN184" s="71" t="str">
        <f t="shared" si="9"/>
        <v>34168</v>
      </c>
      <c r="AO184" s="69">
        <v>34</v>
      </c>
      <c r="AP184" s="69">
        <v>16</v>
      </c>
      <c r="AQ184" s="69">
        <v>8</v>
      </c>
      <c r="AR184" s="66">
        <v>135.6</v>
      </c>
      <c r="AS184" s="62"/>
    </row>
    <row r="185" spans="25:45" ht="14.4">
      <c r="Y185" s="73" t="str">
        <f t="shared" si="8"/>
        <v>35168</v>
      </c>
      <c r="Z185" s="69">
        <v>35</v>
      </c>
      <c r="AA185" s="69">
        <v>16</v>
      </c>
      <c r="AB185" s="69">
        <v>8</v>
      </c>
      <c r="AC185" s="161">
        <v>1.6</v>
      </c>
      <c r="AD185" s="161">
        <v>3.3</v>
      </c>
      <c r="AE185" s="161">
        <v>5</v>
      </c>
      <c r="AF185" s="161">
        <v>6.6</v>
      </c>
      <c r="AG185" s="161">
        <v>8.3000000000000007</v>
      </c>
      <c r="AH185" s="161">
        <v>9.9</v>
      </c>
      <c r="AI185" s="161">
        <v>11.6</v>
      </c>
      <c r="AJ185" s="161">
        <v>14.8</v>
      </c>
      <c r="AK185" s="161">
        <v>18.100000000000001</v>
      </c>
      <c r="AL185" s="161">
        <v>22.8</v>
      </c>
      <c r="AN185" s="71" t="str">
        <f t="shared" si="9"/>
        <v>35168</v>
      </c>
      <c r="AO185" s="69">
        <v>35</v>
      </c>
      <c r="AP185" s="69">
        <v>16</v>
      </c>
      <c r="AQ185" s="69">
        <v>8</v>
      </c>
      <c r="AR185" s="66">
        <v>136.19999999999999</v>
      </c>
      <c r="AS185" s="62"/>
    </row>
    <row r="186" spans="25:45" ht="14.4">
      <c r="Y186" s="73" t="str">
        <f t="shared" si="8"/>
        <v>36168</v>
      </c>
      <c r="Z186" s="69">
        <v>36</v>
      </c>
      <c r="AA186" s="69">
        <v>16</v>
      </c>
      <c r="AB186" s="69">
        <v>8</v>
      </c>
      <c r="AC186" s="161">
        <v>1.9</v>
      </c>
      <c r="AD186" s="161">
        <v>3.7</v>
      </c>
      <c r="AE186" s="161">
        <v>5.6</v>
      </c>
      <c r="AF186" s="161">
        <v>7.4</v>
      </c>
      <c r="AG186" s="161">
        <v>9.1999999999999993</v>
      </c>
      <c r="AH186" s="161">
        <v>11</v>
      </c>
      <c r="AI186" s="161">
        <v>12.8</v>
      </c>
      <c r="AJ186" s="161">
        <v>16.3</v>
      </c>
      <c r="AK186" s="161">
        <v>19.899999999999999</v>
      </c>
      <c r="AL186" s="161">
        <v>25.1</v>
      </c>
      <c r="AN186" s="71" t="str">
        <f t="shared" si="9"/>
        <v>36168</v>
      </c>
      <c r="AO186" s="69">
        <v>36</v>
      </c>
      <c r="AP186" s="69">
        <v>16</v>
      </c>
      <c r="AQ186" s="69">
        <v>8</v>
      </c>
      <c r="AR186" s="66">
        <v>136.80000000000001</v>
      </c>
      <c r="AS186" s="62"/>
    </row>
    <row r="187" spans="25:45" ht="14.4">
      <c r="Y187" s="73" t="str">
        <f t="shared" si="8"/>
        <v>37168</v>
      </c>
      <c r="Z187" s="69">
        <v>37</v>
      </c>
      <c r="AA187" s="69">
        <v>16</v>
      </c>
      <c r="AB187" s="69">
        <v>8</v>
      </c>
      <c r="AC187" s="161">
        <v>2</v>
      </c>
      <c r="AD187" s="161">
        <v>4.0999999999999996</v>
      </c>
      <c r="AE187" s="161">
        <v>6.1</v>
      </c>
      <c r="AF187" s="161">
        <v>8.1</v>
      </c>
      <c r="AG187" s="161">
        <v>10.1</v>
      </c>
      <c r="AH187" s="161">
        <v>12</v>
      </c>
      <c r="AI187" s="161">
        <v>14</v>
      </c>
      <c r="AJ187" s="161">
        <v>17.899999999999999</v>
      </c>
      <c r="AK187" s="161">
        <v>21.8</v>
      </c>
      <c r="AL187" s="161">
        <v>27.5</v>
      </c>
      <c r="AN187" s="71" t="str">
        <f t="shared" si="9"/>
        <v>37168</v>
      </c>
      <c r="AO187" s="69">
        <v>37</v>
      </c>
      <c r="AP187" s="69">
        <v>16</v>
      </c>
      <c r="AQ187" s="69">
        <v>8</v>
      </c>
      <c r="AR187" s="66">
        <v>137.6</v>
      </c>
      <c r="AS187" s="62"/>
    </row>
    <row r="188" spans="25:45" ht="14.4">
      <c r="Y188" s="73" t="str">
        <f t="shared" si="8"/>
        <v>38168</v>
      </c>
      <c r="Z188" s="69">
        <v>38</v>
      </c>
      <c r="AA188" s="69">
        <v>16</v>
      </c>
      <c r="AB188" s="69">
        <v>8</v>
      </c>
      <c r="AC188" s="161">
        <v>2.2000000000000002</v>
      </c>
      <c r="AD188" s="161">
        <v>4.5</v>
      </c>
      <c r="AE188" s="161">
        <v>6.7</v>
      </c>
      <c r="AF188" s="161">
        <v>8.9</v>
      </c>
      <c r="AG188" s="161">
        <v>11.1</v>
      </c>
      <c r="AH188" s="161">
        <v>13.2</v>
      </c>
      <c r="AI188" s="161">
        <v>15.4</v>
      </c>
      <c r="AJ188" s="161">
        <v>19.7</v>
      </c>
      <c r="AK188" s="161">
        <v>24</v>
      </c>
      <c r="AL188" s="161">
        <v>30.2</v>
      </c>
      <c r="AN188" s="71" t="str">
        <f t="shared" si="9"/>
        <v>38168</v>
      </c>
      <c r="AO188" s="69">
        <v>38</v>
      </c>
      <c r="AP188" s="69">
        <v>16</v>
      </c>
      <c r="AQ188" s="69">
        <v>8</v>
      </c>
      <c r="AR188" s="66">
        <v>138.5</v>
      </c>
      <c r="AS188" s="62"/>
    </row>
    <row r="189" spans="25:45" ht="14.4">
      <c r="Y189" s="73" t="str">
        <f t="shared" si="8"/>
        <v>39168</v>
      </c>
      <c r="Z189" s="69">
        <v>39</v>
      </c>
      <c r="AA189" s="69">
        <v>16</v>
      </c>
      <c r="AB189" s="69">
        <v>8</v>
      </c>
      <c r="AC189" s="161">
        <v>2.4</v>
      </c>
      <c r="AD189" s="161">
        <v>4.9000000000000004</v>
      </c>
      <c r="AE189" s="161">
        <v>7.3</v>
      </c>
      <c r="AF189" s="161">
        <v>9.8000000000000007</v>
      </c>
      <c r="AG189" s="161">
        <v>12.2</v>
      </c>
      <c r="AH189" s="161">
        <v>14.6</v>
      </c>
      <c r="AI189" s="161">
        <v>17</v>
      </c>
      <c r="AJ189" s="161">
        <v>21.7</v>
      </c>
      <c r="AK189" s="161">
        <v>26.4</v>
      </c>
      <c r="AL189" s="161">
        <v>33.200000000000003</v>
      </c>
      <c r="AN189" s="71" t="str">
        <f t="shared" si="9"/>
        <v>39168</v>
      </c>
      <c r="AO189" s="69">
        <v>39</v>
      </c>
      <c r="AP189" s="69">
        <v>16</v>
      </c>
      <c r="AQ189" s="69">
        <v>8</v>
      </c>
      <c r="AR189" s="66">
        <v>139.5</v>
      </c>
      <c r="AS189" s="62"/>
    </row>
    <row r="190" spans="25:45" ht="14.4">
      <c r="Y190" s="73" t="str">
        <f t="shared" si="8"/>
        <v>40168</v>
      </c>
      <c r="Z190" s="69">
        <v>40</v>
      </c>
      <c r="AA190" s="69">
        <v>16</v>
      </c>
      <c r="AB190" s="69">
        <v>8</v>
      </c>
      <c r="AC190" s="161">
        <v>2.8</v>
      </c>
      <c r="AD190" s="161">
        <v>5.5</v>
      </c>
      <c r="AE190" s="161">
        <v>8.1999999999999993</v>
      </c>
      <c r="AF190" s="161">
        <v>10.9</v>
      </c>
      <c r="AG190" s="161">
        <v>13.5</v>
      </c>
      <c r="AH190" s="161">
        <v>16.2</v>
      </c>
      <c r="AI190" s="161">
        <v>18.8</v>
      </c>
      <c r="AJ190" s="161">
        <v>24</v>
      </c>
      <c r="AK190" s="161">
        <v>29.1</v>
      </c>
      <c r="AL190" s="161">
        <v>36.6</v>
      </c>
      <c r="AN190" s="71" t="str">
        <f t="shared" si="9"/>
        <v>40168</v>
      </c>
      <c r="AO190" s="69">
        <v>40</v>
      </c>
      <c r="AP190" s="69">
        <v>16</v>
      </c>
      <c r="AQ190" s="69">
        <v>8</v>
      </c>
      <c r="AR190" s="66">
        <v>140.5</v>
      </c>
      <c r="AS190" s="62"/>
    </row>
    <row r="191" spans="25:45" ht="14.4">
      <c r="Y191" s="73" t="str">
        <f t="shared" si="8"/>
        <v>41168</v>
      </c>
      <c r="Z191" s="69">
        <v>41</v>
      </c>
      <c r="AA191" s="69">
        <v>16</v>
      </c>
      <c r="AB191" s="69">
        <v>8</v>
      </c>
      <c r="AC191" s="161">
        <v>3.1</v>
      </c>
      <c r="AD191" s="161">
        <v>6.1</v>
      </c>
      <c r="AE191" s="161">
        <v>9.1</v>
      </c>
      <c r="AF191" s="161">
        <v>12</v>
      </c>
      <c r="AG191" s="161">
        <v>14.9</v>
      </c>
      <c r="AH191" s="161">
        <v>17.8</v>
      </c>
      <c r="AI191" s="161">
        <v>20.8</v>
      </c>
      <c r="AJ191" s="161">
        <v>26.5</v>
      </c>
      <c r="AK191" s="161">
        <v>32.1</v>
      </c>
      <c r="AL191" s="161">
        <v>40.299999999999997</v>
      </c>
      <c r="AN191" s="71" t="str">
        <f t="shared" si="9"/>
        <v>41168</v>
      </c>
      <c r="AO191" s="69">
        <v>41</v>
      </c>
      <c r="AP191" s="69">
        <v>16</v>
      </c>
      <c r="AQ191" s="69">
        <v>8</v>
      </c>
      <c r="AR191" s="66">
        <v>141.69999999999999</v>
      </c>
      <c r="AS191" s="62"/>
    </row>
    <row r="192" spans="25:45" ht="14.4">
      <c r="Y192" s="73" t="str">
        <f t="shared" si="8"/>
        <v>42168</v>
      </c>
      <c r="Z192" s="69">
        <v>42</v>
      </c>
      <c r="AA192" s="69">
        <v>16</v>
      </c>
      <c r="AB192" s="69">
        <v>8</v>
      </c>
      <c r="AC192" s="161">
        <v>3.3</v>
      </c>
      <c r="AD192" s="161">
        <v>6.7</v>
      </c>
      <c r="AE192" s="161">
        <v>9.9</v>
      </c>
      <c r="AF192" s="161">
        <v>13.2</v>
      </c>
      <c r="AG192" s="161">
        <v>16.399999999999999</v>
      </c>
      <c r="AH192" s="161">
        <v>19.7</v>
      </c>
      <c r="AI192" s="161">
        <v>22.8</v>
      </c>
      <c r="AJ192" s="161">
        <v>29.1</v>
      </c>
      <c r="AK192" s="161">
        <v>35.299999999999997</v>
      </c>
      <c r="AL192" s="161">
        <v>44.3</v>
      </c>
      <c r="AN192" s="71" t="str">
        <f t="shared" si="9"/>
        <v>42168</v>
      </c>
      <c r="AO192" s="69">
        <v>42</v>
      </c>
      <c r="AP192" s="69">
        <v>16</v>
      </c>
      <c r="AQ192" s="69">
        <v>8</v>
      </c>
      <c r="AR192" s="66">
        <v>143.1</v>
      </c>
      <c r="AS192" s="62"/>
    </row>
    <row r="193" spans="25:45" ht="14.4">
      <c r="Y193" s="73" t="str">
        <f t="shared" si="8"/>
        <v>43168</v>
      </c>
      <c r="Z193" s="69">
        <v>43</v>
      </c>
      <c r="AA193" s="69">
        <v>16</v>
      </c>
      <c r="AB193" s="69">
        <v>8</v>
      </c>
      <c r="AC193" s="161">
        <v>3.7</v>
      </c>
      <c r="AD193" s="161">
        <v>7.3</v>
      </c>
      <c r="AE193" s="161">
        <v>11</v>
      </c>
      <c r="AF193" s="161">
        <v>14.6</v>
      </c>
      <c r="AG193" s="161">
        <v>18.100000000000001</v>
      </c>
      <c r="AH193" s="161">
        <v>21.7</v>
      </c>
      <c r="AI193" s="161">
        <v>25.2</v>
      </c>
      <c r="AJ193" s="161">
        <v>32.1</v>
      </c>
      <c r="AK193" s="161">
        <v>38.799999999999997</v>
      </c>
      <c r="AL193" s="161">
        <v>48.7</v>
      </c>
      <c r="AN193" s="71" t="str">
        <f t="shared" si="9"/>
        <v>43168</v>
      </c>
      <c r="AO193" s="69">
        <v>43</v>
      </c>
      <c r="AP193" s="69">
        <v>16</v>
      </c>
      <c r="AQ193" s="69">
        <v>8</v>
      </c>
      <c r="AR193" s="66">
        <v>144.6</v>
      </c>
      <c r="AS193" s="62"/>
    </row>
    <row r="194" spans="25:45" ht="14.4">
      <c r="Y194" s="73" t="str">
        <f t="shared" si="8"/>
        <v>44168</v>
      </c>
      <c r="Z194" s="69">
        <v>44</v>
      </c>
      <c r="AA194" s="69">
        <v>16</v>
      </c>
      <c r="AB194" s="69">
        <v>8</v>
      </c>
      <c r="AC194" s="161">
        <v>4.0999999999999996</v>
      </c>
      <c r="AD194" s="161">
        <v>8.1</v>
      </c>
      <c r="AE194" s="161">
        <v>12.1</v>
      </c>
      <c r="AF194" s="161">
        <v>16.100000000000001</v>
      </c>
      <c r="AG194" s="161">
        <v>20</v>
      </c>
      <c r="AH194" s="161">
        <v>23.9</v>
      </c>
      <c r="AI194" s="161">
        <v>27.8</v>
      </c>
      <c r="AJ194" s="161">
        <v>35.299999999999997</v>
      </c>
      <c r="AK194" s="161">
        <v>42.7</v>
      </c>
      <c r="AL194" s="161">
        <v>53.6</v>
      </c>
      <c r="AN194" s="71" t="str">
        <f t="shared" si="9"/>
        <v>44168</v>
      </c>
      <c r="AO194" s="69">
        <v>44</v>
      </c>
      <c r="AP194" s="69">
        <v>16</v>
      </c>
      <c r="AQ194" s="69">
        <v>8</v>
      </c>
      <c r="AR194" s="66">
        <v>146.19999999999999</v>
      </c>
      <c r="AS194" s="62"/>
    </row>
    <row r="195" spans="25:45" ht="14.4">
      <c r="Y195" s="73" t="str">
        <f t="shared" si="8"/>
        <v>45168</v>
      </c>
      <c r="Z195" s="69">
        <v>45</v>
      </c>
      <c r="AA195" s="69">
        <v>16</v>
      </c>
      <c r="AB195" s="69">
        <v>8</v>
      </c>
      <c r="AC195" s="161">
        <v>4.5</v>
      </c>
      <c r="AD195" s="161">
        <v>9</v>
      </c>
      <c r="AE195" s="161">
        <v>13.4</v>
      </c>
      <c r="AF195" s="161">
        <v>17.8</v>
      </c>
      <c r="AG195" s="161">
        <v>22.1</v>
      </c>
      <c r="AH195" s="161">
        <v>26.3</v>
      </c>
      <c r="AI195" s="161">
        <v>30.6</v>
      </c>
      <c r="AJ195" s="161">
        <v>38.9</v>
      </c>
      <c r="AK195" s="161">
        <v>47</v>
      </c>
      <c r="AL195" s="161">
        <v>58.9</v>
      </c>
      <c r="AN195" s="71" t="str">
        <f t="shared" si="9"/>
        <v>45168</v>
      </c>
      <c r="AO195" s="69">
        <v>45</v>
      </c>
      <c r="AP195" s="69">
        <v>16</v>
      </c>
      <c r="AQ195" s="69">
        <v>8</v>
      </c>
      <c r="AR195" s="66">
        <v>148</v>
      </c>
      <c r="AS195" s="62"/>
    </row>
    <row r="196" spans="25:45" ht="14.4">
      <c r="Y196" s="73" t="str">
        <f t="shared" ref="Y196:Y259" si="10">+CONCATENATE(Z196,AA196,AB196)</f>
        <v>46168</v>
      </c>
      <c r="Z196" s="69">
        <v>46</v>
      </c>
      <c r="AA196" s="69">
        <v>16</v>
      </c>
      <c r="AB196" s="69">
        <v>8</v>
      </c>
      <c r="AC196" s="161">
        <v>5</v>
      </c>
      <c r="AD196" s="161">
        <v>9.9</v>
      </c>
      <c r="AE196" s="161">
        <v>14.8</v>
      </c>
      <c r="AF196" s="161">
        <v>19.600000000000001</v>
      </c>
      <c r="AG196" s="161">
        <v>24.4</v>
      </c>
      <c r="AH196" s="161">
        <v>29.1</v>
      </c>
      <c r="AI196" s="161">
        <v>33.700000000000003</v>
      </c>
      <c r="AJ196" s="161">
        <v>42.8</v>
      </c>
      <c r="AK196" s="161">
        <v>51.7</v>
      </c>
      <c r="AL196" s="161">
        <v>64.599999999999994</v>
      </c>
      <c r="AN196" s="71" t="str">
        <f t="shared" ref="AN196:AN259" si="11">+CONCATENATE(AO196,AP196,AQ196)</f>
        <v>46168</v>
      </c>
      <c r="AO196" s="69">
        <v>46</v>
      </c>
      <c r="AP196" s="69">
        <v>16</v>
      </c>
      <c r="AQ196" s="69">
        <v>8</v>
      </c>
      <c r="AR196" s="66">
        <v>149.9</v>
      </c>
      <c r="AS196" s="62"/>
    </row>
    <row r="197" spans="25:45" ht="14.4">
      <c r="Y197" s="73" t="str">
        <f t="shared" si="10"/>
        <v>47168</v>
      </c>
      <c r="Z197" s="69">
        <v>47</v>
      </c>
      <c r="AA197" s="69">
        <v>16</v>
      </c>
      <c r="AB197" s="69">
        <v>8</v>
      </c>
      <c r="AC197" s="161">
        <v>5.5</v>
      </c>
      <c r="AD197" s="161">
        <v>10.9</v>
      </c>
      <c r="AE197" s="161">
        <v>16.3</v>
      </c>
      <c r="AF197" s="161">
        <v>21.6</v>
      </c>
      <c r="AG197" s="161">
        <v>26.8</v>
      </c>
      <c r="AH197" s="161">
        <v>31.9</v>
      </c>
      <c r="AI197" s="161">
        <v>37</v>
      </c>
      <c r="AJ197" s="161">
        <v>47</v>
      </c>
      <c r="AK197" s="161">
        <v>56.7</v>
      </c>
      <c r="AL197" s="161">
        <v>70.900000000000006</v>
      </c>
      <c r="AN197" s="71" t="str">
        <f t="shared" si="11"/>
        <v>47168</v>
      </c>
      <c r="AO197" s="69">
        <v>47</v>
      </c>
      <c r="AP197" s="69">
        <v>16</v>
      </c>
      <c r="AQ197" s="69">
        <v>8</v>
      </c>
      <c r="AR197" s="66">
        <v>152.1</v>
      </c>
      <c r="AS197" s="62"/>
    </row>
    <row r="198" spans="25:45" ht="14.4">
      <c r="Y198" s="73" t="str">
        <f t="shared" si="10"/>
        <v>48168</v>
      </c>
      <c r="Z198" s="69">
        <v>48</v>
      </c>
      <c r="AA198" s="69">
        <v>16</v>
      </c>
      <c r="AB198" s="69">
        <v>8</v>
      </c>
      <c r="AC198" s="161">
        <v>6</v>
      </c>
      <c r="AD198" s="161">
        <v>12</v>
      </c>
      <c r="AE198" s="161">
        <v>17.899999999999999</v>
      </c>
      <c r="AF198" s="161">
        <v>23.7</v>
      </c>
      <c r="AG198" s="161">
        <v>29.4</v>
      </c>
      <c r="AH198" s="161">
        <v>35.1</v>
      </c>
      <c r="AI198" s="161">
        <v>40.6</v>
      </c>
      <c r="AJ198" s="161">
        <v>51.6</v>
      </c>
      <c r="AK198" s="161">
        <v>62.2</v>
      </c>
      <c r="AL198" s="161">
        <v>77.7</v>
      </c>
      <c r="AN198" s="71" t="str">
        <f t="shared" si="11"/>
        <v>48168</v>
      </c>
      <c r="AO198" s="69">
        <v>48</v>
      </c>
      <c r="AP198" s="69">
        <v>16</v>
      </c>
      <c r="AQ198" s="69">
        <v>8</v>
      </c>
      <c r="AR198" s="66">
        <v>154.5</v>
      </c>
      <c r="AS198" s="62"/>
    </row>
    <row r="199" spans="25:45" ht="14.4">
      <c r="Y199" s="73" t="str">
        <f t="shared" si="10"/>
        <v>49168</v>
      </c>
      <c r="Z199" s="69">
        <v>49</v>
      </c>
      <c r="AA199" s="69">
        <v>16</v>
      </c>
      <c r="AB199" s="69">
        <v>8</v>
      </c>
      <c r="AC199" s="161">
        <v>6.6</v>
      </c>
      <c r="AD199" s="161">
        <v>13.1</v>
      </c>
      <c r="AE199" s="161">
        <v>19.5</v>
      </c>
      <c r="AF199" s="161">
        <v>25.8</v>
      </c>
      <c r="AG199" s="161">
        <v>32</v>
      </c>
      <c r="AH199" s="161">
        <v>38.1</v>
      </c>
      <c r="AI199" s="161">
        <v>44.1</v>
      </c>
      <c r="AJ199" s="161">
        <v>55.9</v>
      </c>
      <c r="AK199" s="161">
        <v>67.400000000000006</v>
      </c>
      <c r="AL199" s="161">
        <v>84.1</v>
      </c>
      <c r="AN199" s="71" t="str">
        <f t="shared" si="11"/>
        <v>49168</v>
      </c>
      <c r="AO199" s="69">
        <v>49</v>
      </c>
      <c r="AP199" s="69">
        <v>16</v>
      </c>
      <c r="AQ199" s="69">
        <v>8</v>
      </c>
      <c r="AR199" s="70">
        <v>155</v>
      </c>
      <c r="AS199" s="62"/>
    </row>
    <row r="200" spans="25:45" ht="14.4">
      <c r="Y200" s="73" t="str">
        <f t="shared" si="10"/>
        <v>50168</v>
      </c>
      <c r="Z200" s="69">
        <v>50</v>
      </c>
      <c r="AA200" s="69">
        <v>16</v>
      </c>
      <c r="AB200" s="69">
        <v>8</v>
      </c>
      <c r="AC200" s="161">
        <v>7.2</v>
      </c>
      <c r="AD200" s="161">
        <v>14.3</v>
      </c>
      <c r="AE200" s="161">
        <v>21.2</v>
      </c>
      <c r="AF200" s="161">
        <v>28</v>
      </c>
      <c r="AG200" s="161">
        <v>34.700000000000003</v>
      </c>
      <c r="AH200" s="161">
        <v>41.4</v>
      </c>
      <c r="AI200" s="161">
        <v>47.9</v>
      </c>
      <c r="AJ200" s="161">
        <v>60.6</v>
      </c>
      <c r="AK200" s="161">
        <v>73</v>
      </c>
      <c r="AL200" s="161">
        <v>91</v>
      </c>
      <c r="AN200" s="71" t="str">
        <f t="shared" si="11"/>
        <v>50168</v>
      </c>
      <c r="AO200" s="69">
        <v>50</v>
      </c>
      <c r="AP200" s="69">
        <v>16</v>
      </c>
      <c r="AQ200" s="69">
        <v>8</v>
      </c>
      <c r="AR200" s="70">
        <v>156</v>
      </c>
      <c r="AS200" s="62"/>
    </row>
    <row r="201" spans="25:45" ht="14.4">
      <c r="Y201" s="73" t="str">
        <f t="shared" si="10"/>
        <v>18179</v>
      </c>
      <c r="Z201" s="69">
        <v>18</v>
      </c>
      <c r="AA201" s="69">
        <v>17</v>
      </c>
      <c r="AB201" s="69">
        <v>9</v>
      </c>
      <c r="AC201" s="161">
        <v>0.6</v>
      </c>
      <c r="AD201" s="161">
        <v>1.2</v>
      </c>
      <c r="AE201" s="161">
        <v>1.8</v>
      </c>
      <c r="AF201" s="161">
        <v>2.4</v>
      </c>
      <c r="AG201" s="161">
        <v>3</v>
      </c>
      <c r="AH201" s="161">
        <v>3.6</v>
      </c>
      <c r="AI201" s="161">
        <v>4.2</v>
      </c>
      <c r="AJ201" s="161">
        <v>5.4</v>
      </c>
      <c r="AK201" s="161">
        <v>6.6</v>
      </c>
      <c r="AL201" s="161">
        <v>8.4</v>
      </c>
      <c r="AN201" s="71" t="str">
        <f t="shared" si="11"/>
        <v>18179</v>
      </c>
      <c r="AO201" s="69">
        <v>18</v>
      </c>
      <c r="AP201" s="69">
        <v>17</v>
      </c>
      <c r="AQ201" s="69">
        <v>9</v>
      </c>
      <c r="AR201" s="66">
        <v>114.4</v>
      </c>
      <c r="AS201" s="62"/>
    </row>
    <row r="202" spans="25:45" ht="14.4">
      <c r="Y202" s="73" t="str">
        <f t="shared" si="10"/>
        <v>19179</v>
      </c>
      <c r="Z202" s="69">
        <v>19</v>
      </c>
      <c r="AA202" s="69">
        <v>17</v>
      </c>
      <c r="AB202" s="69">
        <v>9</v>
      </c>
      <c r="AC202" s="161">
        <v>0.6</v>
      </c>
      <c r="AD202" s="161">
        <v>1.2</v>
      </c>
      <c r="AE202" s="161">
        <v>1.9</v>
      </c>
      <c r="AF202" s="161">
        <v>2.5</v>
      </c>
      <c r="AG202" s="161">
        <v>3.1</v>
      </c>
      <c r="AH202" s="161">
        <v>3.7</v>
      </c>
      <c r="AI202" s="161">
        <v>4.3</v>
      </c>
      <c r="AJ202" s="161">
        <v>5.5</v>
      </c>
      <c r="AK202" s="161">
        <v>6.8</v>
      </c>
      <c r="AL202" s="161">
        <v>8.6</v>
      </c>
      <c r="AN202" s="71" t="str">
        <f t="shared" si="11"/>
        <v>19179</v>
      </c>
      <c r="AO202" s="69">
        <v>19</v>
      </c>
      <c r="AP202" s="69">
        <v>17</v>
      </c>
      <c r="AQ202" s="69">
        <v>9</v>
      </c>
      <c r="AR202" s="66">
        <v>114.5</v>
      </c>
      <c r="AS202" s="62"/>
    </row>
    <row r="203" spans="25:45" ht="14.4">
      <c r="Y203" s="73" t="str">
        <f t="shared" si="10"/>
        <v>20179</v>
      </c>
      <c r="Z203" s="69">
        <v>20</v>
      </c>
      <c r="AA203" s="69">
        <v>17</v>
      </c>
      <c r="AB203" s="69">
        <v>9</v>
      </c>
      <c r="AC203" s="161">
        <v>0.6</v>
      </c>
      <c r="AD203" s="161">
        <v>1.2</v>
      </c>
      <c r="AE203" s="161">
        <v>1.9</v>
      </c>
      <c r="AF203" s="161">
        <v>2.5</v>
      </c>
      <c r="AG203" s="161">
        <v>3.1</v>
      </c>
      <c r="AH203" s="161">
        <v>3.8</v>
      </c>
      <c r="AI203" s="161">
        <v>4.4000000000000004</v>
      </c>
      <c r="AJ203" s="161">
        <v>5.7</v>
      </c>
      <c r="AK203" s="161">
        <v>6.9</v>
      </c>
      <c r="AL203" s="161">
        <v>8.8000000000000007</v>
      </c>
      <c r="AN203" s="71" t="str">
        <f t="shared" si="11"/>
        <v>20179</v>
      </c>
      <c r="AO203" s="69">
        <v>20</v>
      </c>
      <c r="AP203" s="69">
        <v>17</v>
      </c>
      <c r="AQ203" s="69">
        <v>9</v>
      </c>
      <c r="AR203" s="66">
        <v>114.6</v>
      </c>
      <c r="AS203" s="62"/>
    </row>
    <row r="204" spans="25:45" ht="14.4">
      <c r="Y204" s="73" t="str">
        <f t="shared" si="10"/>
        <v>21179</v>
      </c>
      <c r="Z204" s="69">
        <v>21</v>
      </c>
      <c r="AA204" s="69">
        <v>17</v>
      </c>
      <c r="AB204" s="69">
        <v>9</v>
      </c>
      <c r="AC204" s="161">
        <v>0.6</v>
      </c>
      <c r="AD204" s="161">
        <v>1.2</v>
      </c>
      <c r="AE204" s="161">
        <v>1.9</v>
      </c>
      <c r="AF204" s="161">
        <v>2.5</v>
      </c>
      <c r="AG204" s="161">
        <v>3.2</v>
      </c>
      <c r="AH204" s="161">
        <v>3.8</v>
      </c>
      <c r="AI204" s="161">
        <v>4.5</v>
      </c>
      <c r="AJ204" s="161">
        <v>5.8</v>
      </c>
      <c r="AK204" s="161">
        <v>7.1</v>
      </c>
      <c r="AL204" s="161">
        <v>9</v>
      </c>
      <c r="AN204" s="71" t="str">
        <f t="shared" si="11"/>
        <v>21179</v>
      </c>
      <c r="AO204" s="69">
        <v>21</v>
      </c>
      <c r="AP204" s="69">
        <v>17</v>
      </c>
      <c r="AQ204" s="69">
        <v>9</v>
      </c>
      <c r="AR204" s="66">
        <v>114.7</v>
      </c>
      <c r="AS204" s="62"/>
    </row>
    <row r="205" spans="25:45" ht="14.4">
      <c r="Y205" s="73" t="str">
        <f t="shared" si="10"/>
        <v>22179</v>
      </c>
      <c r="Z205" s="69">
        <v>22</v>
      </c>
      <c r="AA205" s="69">
        <v>17</v>
      </c>
      <c r="AB205" s="69">
        <v>9</v>
      </c>
      <c r="AC205" s="161">
        <v>0.7</v>
      </c>
      <c r="AD205" s="161">
        <v>1.4</v>
      </c>
      <c r="AE205" s="161">
        <v>2</v>
      </c>
      <c r="AF205" s="161">
        <v>2.7</v>
      </c>
      <c r="AG205" s="161">
        <v>3.3</v>
      </c>
      <c r="AH205" s="161">
        <v>4</v>
      </c>
      <c r="AI205" s="161">
        <v>4.7</v>
      </c>
      <c r="AJ205" s="161">
        <v>6</v>
      </c>
      <c r="AK205" s="161">
        <v>7.3</v>
      </c>
      <c r="AL205" s="161">
        <v>9.3000000000000007</v>
      </c>
      <c r="AN205" s="71" t="str">
        <f t="shared" si="11"/>
        <v>22179</v>
      </c>
      <c r="AO205" s="69">
        <v>22</v>
      </c>
      <c r="AP205" s="69">
        <v>17</v>
      </c>
      <c r="AQ205" s="69">
        <v>9</v>
      </c>
      <c r="AR205" s="66">
        <v>114.7</v>
      </c>
      <c r="AS205" s="62"/>
    </row>
    <row r="206" spans="25:45" ht="14.4">
      <c r="Y206" s="73" t="str">
        <f t="shared" si="10"/>
        <v>23179</v>
      </c>
      <c r="Z206" s="69">
        <v>23</v>
      </c>
      <c r="AA206" s="69">
        <v>17</v>
      </c>
      <c r="AB206" s="69">
        <v>9</v>
      </c>
      <c r="AC206" s="161">
        <v>0.7</v>
      </c>
      <c r="AD206" s="161">
        <v>1.4</v>
      </c>
      <c r="AE206" s="161">
        <v>2.1</v>
      </c>
      <c r="AF206" s="161">
        <v>2.7</v>
      </c>
      <c r="AG206" s="161">
        <v>3.4</v>
      </c>
      <c r="AH206" s="161">
        <v>4.0999999999999996</v>
      </c>
      <c r="AI206" s="161">
        <v>4.8</v>
      </c>
      <c r="AJ206" s="161">
        <v>6.2</v>
      </c>
      <c r="AK206" s="161">
        <v>7.5</v>
      </c>
      <c r="AL206" s="161">
        <v>9.6</v>
      </c>
      <c r="AN206" s="71" t="str">
        <f t="shared" si="11"/>
        <v>23179</v>
      </c>
      <c r="AO206" s="69">
        <v>23</v>
      </c>
      <c r="AP206" s="69">
        <v>17</v>
      </c>
      <c r="AQ206" s="69">
        <v>9</v>
      </c>
      <c r="AR206" s="66">
        <v>114.8</v>
      </c>
      <c r="AS206" s="62"/>
    </row>
    <row r="207" spans="25:45" ht="14.4">
      <c r="Y207" s="73" t="str">
        <f t="shared" si="10"/>
        <v>24179</v>
      </c>
      <c r="Z207" s="69">
        <v>24</v>
      </c>
      <c r="AA207" s="69">
        <v>17</v>
      </c>
      <c r="AB207" s="69">
        <v>9</v>
      </c>
      <c r="AC207" s="161">
        <v>0.7</v>
      </c>
      <c r="AD207" s="161">
        <v>1.4</v>
      </c>
      <c r="AE207" s="161">
        <v>2.1</v>
      </c>
      <c r="AF207" s="161">
        <v>2.8</v>
      </c>
      <c r="AG207" s="161">
        <v>3.5</v>
      </c>
      <c r="AH207" s="161">
        <v>4.2</v>
      </c>
      <c r="AI207" s="161">
        <v>5</v>
      </c>
      <c r="AJ207" s="161">
        <v>6.4</v>
      </c>
      <c r="AK207" s="161">
        <v>7.8</v>
      </c>
      <c r="AL207" s="161">
        <v>9.9</v>
      </c>
      <c r="AN207" s="71" t="str">
        <f t="shared" si="11"/>
        <v>24179</v>
      </c>
      <c r="AO207" s="69">
        <v>24</v>
      </c>
      <c r="AP207" s="69">
        <v>17</v>
      </c>
      <c r="AQ207" s="69">
        <v>9</v>
      </c>
      <c r="AR207" s="66">
        <v>114.9</v>
      </c>
      <c r="AS207" s="62"/>
    </row>
    <row r="208" spans="25:45" ht="14.4">
      <c r="Y208" s="73" t="str">
        <f t="shared" si="10"/>
        <v>25179</v>
      </c>
      <c r="Z208" s="69">
        <v>25</v>
      </c>
      <c r="AA208" s="69">
        <v>17</v>
      </c>
      <c r="AB208" s="69">
        <v>9</v>
      </c>
      <c r="AC208" s="161">
        <v>0.7</v>
      </c>
      <c r="AD208" s="161">
        <v>1.5</v>
      </c>
      <c r="AE208" s="161">
        <v>2.2000000000000002</v>
      </c>
      <c r="AF208" s="161">
        <v>2.9</v>
      </c>
      <c r="AG208" s="161">
        <v>3.7</v>
      </c>
      <c r="AH208" s="161">
        <v>4.4000000000000004</v>
      </c>
      <c r="AI208" s="161">
        <v>5.2</v>
      </c>
      <c r="AJ208" s="161">
        <v>6.6</v>
      </c>
      <c r="AK208" s="161">
        <v>8.1</v>
      </c>
      <c r="AL208" s="161">
        <v>10.199999999999999</v>
      </c>
      <c r="AN208" s="71" t="str">
        <f t="shared" si="11"/>
        <v>25179</v>
      </c>
      <c r="AO208" s="69">
        <v>25</v>
      </c>
      <c r="AP208" s="69">
        <v>17</v>
      </c>
      <c r="AQ208" s="69">
        <v>9</v>
      </c>
      <c r="AR208" s="66">
        <v>115</v>
      </c>
      <c r="AS208" s="62"/>
    </row>
    <row r="209" spans="25:45" ht="14.4">
      <c r="Y209" s="73" t="str">
        <f t="shared" si="10"/>
        <v>26179</v>
      </c>
      <c r="Z209" s="69">
        <v>26</v>
      </c>
      <c r="AA209" s="69">
        <v>17</v>
      </c>
      <c r="AB209" s="69">
        <v>9</v>
      </c>
      <c r="AC209" s="161">
        <v>0.8</v>
      </c>
      <c r="AD209" s="161">
        <v>1.6</v>
      </c>
      <c r="AE209" s="161">
        <v>2.2999999999999998</v>
      </c>
      <c r="AF209" s="161">
        <v>3.1</v>
      </c>
      <c r="AG209" s="161">
        <v>3.9</v>
      </c>
      <c r="AH209" s="161">
        <v>4.5999999999999996</v>
      </c>
      <c r="AI209" s="161">
        <v>5.4</v>
      </c>
      <c r="AJ209" s="161">
        <v>6.9</v>
      </c>
      <c r="AK209" s="161">
        <v>8.4</v>
      </c>
      <c r="AL209" s="161">
        <v>10.7</v>
      </c>
      <c r="AN209" s="71" t="str">
        <f t="shared" si="11"/>
        <v>26179</v>
      </c>
      <c r="AO209" s="69">
        <v>26</v>
      </c>
      <c r="AP209" s="69">
        <v>17</v>
      </c>
      <c r="AQ209" s="69">
        <v>9</v>
      </c>
      <c r="AR209" s="66">
        <v>115.1</v>
      </c>
      <c r="AS209" s="62"/>
    </row>
    <row r="210" spans="25:45" ht="14.4">
      <c r="Y210" s="73" t="str">
        <f t="shared" si="10"/>
        <v>27179</v>
      </c>
      <c r="Z210" s="69">
        <v>27</v>
      </c>
      <c r="AA210" s="69">
        <v>17</v>
      </c>
      <c r="AB210" s="69">
        <v>9</v>
      </c>
      <c r="AC210" s="161">
        <v>0.8</v>
      </c>
      <c r="AD210" s="161">
        <v>1.6</v>
      </c>
      <c r="AE210" s="161">
        <v>2.4</v>
      </c>
      <c r="AF210" s="161">
        <v>3.2</v>
      </c>
      <c r="AG210" s="161">
        <v>4</v>
      </c>
      <c r="AH210" s="161">
        <v>4.8</v>
      </c>
      <c r="AI210" s="161">
        <v>5.6</v>
      </c>
      <c r="AJ210" s="161">
        <v>7.2</v>
      </c>
      <c r="AK210" s="161">
        <v>8.8000000000000007</v>
      </c>
      <c r="AL210" s="161">
        <v>11.1</v>
      </c>
      <c r="AN210" s="71" t="str">
        <f t="shared" si="11"/>
        <v>27179</v>
      </c>
      <c r="AO210" s="69">
        <v>27</v>
      </c>
      <c r="AP210" s="69">
        <v>17</v>
      </c>
      <c r="AQ210" s="69">
        <v>9</v>
      </c>
      <c r="AR210" s="66">
        <v>115.3</v>
      </c>
      <c r="AS210" s="62"/>
    </row>
    <row r="211" spans="25:45" ht="14.4">
      <c r="Y211" s="73" t="str">
        <f t="shared" si="10"/>
        <v>28179</v>
      </c>
      <c r="Z211" s="69">
        <v>28</v>
      </c>
      <c r="AA211" s="69">
        <v>17</v>
      </c>
      <c r="AB211" s="69">
        <v>9</v>
      </c>
      <c r="AC211" s="161">
        <v>0.8</v>
      </c>
      <c r="AD211" s="161">
        <v>1.7</v>
      </c>
      <c r="AE211" s="161">
        <v>2.5</v>
      </c>
      <c r="AF211" s="161">
        <v>3.3</v>
      </c>
      <c r="AG211" s="161">
        <v>4.2</v>
      </c>
      <c r="AH211" s="161">
        <v>5.0999999999999996</v>
      </c>
      <c r="AI211" s="161">
        <v>5.9</v>
      </c>
      <c r="AJ211" s="161">
        <v>7.6</v>
      </c>
      <c r="AK211" s="161">
        <v>9.1999999999999993</v>
      </c>
      <c r="AL211" s="161">
        <v>11.7</v>
      </c>
      <c r="AN211" s="71" t="str">
        <f t="shared" si="11"/>
        <v>28179</v>
      </c>
      <c r="AO211" s="69">
        <v>28</v>
      </c>
      <c r="AP211" s="69">
        <v>17</v>
      </c>
      <c r="AQ211" s="69">
        <v>9</v>
      </c>
      <c r="AR211" s="66">
        <v>115.5</v>
      </c>
      <c r="AS211" s="62"/>
    </row>
    <row r="212" spans="25:45" ht="14.4">
      <c r="Y212" s="73" t="str">
        <f t="shared" si="10"/>
        <v>29179</v>
      </c>
      <c r="Z212" s="69">
        <v>29</v>
      </c>
      <c r="AA212" s="69">
        <v>17</v>
      </c>
      <c r="AB212" s="69">
        <v>9</v>
      </c>
      <c r="AC212" s="161">
        <v>0.9</v>
      </c>
      <c r="AD212" s="161">
        <v>1.8</v>
      </c>
      <c r="AE212" s="161">
        <v>2.7</v>
      </c>
      <c r="AF212" s="161">
        <v>3.6</v>
      </c>
      <c r="AG212" s="161">
        <v>4.5</v>
      </c>
      <c r="AH212" s="161">
        <v>5.4</v>
      </c>
      <c r="AI212" s="161">
        <v>6.3</v>
      </c>
      <c r="AJ212" s="161">
        <v>8</v>
      </c>
      <c r="AK212" s="161">
        <v>9.8000000000000007</v>
      </c>
      <c r="AL212" s="161">
        <v>12.4</v>
      </c>
      <c r="AN212" s="71" t="str">
        <f t="shared" si="11"/>
        <v>29179</v>
      </c>
      <c r="AO212" s="69">
        <v>29</v>
      </c>
      <c r="AP212" s="69">
        <v>17</v>
      </c>
      <c r="AQ212" s="69">
        <v>9</v>
      </c>
      <c r="AR212" s="66">
        <v>115.7</v>
      </c>
      <c r="AS212" s="62"/>
    </row>
    <row r="213" spans="25:45" ht="14.4">
      <c r="Y213" s="73" t="str">
        <f t="shared" si="10"/>
        <v>30179</v>
      </c>
      <c r="Z213" s="69">
        <v>30</v>
      </c>
      <c r="AA213" s="69">
        <v>17</v>
      </c>
      <c r="AB213" s="69">
        <v>9</v>
      </c>
      <c r="AC213" s="161">
        <v>1</v>
      </c>
      <c r="AD213" s="161">
        <v>1.9</v>
      </c>
      <c r="AE213" s="161">
        <v>2.9</v>
      </c>
      <c r="AF213" s="161">
        <v>3.9</v>
      </c>
      <c r="AG213" s="161">
        <v>4.8</v>
      </c>
      <c r="AH213" s="161">
        <v>5.8</v>
      </c>
      <c r="AI213" s="161">
        <v>6.7</v>
      </c>
      <c r="AJ213" s="161">
        <v>8.6</v>
      </c>
      <c r="AK213" s="161">
        <v>10.5</v>
      </c>
      <c r="AL213" s="161">
        <v>13.3</v>
      </c>
      <c r="AN213" s="71" t="str">
        <f t="shared" si="11"/>
        <v>30179</v>
      </c>
      <c r="AO213" s="69">
        <v>30</v>
      </c>
      <c r="AP213" s="69">
        <v>17</v>
      </c>
      <c r="AQ213" s="69">
        <v>9</v>
      </c>
      <c r="AR213" s="66">
        <v>115.9</v>
      </c>
      <c r="AS213" s="62"/>
    </row>
    <row r="214" spans="25:45" ht="14.4">
      <c r="Y214" s="73" t="str">
        <f t="shared" si="10"/>
        <v>31179</v>
      </c>
      <c r="Z214" s="69">
        <v>31</v>
      </c>
      <c r="AA214" s="69">
        <v>17</v>
      </c>
      <c r="AB214" s="69">
        <v>9</v>
      </c>
      <c r="AC214" s="161">
        <v>1</v>
      </c>
      <c r="AD214" s="161">
        <v>2.1</v>
      </c>
      <c r="AE214" s="161">
        <v>3.1</v>
      </c>
      <c r="AF214" s="161">
        <v>4.0999999999999996</v>
      </c>
      <c r="AG214" s="161">
        <v>5.2</v>
      </c>
      <c r="AH214" s="161">
        <v>6.2</v>
      </c>
      <c r="AI214" s="161">
        <v>7.2</v>
      </c>
      <c r="AJ214" s="161">
        <v>9.1999999999999993</v>
      </c>
      <c r="AK214" s="161">
        <v>11.2</v>
      </c>
      <c r="AL214" s="161">
        <v>14.2</v>
      </c>
      <c r="AN214" s="71" t="str">
        <f t="shared" si="11"/>
        <v>31179</v>
      </c>
      <c r="AO214" s="69">
        <v>31</v>
      </c>
      <c r="AP214" s="69">
        <v>17</v>
      </c>
      <c r="AQ214" s="69">
        <v>9</v>
      </c>
      <c r="AR214" s="66">
        <v>116.2</v>
      </c>
      <c r="AS214" s="62"/>
    </row>
    <row r="215" spans="25:45" ht="14.4">
      <c r="Y215" s="73" t="str">
        <f t="shared" si="10"/>
        <v>32179</v>
      </c>
      <c r="Z215" s="69">
        <v>32</v>
      </c>
      <c r="AA215" s="69">
        <v>17</v>
      </c>
      <c r="AB215" s="69">
        <v>9</v>
      </c>
      <c r="AC215" s="161">
        <v>1.1000000000000001</v>
      </c>
      <c r="AD215" s="161">
        <v>2.2000000000000002</v>
      </c>
      <c r="AE215" s="161">
        <v>3.3</v>
      </c>
      <c r="AF215" s="161">
        <v>4.4000000000000004</v>
      </c>
      <c r="AG215" s="161">
        <v>5.5</v>
      </c>
      <c r="AH215" s="161">
        <v>6.6</v>
      </c>
      <c r="AI215" s="161">
        <v>7.7</v>
      </c>
      <c r="AJ215" s="161">
        <v>9.9</v>
      </c>
      <c r="AK215" s="161">
        <v>12.1</v>
      </c>
      <c r="AL215" s="161">
        <v>15.3</v>
      </c>
      <c r="AN215" s="71" t="str">
        <f t="shared" si="11"/>
        <v>32179</v>
      </c>
      <c r="AO215" s="69">
        <v>32</v>
      </c>
      <c r="AP215" s="69">
        <v>17</v>
      </c>
      <c r="AQ215" s="69">
        <v>9</v>
      </c>
      <c r="AR215" s="66">
        <v>116.6</v>
      </c>
      <c r="AS215" s="62"/>
    </row>
    <row r="216" spans="25:45" ht="14.4">
      <c r="Y216" s="73" t="str">
        <f t="shared" si="10"/>
        <v>33179</v>
      </c>
      <c r="Z216" s="69">
        <v>33</v>
      </c>
      <c r="AA216" s="69">
        <v>17</v>
      </c>
      <c r="AB216" s="69">
        <v>9</v>
      </c>
      <c r="AC216" s="161">
        <v>1.3</v>
      </c>
      <c r="AD216" s="161">
        <v>2.5</v>
      </c>
      <c r="AE216" s="161">
        <v>3.7</v>
      </c>
      <c r="AF216" s="161">
        <v>4.9000000000000004</v>
      </c>
      <c r="AG216" s="161">
        <v>6.1</v>
      </c>
      <c r="AH216" s="161">
        <v>7.3</v>
      </c>
      <c r="AI216" s="161">
        <v>8.5</v>
      </c>
      <c r="AJ216" s="161">
        <v>10.8</v>
      </c>
      <c r="AK216" s="161">
        <v>13.2</v>
      </c>
      <c r="AL216" s="161">
        <v>16.7</v>
      </c>
      <c r="AN216" s="71" t="str">
        <f t="shared" si="11"/>
        <v>33179</v>
      </c>
      <c r="AO216" s="69">
        <v>33</v>
      </c>
      <c r="AP216" s="69">
        <v>17</v>
      </c>
      <c r="AQ216" s="69">
        <v>9</v>
      </c>
      <c r="AR216" s="66">
        <v>116.9</v>
      </c>
      <c r="AS216" s="62"/>
    </row>
    <row r="217" spans="25:45" ht="14.4">
      <c r="Y217" s="73" t="str">
        <f t="shared" si="10"/>
        <v>34179</v>
      </c>
      <c r="Z217" s="69">
        <v>34</v>
      </c>
      <c r="AA217" s="69">
        <v>17</v>
      </c>
      <c r="AB217" s="69">
        <v>9</v>
      </c>
      <c r="AC217" s="161">
        <v>1.3</v>
      </c>
      <c r="AD217" s="161">
        <v>2.7</v>
      </c>
      <c r="AE217" s="161">
        <v>4</v>
      </c>
      <c r="AF217" s="161">
        <v>5.3</v>
      </c>
      <c r="AG217" s="161">
        <v>6.6</v>
      </c>
      <c r="AH217" s="161">
        <v>7.9</v>
      </c>
      <c r="AI217" s="161">
        <v>9.1999999999999993</v>
      </c>
      <c r="AJ217" s="161">
        <v>11.7</v>
      </c>
      <c r="AK217" s="161">
        <v>14.3</v>
      </c>
      <c r="AL217" s="161">
        <v>18.100000000000001</v>
      </c>
      <c r="AN217" s="71" t="str">
        <f t="shared" si="11"/>
        <v>34179</v>
      </c>
      <c r="AO217" s="69">
        <v>34</v>
      </c>
      <c r="AP217" s="69">
        <v>17</v>
      </c>
      <c r="AQ217" s="69">
        <v>9</v>
      </c>
      <c r="AR217" s="66">
        <v>117.4</v>
      </c>
      <c r="AS217" s="62"/>
    </row>
    <row r="218" spans="25:45" ht="14.4">
      <c r="Y218" s="73" t="str">
        <f t="shared" si="10"/>
        <v>35179</v>
      </c>
      <c r="Z218" s="69">
        <v>35</v>
      </c>
      <c r="AA218" s="69">
        <v>17</v>
      </c>
      <c r="AB218" s="69">
        <v>9</v>
      </c>
      <c r="AC218" s="161">
        <v>1.5</v>
      </c>
      <c r="AD218" s="161">
        <v>2.9</v>
      </c>
      <c r="AE218" s="161">
        <v>4.4000000000000004</v>
      </c>
      <c r="AF218" s="161">
        <v>5.8</v>
      </c>
      <c r="AG218" s="161">
        <v>7.2</v>
      </c>
      <c r="AH218" s="161">
        <v>8.6</v>
      </c>
      <c r="AI218" s="161">
        <v>10</v>
      </c>
      <c r="AJ218" s="161">
        <v>12.8</v>
      </c>
      <c r="AK218" s="161">
        <v>15.6</v>
      </c>
      <c r="AL218" s="161">
        <v>19.7</v>
      </c>
      <c r="AN218" s="71" t="str">
        <f t="shared" si="11"/>
        <v>35179</v>
      </c>
      <c r="AO218" s="69">
        <v>35</v>
      </c>
      <c r="AP218" s="69">
        <v>17</v>
      </c>
      <c r="AQ218" s="69">
        <v>9</v>
      </c>
      <c r="AR218" s="66">
        <v>117.9</v>
      </c>
      <c r="AS218" s="62"/>
    </row>
    <row r="219" spans="25:45" ht="14.4">
      <c r="Y219" s="73" t="str">
        <f t="shared" si="10"/>
        <v>36179</v>
      </c>
      <c r="Z219" s="69">
        <v>36</v>
      </c>
      <c r="AA219" s="69">
        <v>17</v>
      </c>
      <c r="AB219" s="69">
        <v>9</v>
      </c>
      <c r="AC219" s="161">
        <v>1.6</v>
      </c>
      <c r="AD219" s="161">
        <v>3.2</v>
      </c>
      <c r="AE219" s="161">
        <v>4.8</v>
      </c>
      <c r="AF219" s="161">
        <v>6.3</v>
      </c>
      <c r="AG219" s="161">
        <v>7.9</v>
      </c>
      <c r="AH219" s="161">
        <v>9.5</v>
      </c>
      <c r="AI219" s="161">
        <v>11</v>
      </c>
      <c r="AJ219" s="161">
        <v>14.1</v>
      </c>
      <c r="AK219" s="161">
        <v>17.100000000000001</v>
      </c>
      <c r="AL219" s="161">
        <v>21.6</v>
      </c>
      <c r="AN219" s="71" t="str">
        <f t="shared" si="11"/>
        <v>36179</v>
      </c>
      <c r="AO219" s="69">
        <v>36</v>
      </c>
      <c r="AP219" s="69">
        <v>17</v>
      </c>
      <c r="AQ219" s="69">
        <v>9</v>
      </c>
      <c r="AR219" s="66">
        <v>118.5</v>
      </c>
      <c r="AS219" s="62"/>
    </row>
    <row r="220" spans="25:45" ht="14.4">
      <c r="Y220" s="73" t="str">
        <f t="shared" si="10"/>
        <v>37179</v>
      </c>
      <c r="Z220" s="69">
        <v>37</v>
      </c>
      <c r="AA220" s="69">
        <v>17</v>
      </c>
      <c r="AB220" s="69">
        <v>9</v>
      </c>
      <c r="AC220" s="161">
        <v>1.7</v>
      </c>
      <c r="AD220" s="161">
        <v>3.5</v>
      </c>
      <c r="AE220" s="161">
        <v>5.2</v>
      </c>
      <c r="AF220" s="161">
        <v>6.9</v>
      </c>
      <c r="AG220" s="161">
        <v>8.6999999999999993</v>
      </c>
      <c r="AH220" s="161">
        <v>10.4</v>
      </c>
      <c r="AI220" s="161">
        <v>12.1</v>
      </c>
      <c r="AJ220" s="161">
        <v>15.4</v>
      </c>
      <c r="AK220" s="161">
        <v>18.7</v>
      </c>
      <c r="AL220" s="161">
        <v>23.6</v>
      </c>
      <c r="AN220" s="71" t="str">
        <f t="shared" si="11"/>
        <v>37179</v>
      </c>
      <c r="AO220" s="69">
        <v>37</v>
      </c>
      <c r="AP220" s="69">
        <v>17</v>
      </c>
      <c r="AQ220" s="69">
        <v>9</v>
      </c>
      <c r="AR220" s="66">
        <v>119.2</v>
      </c>
      <c r="AS220" s="62"/>
    </row>
    <row r="221" spans="25:45" ht="14.4">
      <c r="Y221" s="73" t="str">
        <f t="shared" si="10"/>
        <v>38179</v>
      </c>
      <c r="Z221" s="69">
        <v>38</v>
      </c>
      <c r="AA221" s="69">
        <v>17</v>
      </c>
      <c r="AB221" s="69">
        <v>9</v>
      </c>
      <c r="AC221" s="161">
        <v>2</v>
      </c>
      <c r="AD221" s="161">
        <v>3.9</v>
      </c>
      <c r="AE221" s="161">
        <v>5.8</v>
      </c>
      <c r="AF221" s="161">
        <v>7.7</v>
      </c>
      <c r="AG221" s="161">
        <v>9.6</v>
      </c>
      <c r="AH221" s="161">
        <v>11.4</v>
      </c>
      <c r="AI221" s="161">
        <v>13.3</v>
      </c>
      <c r="AJ221" s="161">
        <v>17</v>
      </c>
      <c r="AK221" s="161">
        <v>20.6</v>
      </c>
      <c r="AL221" s="161">
        <v>26</v>
      </c>
      <c r="AN221" s="71" t="str">
        <f t="shared" si="11"/>
        <v>38179</v>
      </c>
      <c r="AO221" s="69">
        <v>38</v>
      </c>
      <c r="AP221" s="69">
        <v>17</v>
      </c>
      <c r="AQ221" s="69">
        <v>9</v>
      </c>
      <c r="AR221" s="66">
        <v>119.9</v>
      </c>
      <c r="AS221" s="62"/>
    </row>
    <row r="222" spans="25:45" ht="14.4">
      <c r="Y222" s="73" t="str">
        <f t="shared" si="10"/>
        <v>39179</v>
      </c>
      <c r="Z222" s="69">
        <v>39</v>
      </c>
      <c r="AA222" s="69">
        <v>17</v>
      </c>
      <c r="AB222" s="69">
        <v>9</v>
      </c>
      <c r="AC222" s="161">
        <v>2.1</v>
      </c>
      <c r="AD222" s="161">
        <v>4.2</v>
      </c>
      <c r="AE222" s="161">
        <v>6.3</v>
      </c>
      <c r="AF222" s="161">
        <v>8.4</v>
      </c>
      <c r="AG222" s="161">
        <v>10.5</v>
      </c>
      <c r="AH222" s="161">
        <v>12.5</v>
      </c>
      <c r="AI222" s="161">
        <v>14.6</v>
      </c>
      <c r="AJ222" s="161">
        <v>18.600000000000001</v>
      </c>
      <c r="AK222" s="161">
        <v>22.6</v>
      </c>
      <c r="AL222" s="161">
        <v>28.5</v>
      </c>
      <c r="AN222" s="71" t="str">
        <f t="shared" si="11"/>
        <v>39179</v>
      </c>
      <c r="AO222" s="69">
        <v>39</v>
      </c>
      <c r="AP222" s="69">
        <v>17</v>
      </c>
      <c r="AQ222" s="69">
        <v>9</v>
      </c>
      <c r="AR222" s="66">
        <v>120.8</v>
      </c>
      <c r="AS222" s="62"/>
    </row>
    <row r="223" spans="25:45" ht="14.4">
      <c r="Y223" s="73" t="str">
        <f t="shared" si="10"/>
        <v>40179</v>
      </c>
      <c r="Z223" s="69">
        <v>40</v>
      </c>
      <c r="AA223" s="69">
        <v>17</v>
      </c>
      <c r="AB223" s="69">
        <v>9</v>
      </c>
      <c r="AC223" s="161">
        <v>2.2999999999999998</v>
      </c>
      <c r="AD223" s="161">
        <v>4.7</v>
      </c>
      <c r="AE223" s="161">
        <v>7</v>
      </c>
      <c r="AF223" s="161">
        <v>9.3000000000000007</v>
      </c>
      <c r="AG223" s="161">
        <v>11.6</v>
      </c>
      <c r="AH223" s="161">
        <v>13.8</v>
      </c>
      <c r="AI223" s="161">
        <v>16.100000000000001</v>
      </c>
      <c r="AJ223" s="161">
        <v>20.5</v>
      </c>
      <c r="AK223" s="161">
        <v>24.9</v>
      </c>
      <c r="AL223" s="161">
        <v>31.3</v>
      </c>
      <c r="AN223" s="71" t="str">
        <f t="shared" si="11"/>
        <v>40179</v>
      </c>
      <c r="AO223" s="69">
        <v>40</v>
      </c>
      <c r="AP223" s="69">
        <v>17</v>
      </c>
      <c r="AQ223" s="69">
        <v>9</v>
      </c>
      <c r="AR223" s="66">
        <v>121.7</v>
      </c>
      <c r="AS223" s="62"/>
    </row>
    <row r="224" spans="25:45" ht="14.4">
      <c r="Y224" s="73" t="str">
        <f t="shared" si="10"/>
        <v>41179</v>
      </c>
      <c r="Z224" s="69">
        <v>41</v>
      </c>
      <c r="AA224" s="69">
        <v>17</v>
      </c>
      <c r="AB224" s="69">
        <v>9</v>
      </c>
      <c r="AC224" s="161">
        <v>2.6</v>
      </c>
      <c r="AD224" s="161">
        <v>5.2</v>
      </c>
      <c r="AE224" s="161">
        <v>7.7</v>
      </c>
      <c r="AF224" s="161">
        <v>10.3</v>
      </c>
      <c r="AG224" s="161">
        <v>12.8</v>
      </c>
      <c r="AH224" s="161">
        <v>15.2</v>
      </c>
      <c r="AI224" s="161">
        <v>17.7</v>
      </c>
      <c r="AJ224" s="161">
        <v>22.6</v>
      </c>
      <c r="AK224" s="161">
        <v>27.4</v>
      </c>
      <c r="AL224" s="161">
        <v>34.4</v>
      </c>
      <c r="AN224" s="71" t="str">
        <f t="shared" si="11"/>
        <v>41179</v>
      </c>
      <c r="AO224" s="69">
        <v>41</v>
      </c>
      <c r="AP224" s="69">
        <v>17</v>
      </c>
      <c r="AQ224" s="69">
        <v>9</v>
      </c>
      <c r="AR224" s="66">
        <v>122.7</v>
      </c>
      <c r="AS224" s="62"/>
    </row>
    <row r="225" spans="25:45" ht="14.4">
      <c r="Y225" s="73" t="str">
        <f t="shared" si="10"/>
        <v>42179</v>
      </c>
      <c r="Z225" s="69">
        <v>42</v>
      </c>
      <c r="AA225" s="69">
        <v>17</v>
      </c>
      <c r="AB225" s="69">
        <v>9</v>
      </c>
      <c r="AC225" s="161">
        <v>2.9</v>
      </c>
      <c r="AD225" s="161">
        <v>5.7</v>
      </c>
      <c r="AE225" s="161">
        <v>8.5</v>
      </c>
      <c r="AF225" s="161">
        <v>11.3</v>
      </c>
      <c r="AG225" s="161">
        <v>14.1</v>
      </c>
      <c r="AH225" s="161">
        <v>16.8</v>
      </c>
      <c r="AI225" s="161">
        <v>19.5</v>
      </c>
      <c r="AJ225" s="161">
        <v>24.9</v>
      </c>
      <c r="AK225" s="161">
        <v>30.1</v>
      </c>
      <c r="AL225" s="161">
        <v>37.799999999999997</v>
      </c>
      <c r="AN225" s="71" t="str">
        <f t="shared" si="11"/>
        <v>42179</v>
      </c>
      <c r="AO225" s="69">
        <v>42</v>
      </c>
      <c r="AP225" s="69">
        <v>17</v>
      </c>
      <c r="AQ225" s="69">
        <v>9</v>
      </c>
      <c r="AR225" s="66">
        <v>123.8</v>
      </c>
      <c r="AS225" s="62"/>
    </row>
    <row r="226" spans="25:45" ht="14.4">
      <c r="Y226" s="73" t="str">
        <f t="shared" si="10"/>
        <v>43179</v>
      </c>
      <c r="Z226" s="69">
        <v>43</v>
      </c>
      <c r="AA226" s="69">
        <v>17</v>
      </c>
      <c r="AB226" s="69">
        <v>9</v>
      </c>
      <c r="AC226" s="161">
        <v>3.1</v>
      </c>
      <c r="AD226" s="161">
        <v>6.3</v>
      </c>
      <c r="AE226" s="161">
        <v>9.4</v>
      </c>
      <c r="AF226" s="161">
        <v>12.4</v>
      </c>
      <c r="AG226" s="161">
        <v>15.5</v>
      </c>
      <c r="AH226" s="161">
        <v>18.5</v>
      </c>
      <c r="AI226" s="161">
        <v>21.4</v>
      </c>
      <c r="AJ226" s="161">
        <v>27.3</v>
      </c>
      <c r="AK226" s="161">
        <v>33</v>
      </c>
      <c r="AL226" s="161">
        <v>41.5</v>
      </c>
      <c r="AN226" s="71" t="str">
        <f t="shared" si="11"/>
        <v>43179</v>
      </c>
      <c r="AO226" s="69">
        <v>43</v>
      </c>
      <c r="AP226" s="69">
        <v>17</v>
      </c>
      <c r="AQ226" s="69">
        <v>9</v>
      </c>
      <c r="AR226" s="66">
        <v>125.1</v>
      </c>
      <c r="AS226" s="62"/>
    </row>
    <row r="227" spans="25:45" ht="14.4">
      <c r="Y227" s="73" t="str">
        <f t="shared" si="10"/>
        <v>44179</v>
      </c>
      <c r="Z227" s="69">
        <v>44</v>
      </c>
      <c r="AA227" s="69">
        <v>17</v>
      </c>
      <c r="AB227" s="69">
        <v>9</v>
      </c>
      <c r="AC227" s="161">
        <v>3.5</v>
      </c>
      <c r="AD227" s="161">
        <v>7</v>
      </c>
      <c r="AE227" s="161">
        <v>10.4</v>
      </c>
      <c r="AF227" s="161">
        <v>13.8</v>
      </c>
      <c r="AG227" s="161">
        <v>17.100000000000001</v>
      </c>
      <c r="AH227" s="161">
        <v>20.399999999999999</v>
      </c>
      <c r="AI227" s="161">
        <v>23.7</v>
      </c>
      <c r="AJ227" s="161">
        <v>30.1</v>
      </c>
      <c r="AK227" s="161">
        <v>36.4</v>
      </c>
      <c r="AL227" s="161">
        <v>45.6</v>
      </c>
      <c r="AN227" s="71" t="str">
        <f t="shared" si="11"/>
        <v>44179</v>
      </c>
      <c r="AO227" s="69">
        <v>44</v>
      </c>
      <c r="AP227" s="69">
        <v>17</v>
      </c>
      <c r="AQ227" s="69">
        <v>9</v>
      </c>
      <c r="AR227" s="66">
        <v>126.4</v>
      </c>
      <c r="AS227" s="62"/>
    </row>
    <row r="228" spans="25:45" ht="14.4">
      <c r="Y228" s="73" t="str">
        <f t="shared" si="10"/>
        <v>45179</v>
      </c>
      <c r="Z228" s="69">
        <v>45</v>
      </c>
      <c r="AA228" s="69">
        <v>17</v>
      </c>
      <c r="AB228" s="69">
        <v>9</v>
      </c>
      <c r="AC228" s="161">
        <v>3.9</v>
      </c>
      <c r="AD228" s="161">
        <v>7.7</v>
      </c>
      <c r="AE228" s="161">
        <v>11.4</v>
      </c>
      <c r="AF228" s="161">
        <v>15.1</v>
      </c>
      <c r="AG228" s="161">
        <v>18.8</v>
      </c>
      <c r="AH228" s="161">
        <v>22.4</v>
      </c>
      <c r="AI228" s="161">
        <v>26</v>
      </c>
      <c r="AJ228" s="161">
        <v>33</v>
      </c>
      <c r="AK228" s="161">
        <v>39.9</v>
      </c>
      <c r="AL228" s="161">
        <v>50</v>
      </c>
      <c r="AN228" s="71" t="str">
        <f t="shared" si="11"/>
        <v>45179</v>
      </c>
      <c r="AO228" s="69">
        <v>45</v>
      </c>
      <c r="AP228" s="69">
        <v>17</v>
      </c>
      <c r="AQ228" s="69">
        <v>9</v>
      </c>
      <c r="AR228" s="66">
        <v>127.9</v>
      </c>
      <c r="AS228" s="62"/>
    </row>
    <row r="229" spans="25:45" ht="14.4">
      <c r="Y229" s="73" t="str">
        <f t="shared" si="10"/>
        <v>46179</v>
      </c>
      <c r="Z229" s="69">
        <v>46</v>
      </c>
      <c r="AA229" s="69">
        <v>17</v>
      </c>
      <c r="AB229" s="69">
        <v>9</v>
      </c>
      <c r="AC229" s="161">
        <v>4.2</v>
      </c>
      <c r="AD229" s="161">
        <v>8.4</v>
      </c>
      <c r="AE229" s="161">
        <v>12.6</v>
      </c>
      <c r="AF229" s="161">
        <v>16.600000000000001</v>
      </c>
      <c r="AG229" s="161">
        <v>20.7</v>
      </c>
      <c r="AH229" s="161">
        <v>24.6</v>
      </c>
      <c r="AI229" s="161">
        <v>28.6</v>
      </c>
      <c r="AJ229" s="161">
        <v>36.299999999999997</v>
      </c>
      <c r="AK229" s="161">
        <v>43.8</v>
      </c>
      <c r="AL229" s="161">
        <v>54.8</v>
      </c>
      <c r="AN229" s="71" t="str">
        <f t="shared" si="11"/>
        <v>46179</v>
      </c>
      <c r="AO229" s="69">
        <v>46</v>
      </c>
      <c r="AP229" s="69">
        <v>17</v>
      </c>
      <c r="AQ229" s="69">
        <v>9</v>
      </c>
      <c r="AR229" s="66">
        <v>129.6</v>
      </c>
      <c r="AS229" s="62"/>
    </row>
    <row r="230" spans="25:45" ht="14.4">
      <c r="Y230" s="73" t="str">
        <f t="shared" si="10"/>
        <v>47179</v>
      </c>
      <c r="Z230" s="69">
        <v>47</v>
      </c>
      <c r="AA230" s="69">
        <v>17</v>
      </c>
      <c r="AB230" s="69">
        <v>9</v>
      </c>
      <c r="AC230" s="161">
        <v>4.7</v>
      </c>
      <c r="AD230" s="161">
        <v>9.3000000000000007</v>
      </c>
      <c r="AE230" s="161">
        <v>13.8</v>
      </c>
      <c r="AF230" s="161">
        <v>18.3</v>
      </c>
      <c r="AG230" s="161">
        <v>22.7</v>
      </c>
      <c r="AH230" s="161">
        <v>27.1</v>
      </c>
      <c r="AI230" s="161">
        <v>31.4</v>
      </c>
      <c r="AJ230" s="161">
        <v>39.799999999999997</v>
      </c>
      <c r="AK230" s="161">
        <v>48.1</v>
      </c>
      <c r="AL230" s="161">
        <v>60</v>
      </c>
      <c r="AN230" s="71" t="str">
        <f t="shared" si="11"/>
        <v>47179</v>
      </c>
      <c r="AO230" s="69">
        <v>47</v>
      </c>
      <c r="AP230" s="69">
        <v>17</v>
      </c>
      <c r="AQ230" s="69">
        <v>9</v>
      </c>
      <c r="AR230" s="66">
        <v>131.4</v>
      </c>
      <c r="AS230" s="62"/>
    </row>
    <row r="231" spans="25:45" ht="14.4">
      <c r="Y231" s="73" t="str">
        <f t="shared" si="10"/>
        <v>48179</v>
      </c>
      <c r="Z231" s="69">
        <v>48</v>
      </c>
      <c r="AA231" s="69">
        <v>17</v>
      </c>
      <c r="AB231" s="69">
        <v>9</v>
      </c>
      <c r="AC231" s="161">
        <v>5.0999999999999996</v>
      </c>
      <c r="AD231" s="161">
        <v>10.199999999999999</v>
      </c>
      <c r="AE231" s="161">
        <v>15.2</v>
      </c>
      <c r="AF231" s="161">
        <v>20.100000000000001</v>
      </c>
      <c r="AG231" s="161">
        <v>24.9</v>
      </c>
      <c r="AH231" s="161">
        <v>29.7</v>
      </c>
      <c r="AI231" s="161">
        <v>34.5</v>
      </c>
      <c r="AJ231" s="161">
        <v>43.7</v>
      </c>
      <c r="AK231" s="161">
        <v>52.7</v>
      </c>
      <c r="AL231" s="161">
        <v>65.7</v>
      </c>
      <c r="AN231" s="71" t="str">
        <f t="shared" si="11"/>
        <v>48179</v>
      </c>
      <c r="AO231" s="69">
        <v>48</v>
      </c>
      <c r="AP231" s="69">
        <v>17</v>
      </c>
      <c r="AQ231" s="69">
        <v>9</v>
      </c>
      <c r="AR231" s="66">
        <v>133.4</v>
      </c>
      <c r="AS231" s="62"/>
    </row>
    <row r="232" spans="25:45" ht="14.4">
      <c r="Y232" s="73" t="str">
        <f t="shared" si="10"/>
        <v>49179</v>
      </c>
      <c r="Z232" s="69">
        <v>49</v>
      </c>
      <c r="AA232" s="69">
        <v>17</v>
      </c>
      <c r="AB232" s="69">
        <v>9</v>
      </c>
      <c r="AC232" s="161">
        <v>5.6</v>
      </c>
      <c r="AD232" s="161">
        <v>11.2</v>
      </c>
      <c r="AE232" s="161">
        <v>16.7</v>
      </c>
      <c r="AF232" s="161">
        <v>22.1</v>
      </c>
      <c r="AG232" s="161">
        <v>27.4</v>
      </c>
      <c r="AH232" s="161">
        <v>32.6</v>
      </c>
      <c r="AI232" s="161">
        <v>37.799999999999997</v>
      </c>
      <c r="AJ232" s="161">
        <v>47.8</v>
      </c>
      <c r="AK232" s="161">
        <v>57.6</v>
      </c>
      <c r="AL232" s="161">
        <v>71.8</v>
      </c>
      <c r="AN232" s="71" t="str">
        <f t="shared" si="11"/>
        <v>49179</v>
      </c>
      <c r="AO232" s="69">
        <v>49</v>
      </c>
      <c r="AP232" s="69">
        <v>17</v>
      </c>
      <c r="AQ232" s="69">
        <v>9</v>
      </c>
      <c r="AR232" s="66">
        <v>135.6</v>
      </c>
      <c r="AS232" s="62"/>
    </row>
    <row r="233" spans="25:45" ht="14.4">
      <c r="Y233" s="73" t="str">
        <f t="shared" si="10"/>
        <v>50179</v>
      </c>
      <c r="Z233" s="69">
        <v>50</v>
      </c>
      <c r="AA233" s="69">
        <v>17</v>
      </c>
      <c r="AB233" s="69">
        <v>9</v>
      </c>
      <c r="AC233" s="161">
        <v>6.2</v>
      </c>
      <c r="AD233" s="161">
        <v>12.3</v>
      </c>
      <c r="AE233" s="161">
        <v>18.3</v>
      </c>
      <c r="AF233" s="161">
        <v>24.2</v>
      </c>
      <c r="AG233" s="161">
        <v>30</v>
      </c>
      <c r="AH233" s="161">
        <v>35.700000000000003</v>
      </c>
      <c r="AI233" s="161">
        <v>41.3</v>
      </c>
      <c r="AJ233" s="161">
        <v>52.3</v>
      </c>
      <c r="AK233" s="161">
        <v>62.9</v>
      </c>
      <c r="AL233" s="161">
        <v>78.3</v>
      </c>
      <c r="AN233" s="71" t="str">
        <f t="shared" si="11"/>
        <v>50179</v>
      </c>
      <c r="AO233" s="69">
        <v>50</v>
      </c>
      <c r="AP233" s="69">
        <v>17</v>
      </c>
      <c r="AQ233" s="69">
        <v>9</v>
      </c>
      <c r="AR233" s="70">
        <v>137.6</v>
      </c>
      <c r="AS233" s="62"/>
    </row>
    <row r="234" spans="25:45" ht="14.4">
      <c r="Y234" s="73" t="str">
        <f t="shared" si="10"/>
        <v>181810</v>
      </c>
      <c r="Z234" s="69">
        <v>18</v>
      </c>
      <c r="AA234" s="69">
        <v>18</v>
      </c>
      <c r="AB234" s="69">
        <v>10</v>
      </c>
      <c r="AC234" s="161">
        <v>0.5</v>
      </c>
      <c r="AD234" s="161">
        <v>1</v>
      </c>
      <c r="AE234" s="161">
        <v>1.6</v>
      </c>
      <c r="AF234" s="161">
        <v>2.1</v>
      </c>
      <c r="AG234" s="161">
        <v>2.6</v>
      </c>
      <c r="AH234" s="161">
        <v>3.1</v>
      </c>
      <c r="AI234" s="161">
        <v>3.7</v>
      </c>
      <c r="AJ234" s="161">
        <v>4.7</v>
      </c>
      <c r="AK234" s="161">
        <v>5.7</v>
      </c>
      <c r="AL234" s="161">
        <v>7.3</v>
      </c>
      <c r="AN234" s="71" t="str">
        <f t="shared" si="11"/>
        <v>181810</v>
      </c>
      <c r="AO234" s="69">
        <v>18</v>
      </c>
      <c r="AP234" s="69">
        <v>18</v>
      </c>
      <c r="AQ234" s="69">
        <v>10</v>
      </c>
      <c r="AR234" s="66">
        <v>100.7</v>
      </c>
      <c r="AS234" s="62"/>
    </row>
    <row r="235" spans="25:45" ht="14.4">
      <c r="Y235" s="73" t="str">
        <f t="shared" si="10"/>
        <v>191810</v>
      </c>
      <c r="Z235" s="69">
        <v>19</v>
      </c>
      <c r="AA235" s="69">
        <v>18</v>
      </c>
      <c r="AB235" s="69">
        <v>10</v>
      </c>
      <c r="AC235" s="161">
        <v>0.5</v>
      </c>
      <c r="AD235" s="161">
        <v>1</v>
      </c>
      <c r="AE235" s="161">
        <v>1.6</v>
      </c>
      <c r="AF235" s="161">
        <v>2.1</v>
      </c>
      <c r="AG235" s="161">
        <v>2.7</v>
      </c>
      <c r="AH235" s="161">
        <v>3.2</v>
      </c>
      <c r="AI235" s="161">
        <v>3.7</v>
      </c>
      <c r="AJ235" s="161">
        <v>4.8</v>
      </c>
      <c r="AK235" s="161">
        <v>5.9</v>
      </c>
      <c r="AL235" s="161">
        <v>7.5</v>
      </c>
      <c r="AN235" s="71" t="str">
        <f t="shared" si="11"/>
        <v>191810</v>
      </c>
      <c r="AO235" s="69">
        <v>19</v>
      </c>
      <c r="AP235" s="69">
        <v>18</v>
      </c>
      <c r="AQ235" s="69">
        <v>10</v>
      </c>
      <c r="AR235" s="66">
        <v>100.8</v>
      </c>
      <c r="AS235" s="62"/>
    </row>
    <row r="236" spans="25:45" ht="14.4">
      <c r="Y236" s="73" t="str">
        <f t="shared" si="10"/>
        <v>201810</v>
      </c>
      <c r="Z236" s="69">
        <v>20</v>
      </c>
      <c r="AA236" s="69">
        <v>18</v>
      </c>
      <c r="AB236" s="69">
        <v>10</v>
      </c>
      <c r="AC236" s="161">
        <v>0.6</v>
      </c>
      <c r="AD236" s="161">
        <v>1.1000000000000001</v>
      </c>
      <c r="AE236" s="161">
        <v>1.7</v>
      </c>
      <c r="AF236" s="161">
        <v>2.2000000000000002</v>
      </c>
      <c r="AG236" s="161">
        <v>2.8</v>
      </c>
      <c r="AH236" s="161">
        <v>3.4</v>
      </c>
      <c r="AI236" s="161">
        <v>3.9</v>
      </c>
      <c r="AJ236" s="161">
        <v>5</v>
      </c>
      <c r="AK236" s="161">
        <v>6.1</v>
      </c>
      <c r="AL236" s="161">
        <v>7.8</v>
      </c>
      <c r="AN236" s="71" t="str">
        <f t="shared" si="11"/>
        <v>201810</v>
      </c>
      <c r="AO236" s="69">
        <v>20</v>
      </c>
      <c r="AP236" s="69">
        <v>18</v>
      </c>
      <c r="AQ236" s="69">
        <v>10</v>
      </c>
      <c r="AR236" s="66">
        <v>100.8</v>
      </c>
      <c r="AS236" s="62"/>
    </row>
    <row r="237" spans="25:45" ht="14.4">
      <c r="Y237" s="73" t="str">
        <f t="shared" si="10"/>
        <v>211810</v>
      </c>
      <c r="Z237" s="69">
        <v>21</v>
      </c>
      <c r="AA237" s="69">
        <v>18</v>
      </c>
      <c r="AB237" s="69">
        <v>10</v>
      </c>
      <c r="AC237" s="161">
        <v>0.6</v>
      </c>
      <c r="AD237" s="161">
        <v>1.1000000000000001</v>
      </c>
      <c r="AE237" s="161">
        <v>1.7</v>
      </c>
      <c r="AF237" s="161">
        <v>2.2999999999999998</v>
      </c>
      <c r="AG237" s="161">
        <v>2.8</v>
      </c>
      <c r="AH237" s="161">
        <v>3.4</v>
      </c>
      <c r="AI237" s="161">
        <v>4</v>
      </c>
      <c r="AJ237" s="161">
        <v>5.0999999999999996</v>
      </c>
      <c r="AK237" s="161">
        <v>6.3</v>
      </c>
      <c r="AL237" s="161">
        <v>8</v>
      </c>
      <c r="AN237" s="71" t="str">
        <f t="shared" si="11"/>
        <v>211810</v>
      </c>
      <c r="AO237" s="69">
        <v>21</v>
      </c>
      <c r="AP237" s="69">
        <v>18</v>
      </c>
      <c r="AQ237" s="69">
        <v>10</v>
      </c>
      <c r="AR237" s="66">
        <v>100.9</v>
      </c>
      <c r="AS237" s="62"/>
    </row>
    <row r="238" spans="25:45" ht="14.4">
      <c r="Y238" s="73" t="str">
        <f t="shared" si="10"/>
        <v>221810</v>
      </c>
      <c r="Z238" s="69">
        <v>22</v>
      </c>
      <c r="AA238" s="69">
        <v>18</v>
      </c>
      <c r="AB238" s="69">
        <v>10</v>
      </c>
      <c r="AC238" s="161">
        <v>0.5</v>
      </c>
      <c r="AD238" s="161">
        <v>1.1000000000000001</v>
      </c>
      <c r="AE238" s="161">
        <v>1.7</v>
      </c>
      <c r="AF238" s="161">
        <v>2.2999999999999998</v>
      </c>
      <c r="AG238" s="161">
        <v>2.9</v>
      </c>
      <c r="AH238" s="161">
        <v>3.5</v>
      </c>
      <c r="AI238" s="161">
        <v>4.0999999999999996</v>
      </c>
      <c r="AJ238" s="161">
        <v>5.2</v>
      </c>
      <c r="AK238" s="161">
        <v>6.4</v>
      </c>
      <c r="AL238" s="161">
        <v>8.1999999999999993</v>
      </c>
      <c r="AN238" s="71" t="str">
        <f t="shared" si="11"/>
        <v>221810</v>
      </c>
      <c r="AO238" s="69">
        <v>22</v>
      </c>
      <c r="AP238" s="69">
        <v>18</v>
      </c>
      <c r="AQ238" s="69">
        <v>10</v>
      </c>
      <c r="AR238" s="66">
        <v>101</v>
      </c>
      <c r="AS238" s="62"/>
    </row>
    <row r="239" spans="25:45" ht="14.4">
      <c r="Y239" s="73" t="str">
        <f t="shared" si="10"/>
        <v>231810</v>
      </c>
      <c r="Z239" s="69">
        <v>23</v>
      </c>
      <c r="AA239" s="69">
        <v>18</v>
      </c>
      <c r="AB239" s="69">
        <v>10</v>
      </c>
      <c r="AC239" s="161">
        <v>0.6</v>
      </c>
      <c r="AD239" s="161">
        <v>1.3</v>
      </c>
      <c r="AE239" s="161">
        <v>1.9</v>
      </c>
      <c r="AF239" s="161">
        <v>2.5</v>
      </c>
      <c r="AG239" s="161">
        <v>3.1</v>
      </c>
      <c r="AH239" s="161">
        <v>3.7</v>
      </c>
      <c r="AI239" s="161">
        <v>4.3</v>
      </c>
      <c r="AJ239" s="161">
        <v>5.5</v>
      </c>
      <c r="AK239" s="161">
        <v>6.7</v>
      </c>
      <c r="AL239" s="161">
        <v>8.5</v>
      </c>
      <c r="AN239" s="71" t="str">
        <f t="shared" si="11"/>
        <v>231810</v>
      </c>
      <c r="AO239" s="69">
        <v>23</v>
      </c>
      <c r="AP239" s="69">
        <v>18</v>
      </c>
      <c r="AQ239" s="69">
        <v>10</v>
      </c>
      <c r="AR239" s="66">
        <v>101</v>
      </c>
      <c r="AS239" s="62"/>
    </row>
    <row r="240" spans="25:45" ht="14.4">
      <c r="Y240" s="73" t="str">
        <f t="shared" si="10"/>
        <v>241810</v>
      </c>
      <c r="Z240" s="69">
        <v>24</v>
      </c>
      <c r="AA240" s="69">
        <v>18</v>
      </c>
      <c r="AB240" s="69">
        <v>10</v>
      </c>
      <c r="AC240" s="161">
        <v>0.7</v>
      </c>
      <c r="AD240" s="161">
        <v>1.3</v>
      </c>
      <c r="AE240" s="161">
        <v>1.9</v>
      </c>
      <c r="AF240" s="161">
        <v>2.5</v>
      </c>
      <c r="AG240" s="161">
        <v>3.2</v>
      </c>
      <c r="AH240" s="161">
        <v>3.8</v>
      </c>
      <c r="AI240" s="161">
        <v>4.4000000000000004</v>
      </c>
      <c r="AJ240" s="161">
        <v>5.7</v>
      </c>
      <c r="AK240" s="161">
        <v>6.9</v>
      </c>
      <c r="AL240" s="161">
        <v>8.8000000000000007</v>
      </c>
      <c r="AN240" s="71" t="str">
        <f t="shared" si="11"/>
        <v>241810</v>
      </c>
      <c r="AO240" s="69">
        <v>24</v>
      </c>
      <c r="AP240" s="69">
        <v>18</v>
      </c>
      <c r="AQ240" s="69">
        <v>10</v>
      </c>
      <c r="AR240" s="66">
        <v>101.1</v>
      </c>
      <c r="AS240" s="62"/>
    </row>
    <row r="241" spans="25:45" ht="14.4">
      <c r="Y241" s="73" t="str">
        <f t="shared" si="10"/>
        <v>251810</v>
      </c>
      <c r="Z241" s="69">
        <v>25</v>
      </c>
      <c r="AA241" s="69">
        <v>18</v>
      </c>
      <c r="AB241" s="69">
        <v>10</v>
      </c>
      <c r="AC241" s="161">
        <v>0.7</v>
      </c>
      <c r="AD241" s="161">
        <v>1.3</v>
      </c>
      <c r="AE241" s="161">
        <v>2</v>
      </c>
      <c r="AF241" s="161">
        <v>2.6</v>
      </c>
      <c r="AG241" s="161">
        <v>3.3</v>
      </c>
      <c r="AH241" s="161">
        <v>4</v>
      </c>
      <c r="AI241" s="161">
        <v>4.5999999999999996</v>
      </c>
      <c r="AJ241" s="161">
        <v>5.9</v>
      </c>
      <c r="AK241" s="161">
        <v>7.2</v>
      </c>
      <c r="AL241" s="161">
        <v>9.1</v>
      </c>
      <c r="AN241" s="71" t="str">
        <f t="shared" si="11"/>
        <v>251810</v>
      </c>
      <c r="AO241" s="69">
        <v>25</v>
      </c>
      <c r="AP241" s="69">
        <v>18</v>
      </c>
      <c r="AQ241" s="69">
        <v>10</v>
      </c>
      <c r="AR241" s="66">
        <v>101.2</v>
      </c>
      <c r="AS241" s="62"/>
    </row>
    <row r="242" spans="25:45" ht="14.4">
      <c r="Y242" s="73" t="str">
        <f t="shared" si="10"/>
        <v>261810</v>
      </c>
      <c r="Z242" s="69">
        <v>26</v>
      </c>
      <c r="AA242" s="69">
        <v>18</v>
      </c>
      <c r="AB242" s="69">
        <v>10</v>
      </c>
      <c r="AC242" s="161">
        <v>0.7</v>
      </c>
      <c r="AD242" s="161">
        <v>1.4</v>
      </c>
      <c r="AE242" s="161">
        <v>2.1</v>
      </c>
      <c r="AF242" s="161">
        <v>2.8</v>
      </c>
      <c r="AG242" s="161">
        <v>3.5</v>
      </c>
      <c r="AH242" s="161">
        <v>4.2</v>
      </c>
      <c r="AI242" s="161">
        <v>4.8</v>
      </c>
      <c r="AJ242" s="161">
        <v>6.2</v>
      </c>
      <c r="AK242" s="161">
        <v>7.5</v>
      </c>
      <c r="AL242" s="161">
        <v>9.5</v>
      </c>
      <c r="AN242" s="71" t="str">
        <f t="shared" si="11"/>
        <v>261810</v>
      </c>
      <c r="AO242" s="69">
        <v>26</v>
      </c>
      <c r="AP242" s="69">
        <v>18</v>
      </c>
      <c r="AQ242" s="69">
        <v>10</v>
      </c>
      <c r="AR242" s="66">
        <v>101.3</v>
      </c>
      <c r="AS242" s="62"/>
    </row>
    <row r="243" spans="25:45" ht="14.4">
      <c r="Y243" s="73" t="str">
        <f t="shared" si="10"/>
        <v>271810</v>
      </c>
      <c r="Z243" s="69">
        <v>27</v>
      </c>
      <c r="AA243" s="69">
        <v>18</v>
      </c>
      <c r="AB243" s="69">
        <v>10</v>
      </c>
      <c r="AC243" s="161">
        <v>0.7</v>
      </c>
      <c r="AD243" s="161">
        <v>1.4</v>
      </c>
      <c r="AE243" s="161">
        <v>2.2000000000000002</v>
      </c>
      <c r="AF243" s="161">
        <v>2.9</v>
      </c>
      <c r="AG243" s="161">
        <v>3.6</v>
      </c>
      <c r="AH243" s="161">
        <v>4.3</v>
      </c>
      <c r="AI243" s="161">
        <v>5</v>
      </c>
      <c r="AJ243" s="161">
        <v>6.4</v>
      </c>
      <c r="AK243" s="161">
        <v>7.9</v>
      </c>
      <c r="AL243" s="161">
        <v>10</v>
      </c>
      <c r="AN243" s="71" t="str">
        <f t="shared" si="11"/>
        <v>271810</v>
      </c>
      <c r="AO243" s="69">
        <v>27</v>
      </c>
      <c r="AP243" s="69">
        <v>18</v>
      </c>
      <c r="AQ243" s="69">
        <v>10</v>
      </c>
      <c r="AR243" s="66">
        <v>101.5</v>
      </c>
      <c r="AS243" s="62"/>
    </row>
    <row r="244" spans="25:45" ht="14.4">
      <c r="Y244" s="73" t="str">
        <f t="shared" si="10"/>
        <v>281810</v>
      </c>
      <c r="Z244" s="69">
        <v>28</v>
      </c>
      <c r="AA244" s="69">
        <v>18</v>
      </c>
      <c r="AB244" s="69">
        <v>10</v>
      </c>
      <c r="AC244" s="161">
        <v>0.7</v>
      </c>
      <c r="AD244" s="161">
        <v>1.5</v>
      </c>
      <c r="AE244" s="161">
        <v>2.2999999999999998</v>
      </c>
      <c r="AF244" s="161">
        <v>3</v>
      </c>
      <c r="AG244" s="161">
        <v>3.8</v>
      </c>
      <c r="AH244" s="161">
        <v>4.5</v>
      </c>
      <c r="AI244" s="161">
        <v>5.3</v>
      </c>
      <c r="AJ244" s="161">
        <v>6.8</v>
      </c>
      <c r="AK244" s="161">
        <v>8.3000000000000007</v>
      </c>
      <c r="AL244" s="161">
        <v>10.5</v>
      </c>
      <c r="AN244" s="71" t="str">
        <f t="shared" si="11"/>
        <v>281810</v>
      </c>
      <c r="AO244" s="69">
        <v>28</v>
      </c>
      <c r="AP244" s="69">
        <v>18</v>
      </c>
      <c r="AQ244" s="69">
        <v>10</v>
      </c>
      <c r="AR244" s="66">
        <v>101.7</v>
      </c>
      <c r="AS244" s="62"/>
    </row>
    <row r="245" spans="25:45" ht="14.4">
      <c r="Y245" s="73" t="str">
        <f t="shared" si="10"/>
        <v>291810</v>
      </c>
      <c r="Z245" s="69">
        <v>29</v>
      </c>
      <c r="AA245" s="69">
        <v>18</v>
      </c>
      <c r="AB245" s="69">
        <v>10</v>
      </c>
      <c r="AC245" s="161">
        <v>0.8</v>
      </c>
      <c r="AD245" s="161">
        <v>1.6</v>
      </c>
      <c r="AE245" s="161">
        <v>2.4</v>
      </c>
      <c r="AF245" s="161">
        <v>3.2</v>
      </c>
      <c r="AG245" s="161">
        <v>4</v>
      </c>
      <c r="AH245" s="161">
        <v>4.8</v>
      </c>
      <c r="AI245" s="161">
        <v>5.6</v>
      </c>
      <c r="AJ245" s="161">
        <v>7.2</v>
      </c>
      <c r="AK245" s="161">
        <v>8.8000000000000007</v>
      </c>
      <c r="AL245" s="161">
        <v>11.2</v>
      </c>
      <c r="AN245" s="71" t="str">
        <f t="shared" si="11"/>
        <v>291810</v>
      </c>
      <c r="AO245" s="69">
        <v>29</v>
      </c>
      <c r="AP245" s="69">
        <v>18</v>
      </c>
      <c r="AQ245" s="69">
        <v>10</v>
      </c>
      <c r="AR245" s="66">
        <v>101.9</v>
      </c>
      <c r="AS245" s="62"/>
    </row>
    <row r="246" spans="25:45" ht="14.4">
      <c r="Y246" s="73" t="str">
        <f t="shared" si="10"/>
        <v>301810</v>
      </c>
      <c r="Z246" s="69">
        <v>30</v>
      </c>
      <c r="AA246" s="69">
        <v>18</v>
      </c>
      <c r="AB246" s="69">
        <v>10</v>
      </c>
      <c r="AC246" s="161">
        <v>0.9</v>
      </c>
      <c r="AD246" s="161">
        <v>1.7</v>
      </c>
      <c r="AE246" s="161">
        <v>2.6</v>
      </c>
      <c r="AF246" s="161">
        <v>3.5</v>
      </c>
      <c r="AG246" s="161">
        <v>4.3</v>
      </c>
      <c r="AH246" s="161">
        <v>5.2</v>
      </c>
      <c r="AI246" s="161">
        <v>6</v>
      </c>
      <c r="AJ246" s="161">
        <v>7.7</v>
      </c>
      <c r="AK246" s="161">
        <v>9.4</v>
      </c>
      <c r="AL246" s="161">
        <v>12</v>
      </c>
      <c r="AN246" s="71" t="str">
        <f t="shared" si="11"/>
        <v>301810</v>
      </c>
      <c r="AO246" s="69">
        <v>30</v>
      </c>
      <c r="AP246" s="69">
        <v>18</v>
      </c>
      <c r="AQ246" s="69">
        <v>10</v>
      </c>
      <c r="AR246" s="66">
        <v>102.1</v>
      </c>
      <c r="AS246" s="62"/>
    </row>
    <row r="247" spans="25:45" ht="14.4">
      <c r="Y247" s="73" t="str">
        <f t="shared" si="10"/>
        <v>311810</v>
      </c>
      <c r="Z247" s="69">
        <v>31</v>
      </c>
      <c r="AA247" s="69">
        <v>18</v>
      </c>
      <c r="AB247" s="69">
        <v>10</v>
      </c>
      <c r="AC247" s="161">
        <v>0.9</v>
      </c>
      <c r="AD247" s="161">
        <v>1.8</v>
      </c>
      <c r="AE247" s="161">
        <v>2.8</v>
      </c>
      <c r="AF247" s="161">
        <v>3.7</v>
      </c>
      <c r="AG247" s="161">
        <v>4.5999999999999996</v>
      </c>
      <c r="AH247" s="161">
        <v>5.6</v>
      </c>
      <c r="AI247" s="161">
        <v>6.5</v>
      </c>
      <c r="AJ247" s="161">
        <v>8.3000000000000007</v>
      </c>
      <c r="AK247" s="161">
        <v>10.1</v>
      </c>
      <c r="AL247" s="161">
        <v>12.8</v>
      </c>
      <c r="AN247" s="71" t="str">
        <f t="shared" si="11"/>
        <v>311810</v>
      </c>
      <c r="AO247" s="69">
        <v>31</v>
      </c>
      <c r="AP247" s="69">
        <v>18</v>
      </c>
      <c r="AQ247" s="69">
        <v>10</v>
      </c>
      <c r="AR247" s="66">
        <v>102.4</v>
      </c>
      <c r="AS247" s="62"/>
    </row>
    <row r="248" spans="25:45" ht="14.4">
      <c r="Y248" s="73" t="str">
        <f t="shared" si="10"/>
        <v>321810</v>
      </c>
      <c r="Z248" s="69">
        <v>32</v>
      </c>
      <c r="AA248" s="69">
        <v>18</v>
      </c>
      <c r="AB248" s="69">
        <v>10</v>
      </c>
      <c r="AC248" s="161">
        <v>1</v>
      </c>
      <c r="AD248" s="161">
        <v>2</v>
      </c>
      <c r="AE248" s="161">
        <v>3</v>
      </c>
      <c r="AF248" s="161">
        <v>4</v>
      </c>
      <c r="AG248" s="161">
        <v>5</v>
      </c>
      <c r="AH248" s="161">
        <v>6</v>
      </c>
      <c r="AI248" s="161">
        <v>7</v>
      </c>
      <c r="AJ248" s="161">
        <v>9</v>
      </c>
      <c r="AK248" s="161">
        <v>11</v>
      </c>
      <c r="AL248" s="161">
        <v>13.9</v>
      </c>
      <c r="AN248" s="71" t="str">
        <f t="shared" si="11"/>
        <v>321810</v>
      </c>
      <c r="AO248" s="69">
        <v>32</v>
      </c>
      <c r="AP248" s="69">
        <v>18</v>
      </c>
      <c r="AQ248" s="69">
        <v>10</v>
      </c>
      <c r="AR248" s="66">
        <v>102.7</v>
      </c>
      <c r="AS248" s="62"/>
    </row>
    <row r="249" spans="25:45" ht="14.4">
      <c r="Y249" s="73" t="str">
        <f t="shared" si="10"/>
        <v>331810</v>
      </c>
      <c r="Z249" s="69">
        <v>33</v>
      </c>
      <c r="AA249" s="69">
        <v>18</v>
      </c>
      <c r="AB249" s="69">
        <v>10</v>
      </c>
      <c r="AC249" s="161">
        <v>1.1000000000000001</v>
      </c>
      <c r="AD249" s="161">
        <v>2.2000000000000002</v>
      </c>
      <c r="AE249" s="161">
        <v>3.3</v>
      </c>
      <c r="AF249" s="161">
        <v>4.4000000000000004</v>
      </c>
      <c r="AG249" s="161">
        <v>5.4</v>
      </c>
      <c r="AH249" s="161">
        <v>6.5</v>
      </c>
      <c r="AI249" s="161">
        <v>7.6</v>
      </c>
      <c r="AJ249" s="161">
        <v>9.6999999999999993</v>
      </c>
      <c r="AK249" s="161">
        <v>11.9</v>
      </c>
      <c r="AL249" s="161">
        <v>15</v>
      </c>
      <c r="AN249" s="71" t="str">
        <f t="shared" si="11"/>
        <v>331810</v>
      </c>
      <c r="AO249" s="69">
        <v>33</v>
      </c>
      <c r="AP249" s="69">
        <v>18</v>
      </c>
      <c r="AQ249" s="69">
        <v>10</v>
      </c>
      <c r="AR249" s="66">
        <v>103.1</v>
      </c>
      <c r="AS249" s="62"/>
    </row>
    <row r="250" spans="25:45" ht="14.4">
      <c r="Y250" s="73" t="str">
        <f t="shared" si="10"/>
        <v>341810</v>
      </c>
      <c r="Z250" s="69">
        <v>34</v>
      </c>
      <c r="AA250" s="69">
        <v>18</v>
      </c>
      <c r="AB250" s="69">
        <v>10</v>
      </c>
      <c r="AC250" s="161">
        <v>1.2</v>
      </c>
      <c r="AD250" s="161">
        <v>2.4</v>
      </c>
      <c r="AE250" s="161">
        <v>3.6</v>
      </c>
      <c r="AF250" s="161">
        <v>4.8</v>
      </c>
      <c r="AG250" s="161">
        <v>6</v>
      </c>
      <c r="AH250" s="161">
        <v>7.1</v>
      </c>
      <c r="AI250" s="161">
        <v>8.3000000000000007</v>
      </c>
      <c r="AJ250" s="161">
        <v>10.6</v>
      </c>
      <c r="AK250" s="161">
        <v>13</v>
      </c>
      <c r="AL250" s="161">
        <v>16.399999999999999</v>
      </c>
      <c r="AN250" s="71" t="str">
        <f t="shared" si="11"/>
        <v>341810</v>
      </c>
      <c r="AO250" s="69">
        <v>34</v>
      </c>
      <c r="AP250" s="69">
        <v>18</v>
      </c>
      <c r="AQ250" s="69">
        <v>10</v>
      </c>
      <c r="AR250" s="66">
        <v>103.5</v>
      </c>
      <c r="AS250" s="62"/>
    </row>
    <row r="251" spans="25:45" ht="14.4">
      <c r="Y251" s="73" t="str">
        <f t="shared" si="10"/>
        <v>351810</v>
      </c>
      <c r="Z251" s="69">
        <v>35</v>
      </c>
      <c r="AA251" s="69">
        <v>18</v>
      </c>
      <c r="AB251" s="69">
        <v>10</v>
      </c>
      <c r="AC251" s="161">
        <v>1.3</v>
      </c>
      <c r="AD251" s="161">
        <v>2.6</v>
      </c>
      <c r="AE251" s="161">
        <v>3.9</v>
      </c>
      <c r="AF251" s="161">
        <v>5.2</v>
      </c>
      <c r="AG251" s="161">
        <v>6.5</v>
      </c>
      <c r="AH251" s="161">
        <v>7.8</v>
      </c>
      <c r="AI251" s="161">
        <v>9.1</v>
      </c>
      <c r="AJ251" s="161">
        <v>11.6</v>
      </c>
      <c r="AK251" s="161">
        <v>14.1</v>
      </c>
      <c r="AL251" s="161">
        <v>17.899999999999999</v>
      </c>
      <c r="AN251" s="71" t="str">
        <f t="shared" si="11"/>
        <v>351810</v>
      </c>
      <c r="AO251" s="69">
        <v>35</v>
      </c>
      <c r="AP251" s="69">
        <v>18</v>
      </c>
      <c r="AQ251" s="69">
        <v>10</v>
      </c>
      <c r="AR251" s="66">
        <v>104</v>
      </c>
      <c r="AS251" s="62"/>
    </row>
    <row r="252" spans="25:45" ht="14.4">
      <c r="Y252" s="73" t="str">
        <f t="shared" si="10"/>
        <v>361810</v>
      </c>
      <c r="Z252" s="69">
        <v>36</v>
      </c>
      <c r="AA252" s="69">
        <v>18</v>
      </c>
      <c r="AB252" s="69">
        <v>10</v>
      </c>
      <c r="AC252" s="161">
        <v>1.4</v>
      </c>
      <c r="AD252" s="161">
        <v>2.9</v>
      </c>
      <c r="AE252" s="161">
        <v>4.3</v>
      </c>
      <c r="AF252" s="161">
        <v>5.8</v>
      </c>
      <c r="AG252" s="161">
        <v>7.2</v>
      </c>
      <c r="AH252" s="161">
        <v>8.6</v>
      </c>
      <c r="AI252" s="161">
        <v>10</v>
      </c>
      <c r="AJ252" s="161">
        <v>12.8</v>
      </c>
      <c r="AK252" s="161">
        <v>15.5</v>
      </c>
      <c r="AL252" s="161">
        <v>19.600000000000001</v>
      </c>
      <c r="AN252" s="71" t="str">
        <f t="shared" si="11"/>
        <v>361810</v>
      </c>
      <c r="AO252" s="69">
        <v>36</v>
      </c>
      <c r="AP252" s="69">
        <v>18</v>
      </c>
      <c r="AQ252" s="69">
        <v>10</v>
      </c>
      <c r="AR252" s="66">
        <v>104.5</v>
      </c>
      <c r="AS252" s="62"/>
    </row>
    <row r="253" spans="25:45" ht="14.4">
      <c r="Y253" s="73" t="str">
        <f t="shared" si="10"/>
        <v>371810</v>
      </c>
      <c r="Z253" s="69">
        <v>37</v>
      </c>
      <c r="AA253" s="69">
        <v>18</v>
      </c>
      <c r="AB253" s="69">
        <v>10</v>
      </c>
      <c r="AC253" s="161">
        <v>1.6</v>
      </c>
      <c r="AD253" s="161">
        <v>3.2</v>
      </c>
      <c r="AE253" s="161">
        <v>4.8</v>
      </c>
      <c r="AF253" s="161">
        <v>6.3</v>
      </c>
      <c r="AG253" s="161">
        <v>7.9</v>
      </c>
      <c r="AH253" s="161">
        <v>9.4</v>
      </c>
      <c r="AI253" s="161">
        <v>11</v>
      </c>
      <c r="AJ253" s="161">
        <v>14</v>
      </c>
      <c r="AK253" s="161">
        <v>17</v>
      </c>
      <c r="AL253" s="161">
        <v>21.5</v>
      </c>
      <c r="AN253" s="71" t="str">
        <f t="shared" si="11"/>
        <v>371810</v>
      </c>
      <c r="AO253" s="69">
        <v>37</v>
      </c>
      <c r="AP253" s="69">
        <v>18</v>
      </c>
      <c r="AQ253" s="69">
        <v>10</v>
      </c>
      <c r="AR253" s="66">
        <v>105.1</v>
      </c>
      <c r="AS253" s="62"/>
    </row>
    <row r="254" spans="25:45" ht="14.4">
      <c r="Y254" s="73" t="str">
        <f t="shared" si="10"/>
        <v>381810</v>
      </c>
      <c r="Z254" s="69">
        <v>38</v>
      </c>
      <c r="AA254" s="69">
        <v>18</v>
      </c>
      <c r="AB254" s="69">
        <v>10</v>
      </c>
      <c r="AC254" s="161">
        <v>1.7</v>
      </c>
      <c r="AD254" s="161">
        <v>3.5</v>
      </c>
      <c r="AE254" s="161">
        <v>5.2</v>
      </c>
      <c r="AF254" s="161">
        <v>6.9</v>
      </c>
      <c r="AG254" s="161">
        <v>8.6</v>
      </c>
      <c r="AH254" s="161">
        <v>10.3</v>
      </c>
      <c r="AI254" s="161">
        <v>12</v>
      </c>
      <c r="AJ254" s="161">
        <v>15.4</v>
      </c>
      <c r="AK254" s="161">
        <v>18.7</v>
      </c>
      <c r="AL254" s="161">
        <v>23.5</v>
      </c>
      <c r="AN254" s="71" t="str">
        <f t="shared" si="11"/>
        <v>381810</v>
      </c>
      <c r="AO254" s="69">
        <v>38</v>
      </c>
      <c r="AP254" s="69">
        <v>18</v>
      </c>
      <c r="AQ254" s="69">
        <v>10</v>
      </c>
      <c r="AR254" s="66">
        <v>105.8</v>
      </c>
      <c r="AS254" s="62"/>
    </row>
    <row r="255" spans="25:45" ht="14.4">
      <c r="Y255" s="73" t="str">
        <f t="shared" si="10"/>
        <v>391810</v>
      </c>
      <c r="Z255" s="69">
        <v>39</v>
      </c>
      <c r="AA255" s="69">
        <v>18</v>
      </c>
      <c r="AB255" s="69">
        <v>10</v>
      </c>
      <c r="AC255" s="161">
        <v>1.9</v>
      </c>
      <c r="AD255" s="161">
        <v>3.9</v>
      </c>
      <c r="AE255" s="161">
        <v>5.8</v>
      </c>
      <c r="AF255" s="161">
        <v>7.7</v>
      </c>
      <c r="AG255" s="161">
        <v>9.5</v>
      </c>
      <c r="AH255" s="161">
        <v>11.4</v>
      </c>
      <c r="AI255" s="161">
        <v>13.3</v>
      </c>
      <c r="AJ255" s="161">
        <v>16.899999999999999</v>
      </c>
      <c r="AK255" s="161">
        <v>20.5</v>
      </c>
      <c r="AL255" s="161">
        <v>25.8</v>
      </c>
      <c r="AN255" s="71" t="str">
        <f t="shared" si="11"/>
        <v>391810</v>
      </c>
      <c r="AO255" s="69">
        <v>39</v>
      </c>
      <c r="AP255" s="69">
        <v>18</v>
      </c>
      <c r="AQ255" s="69">
        <v>10</v>
      </c>
      <c r="AR255" s="66">
        <v>106.5</v>
      </c>
      <c r="AS255" s="62"/>
    </row>
    <row r="256" spans="25:45" ht="14.4">
      <c r="Y256" s="73" t="str">
        <f t="shared" si="10"/>
        <v>401810</v>
      </c>
      <c r="Z256" s="69">
        <v>40</v>
      </c>
      <c r="AA256" s="69">
        <v>18</v>
      </c>
      <c r="AB256" s="69">
        <v>10</v>
      </c>
      <c r="AC256" s="161">
        <v>2.2000000000000002</v>
      </c>
      <c r="AD256" s="161">
        <v>4.3</v>
      </c>
      <c r="AE256" s="161">
        <v>6.4</v>
      </c>
      <c r="AF256" s="161">
        <v>8.5</v>
      </c>
      <c r="AG256" s="161">
        <v>10.5</v>
      </c>
      <c r="AH256" s="161">
        <v>12.6</v>
      </c>
      <c r="AI256" s="161">
        <v>14.6</v>
      </c>
      <c r="AJ256" s="161">
        <v>18.600000000000001</v>
      </c>
      <c r="AK256" s="161">
        <v>22.5</v>
      </c>
      <c r="AL256" s="161">
        <v>28.3</v>
      </c>
      <c r="AN256" s="71" t="str">
        <f t="shared" si="11"/>
        <v>401810</v>
      </c>
      <c r="AO256" s="69">
        <v>40</v>
      </c>
      <c r="AP256" s="69">
        <v>18</v>
      </c>
      <c r="AQ256" s="69">
        <v>10</v>
      </c>
      <c r="AR256" s="66">
        <v>107.3</v>
      </c>
      <c r="AS256" s="62"/>
    </row>
    <row r="257" spans="25:45" ht="14.4">
      <c r="Y257" s="73" t="str">
        <f t="shared" si="10"/>
        <v>411810</v>
      </c>
      <c r="Z257" s="69">
        <v>41</v>
      </c>
      <c r="AA257" s="69">
        <v>18</v>
      </c>
      <c r="AB257" s="69">
        <v>10</v>
      </c>
      <c r="AC257" s="161">
        <v>2.4</v>
      </c>
      <c r="AD257" s="161">
        <v>4.7</v>
      </c>
      <c r="AE257" s="161">
        <v>7</v>
      </c>
      <c r="AF257" s="161">
        <v>9.3000000000000007</v>
      </c>
      <c r="AG257" s="161">
        <v>11.6</v>
      </c>
      <c r="AH257" s="161">
        <v>13.8</v>
      </c>
      <c r="AI257" s="161">
        <v>16.100000000000001</v>
      </c>
      <c r="AJ257" s="161">
        <v>20.399999999999999</v>
      </c>
      <c r="AK257" s="161">
        <v>24.7</v>
      </c>
      <c r="AL257" s="161">
        <v>31</v>
      </c>
      <c r="AN257" s="71" t="str">
        <f t="shared" si="11"/>
        <v>411810</v>
      </c>
      <c r="AO257" s="69">
        <v>41</v>
      </c>
      <c r="AP257" s="69">
        <v>18</v>
      </c>
      <c r="AQ257" s="69">
        <v>10</v>
      </c>
      <c r="AR257" s="66">
        <v>108.2</v>
      </c>
      <c r="AS257" s="62"/>
    </row>
    <row r="258" spans="25:45" ht="14.4">
      <c r="Y258" s="73" t="str">
        <f t="shared" si="10"/>
        <v>421810</v>
      </c>
      <c r="Z258" s="69">
        <v>42</v>
      </c>
      <c r="AA258" s="69">
        <v>18</v>
      </c>
      <c r="AB258" s="69">
        <v>10</v>
      </c>
      <c r="AC258" s="161">
        <v>2.6</v>
      </c>
      <c r="AD258" s="161">
        <v>5.0999999999999996</v>
      </c>
      <c r="AE258" s="161">
        <v>7.7</v>
      </c>
      <c r="AF258" s="161">
        <v>10.199999999999999</v>
      </c>
      <c r="AG258" s="161">
        <v>12.7</v>
      </c>
      <c r="AH258" s="161">
        <v>15.1</v>
      </c>
      <c r="AI258" s="161">
        <v>17.600000000000001</v>
      </c>
      <c r="AJ258" s="161">
        <v>22.4</v>
      </c>
      <c r="AK258" s="161">
        <v>27.1</v>
      </c>
      <c r="AL258" s="161">
        <v>34</v>
      </c>
      <c r="AN258" s="71" t="str">
        <f t="shared" si="11"/>
        <v>421810</v>
      </c>
      <c r="AO258" s="69">
        <v>42</v>
      </c>
      <c r="AP258" s="69">
        <v>18</v>
      </c>
      <c r="AQ258" s="69">
        <v>10</v>
      </c>
      <c r="AR258" s="66">
        <v>109.3</v>
      </c>
      <c r="AS258" s="62"/>
    </row>
    <row r="259" spans="25:45" ht="14.4">
      <c r="Y259" s="73" t="str">
        <f t="shared" si="10"/>
        <v>431810</v>
      </c>
      <c r="Z259" s="69">
        <v>43</v>
      </c>
      <c r="AA259" s="69">
        <v>18</v>
      </c>
      <c r="AB259" s="69">
        <v>10</v>
      </c>
      <c r="AC259" s="161">
        <v>2.8</v>
      </c>
      <c r="AD259" s="161">
        <v>5.7</v>
      </c>
      <c r="AE259" s="161">
        <v>8.5</v>
      </c>
      <c r="AF259" s="161">
        <v>11.2</v>
      </c>
      <c r="AG259" s="161">
        <v>14</v>
      </c>
      <c r="AH259" s="161">
        <v>16.7</v>
      </c>
      <c r="AI259" s="161">
        <v>19.3</v>
      </c>
      <c r="AJ259" s="161">
        <v>24.6</v>
      </c>
      <c r="AK259" s="161">
        <v>29.7</v>
      </c>
      <c r="AL259" s="161">
        <v>37.200000000000003</v>
      </c>
      <c r="AN259" s="71" t="str">
        <f t="shared" si="11"/>
        <v>431810</v>
      </c>
      <c r="AO259" s="69">
        <v>43</v>
      </c>
      <c r="AP259" s="69">
        <v>18</v>
      </c>
      <c r="AQ259" s="69">
        <v>10</v>
      </c>
      <c r="AR259" s="66">
        <v>110.4</v>
      </c>
      <c r="AS259" s="62"/>
    </row>
    <row r="260" spans="25:45" ht="14.4">
      <c r="Y260" s="73" t="str">
        <f t="shared" ref="Y260:Y323" si="12">+CONCATENATE(Z260,AA260,AB260)</f>
        <v>441810</v>
      </c>
      <c r="Z260" s="69">
        <v>44</v>
      </c>
      <c r="AA260" s="69">
        <v>18</v>
      </c>
      <c r="AB260" s="69">
        <v>10</v>
      </c>
      <c r="AC260" s="161">
        <v>3.1</v>
      </c>
      <c r="AD260" s="161">
        <v>6.2</v>
      </c>
      <c r="AE260" s="161">
        <v>9.3000000000000007</v>
      </c>
      <c r="AF260" s="161">
        <v>12.4</v>
      </c>
      <c r="AG260" s="161">
        <v>15.4</v>
      </c>
      <c r="AH260" s="161">
        <v>18.3</v>
      </c>
      <c r="AI260" s="161">
        <v>21.3</v>
      </c>
      <c r="AJ260" s="161">
        <v>27</v>
      </c>
      <c r="AK260" s="161">
        <v>32.6</v>
      </c>
      <c r="AL260" s="161">
        <v>40.799999999999997</v>
      </c>
      <c r="AN260" s="71" t="str">
        <f t="shared" ref="AN260:AN323" si="13">+CONCATENATE(AO260,AP260,AQ260)</f>
        <v>441810</v>
      </c>
      <c r="AO260" s="69">
        <v>44</v>
      </c>
      <c r="AP260" s="69">
        <v>18</v>
      </c>
      <c r="AQ260" s="69">
        <v>10</v>
      </c>
      <c r="AR260" s="66">
        <v>111.6</v>
      </c>
      <c r="AS260" s="62"/>
    </row>
    <row r="261" spans="25:45" ht="14.4">
      <c r="Y261" s="73" t="str">
        <f t="shared" si="12"/>
        <v>451810</v>
      </c>
      <c r="Z261" s="69">
        <v>45</v>
      </c>
      <c r="AA261" s="69">
        <v>18</v>
      </c>
      <c r="AB261" s="69">
        <v>10</v>
      </c>
      <c r="AC261" s="161">
        <v>3.5</v>
      </c>
      <c r="AD261" s="161">
        <v>6.9</v>
      </c>
      <c r="AE261" s="161">
        <v>10.3</v>
      </c>
      <c r="AF261" s="161">
        <v>13.6</v>
      </c>
      <c r="AG261" s="161">
        <v>16.899999999999999</v>
      </c>
      <c r="AH261" s="161">
        <v>20.2</v>
      </c>
      <c r="AI261" s="161">
        <v>23.4</v>
      </c>
      <c r="AJ261" s="161">
        <v>29.7</v>
      </c>
      <c r="AK261" s="161">
        <v>35.799999999999997</v>
      </c>
      <c r="AL261" s="161">
        <v>44.7</v>
      </c>
      <c r="AN261" s="71" t="str">
        <f t="shared" si="13"/>
        <v>451810</v>
      </c>
      <c r="AO261" s="69">
        <v>45</v>
      </c>
      <c r="AP261" s="69">
        <v>18</v>
      </c>
      <c r="AQ261" s="69">
        <v>10</v>
      </c>
      <c r="AR261" s="66">
        <v>112.9</v>
      </c>
      <c r="AS261" s="62"/>
    </row>
    <row r="262" spans="25:45" ht="14.4">
      <c r="Y262" s="73" t="str">
        <f t="shared" si="12"/>
        <v>461810</v>
      </c>
      <c r="Z262" s="69">
        <v>46</v>
      </c>
      <c r="AA262" s="69">
        <v>18</v>
      </c>
      <c r="AB262" s="69">
        <v>10</v>
      </c>
      <c r="AC262" s="161">
        <v>3.8</v>
      </c>
      <c r="AD262" s="161">
        <v>7.6</v>
      </c>
      <c r="AE262" s="161">
        <v>11.3</v>
      </c>
      <c r="AF262" s="161">
        <v>15</v>
      </c>
      <c r="AG262" s="161">
        <v>18.600000000000001</v>
      </c>
      <c r="AH262" s="161">
        <v>22.1</v>
      </c>
      <c r="AI262" s="161">
        <v>25.7</v>
      </c>
      <c r="AJ262" s="161">
        <v>32.5</v>
      </c>
      <c r="AK262" s="161">
        <v>39.200000000000003</v>
      </c>
      <c r="AL262" s="161">
        <v>49</v>
      </c>
      <c r="AN262" s="71" t="str">
        <f t="shared" si="13"/>
        <v>461810</v>
      </c>
      <c r="AO262" s="69">
        <v>46</v>
      </c>
      <c r="AP262" s="69">
        <v>18</v>
      </c>
      <c r="AQ262" s="69">
        <v>10</v>
      </c>
      <c r="AR262" s="66">
        <v>114.4</v>
      </c>
      <c r="AS262" s="62"/>
    </row>
    <row r="263" spans="25:45" ht="14.4">
      <c r="Y263" s="73" t="str">
        <f t="shared" si="12"/>
        <v>471810</v>
      </c>
      <c r="Z263" s="69">
        <v>47</v>
      </c>
      <c r="AA263" s="69">
        <v>18</v>
      </c>
      <c r="AB263" s="69">
        <v>10</v>
      </c>
      <c r="AC263" s="161">
        <v>4.3</v>
      </c>
      <c r="AD263" s="161">
        <v>8.4</v>
      </c>
      <c r="AE263" s="161">
        <v>12.5</v>
      </c>
      <c r="AF263" s="161">
        <v>16.5</v>
      </c>
      <c r="AG263" s="161">
        <v>20.5</v>
      </c>
      <c r="AH263" s="161">
        <v>24.4</v>
      </c>
      <c r="AI263" s="161">
        <v>28.2</v>
      </c>
      <c r="AJ263" s="161">
        <v>35.700000000000003</v>
      </c>
      <c r="AK263" s="161">
        <v>43</v>
      </c>
      <c r="AL263" s="161">
        <v>53.7</v>
      </c>
      <c r="AN263" s="71" t="str">
        <f t="shared" si="13"/>
        <v>471810</v>
      </c>
      <c r="AO263" s="69">
        <v>47</v>
      </c>
      <c r="AP263" s="69">
        <v>18</v>
      </c>
      <c r="AQ263" s="69">
        <v>10</v>
      </c>
      <c r="AR263" s="66">
        <v>116.1</v>
      </c>
      <c r="AS263" s="62"/>
    </row>
    <row r="264" spans="25:45" ht="14.4">
      <c r="Y264" s="73" t="str">
        <f t="shared" si="12"/>
        <v>481810</v>
      </c>
      <c r="Z264" s="69">
        <v>48</v>
      </c>
      <c r="AA264" s="69">
        <v>18</v>
      </c>
      <c r="AB264" s="69">
        <v>10</v>
      </c>
      <c r="AC264" s="161">
        <v>4.7</v>
      </c>
      <c r="AD264" s="161">
        <v>9.1999999999999993</v>
      </c>
      <c r="AE264" s="161">
        <v>13.7</v>
      </c>
      <c r="AF264" s="161">
        <v>18.100000000000001</v>
      </c>
      <c r="AG264" s="161">
        <v>22.4</v>
      </c>
      <c r="AH264" s="161">
        <v>26.7</v>
      </c>
      <c r="AI264" s="161">
        <v>30.9</v>
      </c>
      <c r="AJ264" s="161">
        <v>39.1</v>
      </c>
      <c r="AK264" s="161">
        <v>47.1</v>
      </c>
      <c r="AL264" s="161">
        <v>58.7</v>
      </c>
      <c r="AN264" s="71" t="str">
        <f t="shared" si="13"/>
        <v>481810</v>
      </c>
      <c r="AO264" s="69">
        <v>48</v>
      </c>
      <c r="AP264" s="69">
        <v>18</v>
      </c>
      <c r="AQ264" s="69">
        <v>10</v>
      </c>
      <c r="AR264" s="66">
        <v>117.8</v>
      </c>
      <c r="AS264" s="62"/>
    </row>
    <row r="265" spans="25:45" ht="14.4">
      <c r="Y265" s="73" t="str">
        <f t="shared" si="12"/>
        <v>491810</v>
      </c>
      <c r="Z265" s="69">
        <v>49</v>
      </c>
      <c r="AA265" s="69">
        <v>18</v>
      </c>
      <c r="AB265" s="69">
        <v>10</v>
      </c>
      <c r="AC265" s="161">
        <v>5.0999999999999996</v>
      </c>
      <c r="AD265" s="161">
        <v>10.1</v>
      </c>
      <c r="AE265" s="161">
        <v>15</v>
      </c>
      <c r="AF265" s="161">
        <v>19.8</v>
      </c>
      <c r="AG265" s="161">
        <v>24.5</v>
      </c>
      <c r="AH265" s="161">
        <v>29.2</v>
      </c>
      <c r="AI265" s="161">
        <v>33.799999999999997</v>
      </c>
      <c r="AJ265" s="161">
        <v>42.8</v>
      </c>
      <c r="AK265" s="161">
        <v>51.5</v>
      </c>
      <c r="AL265" s="161">
        <v>64</v>
      </c>
      <c r="AN265" s="71" t="str">
        <f t="shared" si="13"/>
        <v>491810</v>
      </c>
      <c r="AO265" s="69">
        <v>49</v>
      </c>
      <c r="AP265" s="69">
        <v>18</v>
      </c>
      <c r="AQ265" s="69">
        <v>10</v>
      </c>
      <c r="AR265" s="66">
        <v>119.8</v>
      </c>
      <c r="AS265" s="62"/>
    </row>
    <row r="266" spans="25:45" ht="14.4">
      <c r="Y266" s="73" t="str">
        <f t="shared" si="12"/>
        <v>501810</v>
      </c>
      <c r="Z266" s="69">
        <v>50</v>
      </c>
      <c r="AA266" s="69">
        <v>18</v>
      </c>
      <c r="AB266" s="69">
        <v>10</v>
      </c>
      <c r="AC266" s="161">
        <v>5.5</v>
      </c>
      <c r="AD266" s="161">
        <v>11</v>
      </c>
      <c r="AE266" s="161">
        <v>16.399999999999999</v>
      </c>
      <c r="AF266" s="161">
        <v>21.6</v>
      </c>
      <c r="AG266" s="161">
        <v>26.8</v>
      </c>
      <c r="AH266" s="161">
        <v>31.9</v>
      </c>
      <c r="AI266" s="161">
        <v>36.9</v>
      </c>
      <c r="AJ266" s="161">
        <v>46.7</v>
      </c>
      <c r="AK266" s="161">
        <v>56.2</v>
      </c>
      <c r="AL266" s="161">
        <v>69.900000000000006</v>
      </c>
      <c r="AN266" s="71" t="str">
        <f t="shared" si="13"/>
        <v>501810</v>
      </c>
      <c r="AO266" s="69">
        <v>50</v>
      </c>
      <c r="AP266" s="69">
        <v>18</v>
      </c>
      <c r="AQ266" s="69">
        <v>10</v>
      </c>
      <c r="AR266" s="66">
        <v>122</v>
      </c>
      <c r="AS266" s="62"/>
    </row>
    <row r="267" spans="25:45" ht="14.4">
      <c r="Y267" s="73" t="str">
        <f t="shared" si="12"/>
        <v>181910</v>
      </c>
      <c r="Z267" s="69">
        <v>18</v>
      </c>
      <c r="AA267" s="69">
        <v>19</v>
      </c>
      <c r="AB267" s="69">
        <v>10</v>
      </c>
      <c r="AC267" s="161">
        <v>0.5</v>
      </c>
      <c r="AD267" s="161">
        <v>1.1000000000000001</v>
      </c>
      <c r="AE267" s="161">
        <v>1.6</v>
      </c>
      <c r="AF267" s="161">
        <v>2.1</v>
      </c>
      <c r="AG267" s="161">
        <v>2.7</v>
      </c>
      <c r="AH267" s="161">
        <v>3.2</v>
      </c>
      <c r="AI267" s="161">
        <v>3.7</v>
      </c>
      <c r="AJ267" s="161">
        <v>4.8</v>
      </c>
      <c r="AK267" s="161">
        <v>5.8</v>
      </c>
      <c r="AL267" s="161">
        <v>7.4</v>
      </c>
      <c r="AN267" s="71" t="str">
        <f t="shared" si="13"/>
        <v>181910</v>
      </c>
      <c r="AO267" s="69">
        <v>18</v>
      </c>
      <c r="AP267" s="69">
        <v>19</v>
      </c>
      <c r="AQ267" s="69">
        <v>10</v>
      </c>
      <c r="AR267" s="66">
        <v>97.7</v>
      </c>
      <c r="AS267" s="62"/>
    </row>
    <row r="268" spans="25:45" ht="14.4">
      <c r="Y268" s="73" t="str">
        <f t="shared" si="12"/>
        <v>191910</v>
      </c>
      <c r="Z268" s="69">
        <v>19</v>
      </c>
      <c r="AA268" s="69">
        <v>19</v>
      </c>
      <c r="AB268" s="69">
        <v>10</v>
      </c>
      <c r="AC268" s="161">
        <v>0.5</v>
      </c>
      <c r="AD268" s="161">
        <v>1.1000000000000001</v>
      </c>
      <c r="AE268" s="161">
        <v>1.6</v>
      </c>
      <c r="AF268" s="161">
        <v>2.2000000000000002</v>
      </c>
      <c r="AG268" s="161">
        <v>2.7</v>
      </c>
      <c r="AH268" s="161">
        <v>3.3</v>
      </c>
      <c r="AI268" s="161">
        <v>3.8</v>
      </c>
      <c r="AJ268" s="161">
        <v>4.9000000000000004</v>
      </c>
      <c r="AK268" s="161">
        <v>6</v>
      </c>
      <c r="AL268" s="161">
        <v>7.6</v>
      </c>
      <c r="AN268" s="71" t="str">
        <f t="shared" si="13"/>
        <v>191910</v>
      </c>
      <c r="AO268" s="69">
        <v>19</v>
      </c>
      <c r="AP268" s="69">
        <v>19</v>
      </c>
      <c r="AQ268" s="69">
        <v>10</v>
      </c>
      <c r="AR268" s="66">
        <v>97.8</v>
      </c>
      <c r="AS268" s="62"/>
    </row>
    <row r="269" spans="25:45" ht="14.4">
      <c r="Y269" s="73" t="str">
        <f t="shared" si="12"/>
        <v>201910</v>
      </c>
      <c r="Z269" s="69">
        <v>20</v>
      </c>
      <c r="AA269" s="69">
        <v>19</v>
      </c>
      <c r="AB269" s="69">
        <v>10</v>
      </c>
      <c r="AC269" s="161">
        <v>0.6</v>
      </c>
      <c r="AD269" s="161">
        <v>1.2</v>
      </c>
      <c r="AE269" s="161">
        <v>1.7</v>
      </c>
      <c r="AF269" s="161">
        <v>2.2999999999999998</v>
      </c>
      <c r="AG269" s="161">
        <v>2.9</v>
      </c>
      <c r="AH269" s="161">
        <v>3.4</v>
      </c>
      <c r="AI269" s="161">
        <v>4</v>
      </c>
      <c r="AJ269" s="161">
        <v>5.0999999999999996</v>
      </c>
      <c r="AK269" s="161">
        <v>6.2</v>
      </c>
      <c r="AL269" s="161">
        <v>7.9</v>
      </c>
      <c r="AN269" s="71" t="str">
        <f t="shared" si="13"/>
        <v>201910</v>
      </c>
      <c r="AO269" s="69">
        <v>20</v>
      </c>
      <c r="AP269" s="69">
        <v>19</v>
      </c>
      <c r="AQ269" s="69">
        <v>10</v>
      </c>
      <c r="AR269" s="66">
        <v>97.8</v>
      </c>
      <c r="AS269" s="62"/>
    </row>
    <row r="270" spans="25:45" ht="14.4">
      <c r="Y270" s="73" t="str">
        <f t="shared" si="12"/>
        <v>211910</v>
      </c>
      <c r="Z270" s="69">
        <v>21</v>
      </c>
      <c r="AA270" s="69">
        <v>19</v>
      </c>
      <c r="AB270" s="69">
        <v>10</v>
      </c>
      <c r="AC270" s="161">
        <v>0.6</v>
      </c>
      <c r="AD270" s="161">
        <v>1.2</v>
      </c>
      <c r="AE270" s="161">
        <v>1.7</v>
      </c>
      <c r="AF270" s="161">
        <v>2.2999999999999998</v>
      </c>
      <c r="AG270" s="161">
        <v>2.9</v>
      </c>
      <c r="AH270" s="161">
        <v>3.5</v>
      </c>
      <c r="AI270" s="161">
        <v>4.0999999999999996</v>
      </c>
      <c r="AJ270" s="161">
        <v>5.2</v>
      </c>
      <c r="AK270" s="161">
        <v>6.4</v>
      </c>
      <c r="AL270" s="161">
        <v>8.1</v>
      </c>
      <c r="AN270" s="71" t="str">
        <f t="shared" si="13"/>
        <v>211910</v>
      </c>
      <c r="AO270" s="69">
        <v>21</v>
      </c>
      <c r="AP270" s="69">
        <v>19</v>
      </c>
      <c r="AQ270" s="69">
        <v>10</v>
      </c>
      <c r="AR270" s="66">
        <v>97.9</v>
      </c>
      <c r="AS270" s="62"/>
    </row>
    <row r="271" spans="25:45" ht="14.4">
      <c r="Y271" s="73" t="str">
        <f t="shared" si="12"/>
        <v>221910</v>
      </c>
      <c r="Z271" s="69">
        <v>22</v>
      </c>
      <c r="AA271" s="69">
        <v>19</v>
      </c>
      <c r="AB271" s="69">
        <v>10</v>
      </c>
      <c r="AC271" s="161">
        <v>0.6</v>
      </c>
      <c r="AD271" s="161">
        <v>1.2</v>
      </c>
      <c r="AE271" s="161">
        <v>1.8</v>
      </c>
      <c r="AF271" s="161">
        <v>2.4</v>
      </c>
      <c r="AG271" s="161">
        <v>3</v>
      </c>
      <c r="AH271" s="161">
        <v>3.6</v>
      </c>
      <c r="AI271" s="161">
        <v>4.2</v>
      </c>
      <c r="AJ271" s="161">
        <v>5.4</v>
      </c>
      <c r="AK271" s="161">
        <v>6.6</v>
      </c>
      <c r="AL271" s="161">
        <v>8.4</v>
      </c>
      <c r="AN271" s="71" t="str">
        <f t="shared" si="13"/>
        <v>221910</v>
      </c>
      <c r="AO271" s="69">
        <v>22</v>
      </c>
      <c r="AP271" s="69">
        <v>19</v>
      </c>
      <c r="AQ271" s="69">
        <v>10</v>
      </c>
      <c r="AR271" s="66">
        <v>98</v>
      </c>
      <c r="AS271" s="62"/>
    </row>
    <row r="272" spans="25:45" ht="14.4">
      <c r="Y272" s="73" t="str">
        <f t="shared" si="12"/>
        <v>231910</v>
      </c>
      <c r="Z272" s="69">
        <v>23</v>
      </c>
      <c r="AA272" s="69">
        <v>19</v>
      </c>
      <c r="AB272" s="69">
        <v>10</v>
      </c>
      <c r="AC272" s="161">
        <v>0.6</v>
      </c>
      <c r="AD272" s="161">
        <v>1.2</v>
      </c>
      <c r="AE272" s="161">
        <v>1.8</v>
      </c>
      <c r="AF272" s="161">
        <v>2.5</v>
      </c>
      <c r="AG272" s="161">
        <v>3.1</v>
      </c>
      <c r="AH272" s="161">
        <v>3.7</v>
      </c>
      <c r="AI272" s="161">
        <v>4.3</v>
      </c>
      <c r="AJ272" s="161">
        <v>5.6</v>
      </c>
      <c r="AK272" s="161">
        <v>6.8</v>
      </c>
      <c r="AL272" s="161">
        <v>8.6</v>
      </c>
      <c r="AN272" s="71" t="str">
        <f t="shared" si="13"/>
        <v>231910</v>
      </c>
      <c r="AO272" s="69">
        <v>23</v>
      </c>
      <c r="AP272" s="69">
        <v>19</v>
      </c>
      <c r="AQ272" s="69">
        <v>10</v>
      </c>
      <c r="AR272" s="66">
        <v>98.1</v>
      </c>
      <c r="AS272" s="62"/>
    </row>
    <row r="273" spans="25:45" ht="14.4">
      <c r="Y273" s="73" t="str">
        <f t="shared" si="12"/>
        <v>241910</v>
      </c>
      <c r="Z273" s="69">
        <v>24</v>
      </c>
      <c r="AA273" s="69">
        <v>19</v>
      </c>
      <c r="AB273" s="69">
        <v>10</v>
      </c>
      <c r="AC273" s="161">
        <v>0.7</v>
      </c>
      <c r="AD273" s="161">
        <v>1.3</v>
      </c>
      <c r="AE273" s="161">
        <v>2</v>
      </c>
      <c r="AF273" s="161">
        <v>2.6</v>
      </c>
      <c r="AG273" s="161">
        <v>3.3</v>
      </c>
      <c r="AH273" s="161">
        <v>3.9</v>
      </c>
      <c r="AI273" s="161">
        <v>4.5999999999999996</v>
      </c>
      <c r="AJ273" s="161">
        <v>5.9</v>
      </c>
      <c r="AK273" s="161">
        <v>7.1</v>
      </c>
      <c r="AL273" s="161">
        <v>9</v>
      </c>
      <c r="AN273" s="71" t="str">
        <f t="shared" si="13"/>
        <v>241910</v>
      </c>
      <c r="AO273" s="69">
        <v>24</v>
      </c>
      <c r="AP273" s="69">
        <v>19</v>
      </c>
      <c r="AQ273" s="69">
        <v>10</v>
      </c>
      <c r="AR273" s="66">
        <v>98.1</v>
      </c>
      <c r="AS273" s="62"/>
    </row>
    <row r="274" spans="25:45" ht="14.4">
      <c r="Y274" s="73" t="str">
        <f t="shared" si="12"/>
        <v>251910</v>
      </c>
      <c r="Z274" s="69">
        <v>25</v>
      </c>
      <c r="AA274" s="69">
        <v>19</v>
      </c>
      <c r="AB274" s="69">
        <v>10</v>
      </c>
      <c r="AC274" s="161">
        <v>0.6</v>
      </c>
      <c r="AD274" s="161">
        <v>1.3</v>
      </c>
      <c r="AE274" s="161">
        <v>2</v>
      </c>
      <c r="AF274" s="161">
        <v>2.7</v>
      </c>
      <c r="AG274" s="161">
        <v>3.3</v>
      </c>
      <c r="AH274" s="161">
        <v>4</v>
      </c>
      <c r="AI274" s="161">
        <v>4.7</v>
      </c>
      <c r="AJ274" s="161">
        <v>6</v>
      </c>
      <c r="AK274" s="161">
        <v>7.3</v>
      </c>
      <c r="AL274" s="161">
        <v>9.3000000000000007</v>
      </c>
      <c r="AN274" s="71" t="str">
        <f t="shared" si="13"/>
        <v>251910</v>
      </c>
      <c r="AO274" s="69">
        <v>25</v>
      </c>
      <c r="AP274" s="69">
        <v>19</v>
      </c>
      <c r="AQ274" s="69">
        <v>10</v>
      </c>
      <c r="AR274" s="66">
        <v>98.3</v>
      </c>
      <c r="AS274" s="62"/>
    </row>
    <row r="275" spans="25:45" ht="14.4">
      <c r="Y275" s="73" t="str">
        <f t="shared" si="12"/>
        <v>261910</v>
      </c>
      <c r="Z275" s="69">
        <v>26</v>
      </c>
      <c r="AA275" s="69">
        <v>19</v>
      </c>
      <c r="AB275" s="69">
        <v>10</v>
      </c>
      <c r="AC275" s="161">
        <v>0.7</v>
      </c>
      <c r="AD275" s="161">
        <v>1.4</v>
      </c>
      <c r="AE275" s="161">
        <v>2.1</v>
      </c>
      <c r="AF275" s="161">
        <v>2.8</v>
      </c>
      <c r="AG275" s="161">
        <v>3.5</v>
      </c>
      <c r="AH275" s="161">
        <v>4.2</v>
      </c>
      <c r="AI275" s="161">
        <v>4.9000000000000004</v>
      </c>
      <c r="AJ275" s="161">
        <v>6.3</v>
      </c>
      <c r="AK275" s="161">
        <v>7.7</v>
      </c>
      <c r="AL275" s="161">
        <v>9.8000000000000007</v>
      </c>
      <c r="AN275" s="71" t="str">
        <f t="shared" si="13"/>
        <v>261910</v>
      </c>
      <c r="AO275" s="69">
        <v>26</v>
      </c>
      <c r="AP275" s="69">
        <v>19</v>
      </c>
      <c r="AQ275" s="69">
        <v>10</v>
      </c>
      <c r="AR275" s="66">
        <v>98.4</v>
      </c>
      <c r="AS275" s="62"/>
    </row>
    <row r="276" spans="25:45" ht="14.4">
      <c r="Y276" s="73" t="str">
        <f t="shared" si="12"/>
        <v>271910</v>
      </c>
      <c r="Z276" s="69">
        <v>27</v>
      </c>
      <c r="AA276" s="69">
        <v>19</v>
      </c>
      <c r="AB276" s="69">
        <v>10</v>
      </c>
      <c r="AC276" s="161">
        <v>0.7</v>
      </c>
      <c r="AD276" s="161">
        <v>1.4</v>
      </c>
      <c r="AE276" s="161">
        <v>2.2000000000000002</v>
      </c>
      <c r="AF276" s="161">
        <v>2.9</v>
      </c>
      <c r="AG276" s="161">
        <v>3.7</v>
      </c>
      <c r="AH276" s="161">
        <v>4.4000000000000004</v>
      </c>
      <c r="AI276" s="161">
        <v>5.2</v>
      </c>
      <c r="AJ276" s="161">
        <v>6.6</v>
      </c>
      <c r="AK276" s="161">
        <v>8.1</v>
      </c>
      <c r="AL276" s="161">
        <v>10.3</v>
      </c>
      <c r="AN276" s="71" t="str">
        <f t="shared" si="13"/>
        <v>271910</v>
      </c>
      <c r="AO276" s="69">
        <v>27</v>
      </c>
      <c r="AP276" s="69">
        <v>19</v>
      </c>
      <c r="AQ276" s="69">
        <v>10</v>
      </c>
      <c r="AR276" s="66">
        <v>98.6</v>
      </c>
      <c r="AS276" s="62"/>
    </row>
    <row r="277" spans="25:45" ht="14.4">
      <c r="Y277" s="73" t="str">
        <f t="shared" si="12"/>
        <v>281910</v>
      </c>
      <c r="Z277" s="69">
        <v>28</v>
      </c>
      <c r="AA277" s="69">
        <v>19</v>
      </c>
      <c r="AB277" s="69">
        <v>10</v>
      </c>
      <c r="AC277" s="161">
        <v>0.8</v>
      </c>
      <c r="AD277" s="161">
        <v>1.6</v>
      </c>
      <c r="AE277" s="161">
        <v>2.4</v>
      </c>
      <c r="AF277" s="161">
        <v>3.2</v>
      </c>
      <c r="AG277" s="161">
        <v>4</v>
      </c>
      <c r="AH277" s="161">
        <v>4.8</v>
      </c>
      <c r="AI277" s="161">
        <v>5.5</v>
      </c>
      <c r="AJ277" s="161">
        <v>7.1</v>
      </c>
      <c r="AK277" s="161">
        <v>8.6</v>
      </c>
      <c r="AL277" s="161">
        <v>10.9</v>
      </c>
      <c r="AN277" s="71" t="str">
        <f t="shared" si="13"/>
        <v>281910</v>
      </c>
      <c r="AO277" s="69">
        <v>28</v>
      </c>
      <c r="AP277" s="69">
        <v>19</v>
      </c>
      <c r="AQ277" s="69">
        <v>10</v>
      </c>
      <c r="AR277" s="66">
        <v>98.7</v>
      </c>
      <c r="AS277" s="62"/>
    </row>
    <row r="278" spans="25:45" ht="14.4">
      <c r="Y278" s="73" t="str">
        <f t="shared" si="12"/>
        <v>291910</v>
      </c>
      <c r="Z278" s="69">
        <v>29</v>
      </c>
      <c r="AA278" s="69">
        <v>19</v>
      </c>
      <c r="AB278" s="69">
        <v>10</v>
      </c>
      <c r="AC278" s="161">
        <v>0.8</v>
      </c>
      <c r="AD278" s="161">
        <v>1.6</v>
      </c>
      <c r="AE278" s="161">
        <v>2.5</v>
      </c>
      <c r="AF278" s="161">
        <v>3.3</v>
      </c>
      <c r="AG278" s="161">
        <v>4.2</v>
      </c>
      <c r="AH278" s="161">
        <v>5</v>
      </c>
      <c r="AI278" s="161">
        <v>5.8</v>
      </c>
      <c r="AJ278" s="161">
        <v>7.5</v>
      </c>
      <c r="AK278" s="161">
        <v>9.1</v>
      </c>
      <c r="AL278" s="161">
        <v>11.6</v>
      </c>
      <c r="AN278" s="71" t="str">
        <f t="shared" si="13"/>
        <v>291910</v>
      </c>
      <c r="AO278" s="69">
        <v>29</v>
      </c>
      <c r="AP278" s="69">
        <v>19</v>
      </c>
      <c r="AQ278" s="69">
        <v>10</v>
      </c>
      <c r="AR278" s="66">
        <v>99</v>
      </c>
      <c r="AS278" s="62"/>
    </row>
    <row r="279" spans="25:45" ht="14.4">
      <c r="Y279" s="73" t="str">
        <f t="shared" si="12"/>
        <v>301910</v>
      </c>
      <c r="Z279" s="69">
        <v>30</v>
      </c>
      <c r="AA279" s="69">
        <v>19</v>
      </c>
      <c r="AB279" s="69">
        <v>10</v>
      </c>
      <c r="AC279" s="161">
        <v>0.9</v>
      </c>
      <c r="AD279" s="161">
        <v>1.8</v>
      </c>
      <c r="AE279" s="161">
        <v>2.7</v>
      </c>
      <c r="AF279" s="161">
        <v>3.6</v>
      </c>
      <c r="AG279" s="161">
        <v>4.5</v>
      </c>
      <c r="AH279" s="161">
        <v>5.4</v>
      </c>
      <c r="AI279" s="161">
        <v>6.3</v>
      </c>
      <c r="AJ279" s="161">
        <v>8.1</v>
      </c>
      <c r="AK279" s="161">
        <v>9.8000000000000007</v>
      </c>
      <c r="AL279" s="161">
        <v>12.4</v>
      </c>
      <c r="AN279" s="71" t="str">
        <f t="shared" si="13"/>
        <v>301910</v>
      </c>
      <c r="AO279" s="69">
        <v>30</v>
      </c>
      <c r="AP279" s="69">
        <v>19</v>
      </c>
      <c r="AQ279" s="69">
        <v>10</v>
      </c>
      <c r="AR279" s="66">
        <v>99.2</v>
      </c>
      <c r="AS279" s="62"/>
    </row>
    <row r="280" spans="25:45" ht="14.4">
      <c r="Y280" s="73" t="str">
        <f t="shared" si="12"/>
        <v>311910</v>
      </c>
      <c r="Z280" s="69">
        <v>31</v>
      </c>
      <c r="AA280" s="69">
        <v>19</v>
      </c>
      <c r="AB280" s="69">
        <v>10</v>
      </c>
      <c r="AC280" s="161">
        <v>1</v>
      </c>
      <c r="AD280" s="161">
        <v>2</v>
      </c>
      <c r="AE280" s="161">
        <v>2.9</v>
      </c>
      <c r="AF280" s="161">
        <v>3.9</v>
      </c>
      <c r="AG280" s="161">
        <v>4.9000000000000004</v>
      </c>
      <c r="AH280" s="161">
        <v>5.8</v>
      </c>
      <c r="AI280" s="161">
        <v>6.8</v>
      </c>
      <c r="AJ280" s="161">
        <v>8.6999999999999993</v>
      </c>
      <c r="AK280" s="161">
        <v>10.6</v>
      </c>
      <c r="AL280" s="161">
        <v>13.4</v>
      </c>
      <c r="AN280" s="71" t="str">
        <f t="shared" si="13"/>
        <v>311910</v>
      </c>
      <c r="AO280" s="69">
        <v>31</v>
      </c>
      <c r="AP280" s="69">
        <v>19</v>
      </c>
      <c r="AQ280" s="69">
        <v>10</v>
      </c>
      <c r="AR280" s="66">
        <v>99.5</v>
      </c>
      <c r="AS280" s="62"/>
    </row>
    <row r="281" spans="25:45" ht="14.4">
      <c r="Y281" s="73" t="str">
        <f t="shared" si="12"/>
        <v>321910</v>
      </c>
      <c r="Z281" s="69">
        <v>32</v>
      </c>
      <c r="AA281" s="69">
        <v>19</v>
      </c>
      <c r="AB281" s="69">
        <v>10</v>
      </c>
      <c r="AC281" s="161">
        <v>1.1000000000000001</v>
      </c>
      <c r="AD281" s="161">
        <v>2.2000000000000002</v>
      </c>
      <c r="AE281" s="161">
        <v>3.2</v>
      </c>
      <c r="AF281" s="161">
        <v>4.3</v>
      </c>
      <c r="AG281" s="161">
        <v>5.3</v>
      </c>
      <c r="AH281" s="161">
        <v>6.3</v>
      </c>
      <c r="AI281" s="161">
        <v>7.4</v>
      </c>
      <c r="AJ281" s="161">
        <v>9.4</v>
      </c>
      <c r="AK281" s="161">
        <v>11.5</v>
      </c>
      <c r="AL281" s="161">
        <v>14.5</v>
      </c>
      <c r="AN281" s="71" t="str">
        <f t="shared" si="13"/>
        <v>321910</v>
      </c>
      <c r="AO281" s="69">
        <v>32</v>
      </c>
      <c r="AP281" s="69">
        <v>19</v>
      </c>
      <c r="AQ281" s="69">
        <v>10</v>
      </c>
      <c r="AR281" s="66">
        <v>99.8</v>
      </c>
      <c r="AS281" s="62"/>
    </row>
    <row r="282" spans="25:45" ht="14.4">
      <c r="Y282" s="73" t="str">
        <f t="shared" si="12"/>
        <v>331910</v>
      </c>
      <c r="Z282" s="69">
        <v>33</v>
      </c>
      <c r="AA282" s="69">
        <v>19</v>
      </c>
      <c r="AB282" s="69">
        <v>10</v>
      </c>
      <c r="AC282" s="161">
        <v>1.2</v>
      </c>
      <c r="AD282" s="161">
        <v>2.2999999999999998</v>
      </c>
      <c r="AE282" s="161">
        <v>3.5</v>
      </c>
      <c r="AF282" s="161">
        <v>4.5999999999999996</v>
      </c>
      <c r="AG282" s="161">
        <v>5.7</v>
      </c>
      <c r="AH282" s="161">
        <v>6.9</v>
      </c>
      <c r="AI282" s="161">
        <v>8</v>
      </c>
      <c r="AJ282" s="161">
        <v>10.199999999999999</v>
      </c>
      <c r="AK282" s="161">
        <v>12.4</v>
      </c>
      <c r="AL282" s="161">
        <v>15.7</v>
      </c>
      <c r="AN282" s="71" t="str">
        <f t="shared" si="13"/>
        <v>331910</v>
      </c>
      <c r="AO282" s="69">
        <v>33</v>
      </c>
      <c r="AP282" s="69">
        <v>19</v>
      </c>
      <c r="AQ282" s="69">
        <v>10</v>
      </c>
      <c r="AR282" s="66">
        <v>100.2</v>
      </c>
      <c r="AS282" s="62"/>
    </row>
    <row r="283" spans="25:45" ht="14.4">
      <c r="Y283" s="73" t="str">
        <f t="shared" si="12"/>
        <v>341910</v>
      </c>
      <c r="Z283" s="69">
        <v>34</v>
      </c>
      <c r="AA283" s="69">
        <v>19</v>
      </c>
      <c r="AB283" s="69">
        <v>10</v>
      </c>
      <c r="AC283" s="161">
        <v>1.2</v>
      </c>
      <c r="AD283" s="161">
        <v>2.5</v>
      </c>
      <c r="AE283" s="161">
        <v>3.7</v>
      </c>
      <c r="AF283" s="161">
        <v>5</v>
      </c>
      <c r="AG283" s="161">
        <v>6.2</v>
      </c>
      <c r="AH283" s="161">
        <v>7.4</v>
      </c>
      <c r="AI283" s="161">
        <v>8.6999999999999993</v>
      </c>
      <c r="AJ283" s="161">
        <v>11.1</v>
      </c>
      <c r="AK283" s="161">
        <v>13.5</v>
      </c>
      <c r="AL283" s="161">
        <v>17</v>
      </c>
      <c r="AN283" s="71" t="str">
        <f t="shared" si="13"/>
        <v>341910</v>
      </c>
      <c r="AO283" s="69">
        <v>34</v>
      </c>
      <c r="AP283" s="69">
        <v>19</v>
      </c>
      <c r="AQ283" s="69">
        <v>10</v>
      </c>
      <c r="AR283" s="66">
        <v>100.7</v>
      </c>
      <c r="AS283" s="62"/>
    </row>
    <row r="284" spans="25:45" ht="14.4">
      <c r="Y284" s="73" t="str">
        <f t="shared" si="12"/>
        <v>351910</v>
      </c>
      <c r="Z284" s="69">
        <v>35</v>
      </c>
      <c r="AA284" s="69">
        <v>19</v>
      </c>
      <c r="AB284" s="69">
        <v>10</v>
      </c>
      <c r="AC284" s="161">
        <v>1.4</v>
      </c>
      <c r="AD284" s="161">
        <v>2.7</v>
      </c>
      <c r="AE284" s="161">
        <v>4.0999999999999996</v>
      </c>
      <c r="AF284" s="161">
        <v>5.5</v>
      </c>
      <c r="AG284" s="161">
        <v>6.8</v>
      </c>
      <c r="AH284" s="161">
        <v>8.1999999999999993</v>
      </c>
      <c r="AI284" s="161">
        <v>9.5</v>
      </c>
      <c r="AJ284" s="161">
        <v>12.1</v>
      </c>
      <c r="AK284" s="161">
        <v>14.7</v>
      </c>
      <c r="AL284" s="161">
        <v>18.600000000000001</v>
      </c>
      <c r="AN284" s="71" t="str">
        <f t="shared" si="13"/>
        <v>351910</v>
      </c>
      <c r="AO284" s="69">
        <v>35</v>
      </c>
      <c r="AP284" s="69">
        <v>19</v>
      </c>
      <c r="AQ284" s="69">
        <v>10</v>
      </c>
      <c r="AR284" s="66">
        <v>101.2</v>
      </c>
      <c r="AS284" s="62"/>
    </row>
    <row r="285" spans="25:45" ht="14.4">
      <c r="Y285" s="73" t="str">
        <f t="shared" si="12"/>
        <v>361910</v>
      </c>
      <c r="Z285" s="69">
        <v>36</v>
      </c>
      <c r="AA285" s="69">
        <v>19</v>
      </c>
      <c r="AB285" s="69">
        <v>10</v>
      </c>
      <c r="AC285" s="161">
        <v>1.6</v>
      </c>
      <c r="AD285" s="161">
        <v>3.1</v>
      </c>
      <c r="AE285" s="161">
        <v>4.5999999999999996</v>
      </c>
      <c r="AF285" s="161">
        <v>6</v>
      </c>
      <c r="AG285" s="161">
        <v>7.5</v>
      </c>
      <c r="AH285" s="161">
        <v>9</v>
      </c>
      <c r="AI285" s="161">
        <v>10.4</v>
      </c>
      <c r="AJ285" s="161">
        <v>13.3</v>
      </c>
      <c r="AK285" s="161">
        <v>16.2</v>
      </c>
      <c r="AL285" s="161">
        <v>20.399999999999999</v>
      </c>
      <c r="AN285" s="71" t="str">
        <f t="shared" si="13"/>
        <v>361910</v>
      </c>
      <c r="AO285" s="69">
        <v>36</v>
      </c>
      <c r="AP285" s="69">
        <v>19</v>
      </c>
      <c r="AQ285" s="69">
        <v>10</v>
      </c>
      <c r="AR285" s="66">
        <v>101.7</v>
      </c>
      <c r="AS285" s="62"/>
    </row>
    <row r="286" spans="25:45" ht="14.4">
      <c r="Y286" s="73" t="str">
        <f t="shared" si="12"/>
        <v>371910</v>
      </c>
      <c r="Z286" s="69">
        <v>37</v>
      </c>
      <c r="AA286" s="69">
        <v>19</v>
      </c>
      <c r="AB286" s="69">
        <v>10</v>
      </c>
      <c r="AC286" s="161">
        <v>1.6</v>
      </c>
      <c r="AD286" s="161">
        <v>3.3</v>
      </c>
      <c r="AE286" s="161">
        <v>4.9000000000000004</v>
      </c>
      <c r="AF286" s="161">
        <v>6.6</v>
      </c>
      <c r="AG286" s="161">
        <v>8.1999999999999993</v>
      </c>
      <c r="AH286" s="161">
        <v>9.8000000000000007</v>
      </c>
      <c r="AI286" s="161">
        <v>11.4</v>
      </c>
      <c r="AJ286" s="161">
        <v>14.5</v>
      </c>
      <c r="AK286" s="161">
        <v>17.7</v>
      </c>
      <c r="AL286" s="161">
        <v>22.2</v>
      </c>
      <c r="AN286" s="71" t="str">
        <f t="shared" si="13"/>
        <v>371910</v>
      </c>
      <c r="AO286" s="69">
        <v>37</v>
      </c>
      <c r="AP286" s="69">
        <v>19</v>
      </c>
      <c r="AQ286" s="69">
        <v>10</v>
      </c>
      <c r="AR286" s="66">
        <v>102.4</v>
      </c>
      <c r="AS286" s="62"/>
    </row>
    <row r="287" spans="25:45" ht="14.4">
      <c r="Y287" s="73" t="str">
        <f t="shared" si="12"/>
        <v>381910</v>
      </c>
      <c r="Z287" s="69">
        <v>38</v>
      </c>
      <c r="AA287" s="69">
        <v>19</v>
      </c>
      <c r="AB287" s="69">
        <v>10</v>
      </c>
      <c r="AC287" s="161">
        <v>1.8</v>
      </c>
      <c r="AD287" s="161">
        <v>3.6</v>
      </c>
      <c r="AE287" s="161">
        <v>5.4</v>
      </c>
      <c r="AF287" s="161">
        <v>7.2</v>
      </c>
      <c r="AG287" s="161">
        <v>9</v>
      </c>
      <c r="AH287" s="161">
        <v>10.8</v>
      </c>
      <c r="AI287" s="161">
        <v>12.5</v>
      </c>
      <c r="AJ287" s="161">
        <v>16</v>
      </c>
      <c r="AK287" s="161">
        <v>19.3</v>
      </c>
      <c r="AL287" s="161">
        <v>24.3</v>
      </c>
      <c r="AN287" s="71" t="str">
        <f t="shared" si="13"/>
        <v>381910</v>
      </c>
      <c r="AO287" s="69">
        <v>38</v>
      </c>
      <c r="AP287" s="69">
        <v>19</v>
      </c>
      <c r="AQ287" s="69">
        <v>10</v>
      </c>
      <c r="AR287" s="66">
        <v>103.1</v>
      </c>
      <c r="AS287" s="62"/>
    </row>
    <row r="288" spans="25:45" ht="14.4">
      <c r="Y288" s="73" t="str">
        <f t="shared" si="12"/>
        <v>391910</v>
      </c>
      <c r="Z288" s="69">
        <v>39</v>
      </c>
      <c r="AA288" s="69">
        <v>19</v>
      </c>
      <c r="AB288" s="69">
        <v>10</v>
      </c>
      <c r="AC288" s="161">
        <v>2.1</v>
      </c>
      <c r="AD288" s="161">
        <v>4.0999999999999996</v>
      </c>
      <c r="AE288" s="161">
        <v>6</v>
      </c>
      <c r="AF288" s="161">
        <v>8</v>
      </c>
      <c r="AG288" s="161">
        <v>9.9</v>
      </c>
      <c r="AH288" s="161">
        <v>11.9</v>
      </c>
      <c r="AI288" s="161">
        <v>13.8</v>
      </c>
      <c r="AJ288" s="161">
        <v>17.600000000000001</v>
      </c>
      <c r="AK288" s="161">
        <v>21.3</v>
      </c>
      <c r="AL288" s="161">
        <v>26.7</v>
      </c>
      <c r="AN288" s="71" t="str">
        <f t="shared" si="13"/>
        <v>391910</v>
      </c>
      <c r="AO288" s="69">
        <v>39</v>
      </c>
      <c r="AP288" s="69">
        <v>19</v>
      </c>
      <c r="AQ288" s="69">
        <v>10</v>
      </c>
      <c r="AR288" s="66">
        <v>103.8</v>
      </c>
      <c r="AS288" s="62"/>
    </row>
    <row r="289" spans="25:45" ht="14.4">
      <c r="Y289" s="73" t="str">
        <f t="shared" si="12"/>
        <v>401910</v>
      </c>
      <c r="Z289" s="69">
        <v>40</v>
      </c>
      <c r="AA289" s="69">
        <v>19</v>
      </c>
      <c r="AB289" s="69">
        <v>10</v>
      </c>
      <c r="AC289" s="161">
        <v>2.2000000000000002</v>
      </c>
      <c r="AD289" s="161">
        <v>4.4000000000000004</v>
      </c>
      <c r="AE289" s="161">
        <v>6.6</v>
      </c>
      <c r="AF289" s="161">
        <v>8.8000000000000007</v>
      </c>
      <c r="AG289" s="161">
        <v>10.9</v>
      </c>
      <c r="AH289" s="161">
        <v>13</v>
      </c>
      <c r="AI289" s="161">
        <v>15.1</v>
      </c>
      <c r="AJ289" s="161">
        <v>19.2</v>
      </c>
      <c r="AK289" s="161">
        <v>23.2</v>
      </c>
      <c r="AL289" s="161">
        <v>29.1</v>
      </c>
      <c r="AN289" s="71" t="str">
        <f t="shared" si="13"/>
        <v>401910</v>
      </c>
      <c r="AO289" s="69">
        <v>40</v>
      </c>
      <c r="AP289" s="69">
        <v>19</v>
      </c>
      <c r="AQ289" s="69">
        <v>10</v>
      </c>
      <c r="AR289" s="66">
        <v>104.7</v>
      </c>
      <c r="AS289" s="62"/>
    </row>
    <row r="290" spans="25:45" ht="14.4">
      <c r="Y290" s="73" t="str">
        <f t="shared" si="12"/>
        <v>411910</v>
      </c>
      <c r="Z290" s="69">
        <v>41</v>
      </c>
      <c r="AA290" s="69">
        <v>19</v>
      </c>
      <c r="AB290" s="69">
        <v>10</v>
      </c>
      <c r="AC290" s="161">
        <v>2.5</v>
      </c>
      <c r="AD290" s="161">
        <v>4.9000000000000004</v>
      </c>
      <c r="AE290" s="161">
        <v>7.3</v>
      </c>
      <c r="AF290" s="161">
        <v>9.6999999999999993</v>
      </c>
      <c r="AG290" s="161">
        <v>12</v>
      </c>
      <c r="AH290" s="161">
        <v>14.3</v>
      </c>
      <c r="AI290" s="161">
        <v>16.600000000000001</v>
      </c>
      <c r="AJ290" s="161">
        <v>21.1</v>
      </c>
      <c r="AK290" s="161">
        <v>25.5</v>
      </c>
      <c r="AL290" s="161">
        <v>31.9</v>
      </c>
      <c r="AN290" s="71" t="str">
        <f t="shared" si="13"/>
        <v>411910</v>
      </c>
      <c r="AO290" s="69">
        <v>41</v>
      </c>
      <c r="AP290" s="69">
        <v>19</v>
      </c>
      <c r="AQ290" s="69">
        <v>10</v>
      </c>
      <c r="AR290" s="66">
        <v>105.6</v>
      </c>
      <c r="AS290" s="62"/>
    </row>
    <row r="291" spans="25:45" ht="14.4">
      <c r="Y291" s="73" t="str">
        <f t="shared" si="12"/>
        <v>421910</v>
      </c>
      <c r="Z291" s="69">
        <v>42</v>
      </c>
      <c r="AA291" s="69">
        <v>19</v>
      </c>
      <c r="AB291" s="69">
        <v>10</v>
      </c>
      <c r="AC291" s="161">
        <v>2.7</v>
      </c>
      <c r="AD291" s="161">
        <v>5.3</v>
      </c>
      <c r="AE291" s="161">
        <v>8</v>
      </c>
      <c r="AF291" s="161">
        <v>10.6</v>
      </c>
      <c r="AG291" s="161">
        <v>13.1</v>
      </c>
      <c r="AH291" s="161">
        <v>15.7</v>
      </c>
      <c r="AI291" s="161">
        <v>18.2</v>
      </c>
      <c r="AJ291" s="161">
        <v>23.1</v>
      </c>
      <c r="AK291" s="161">
        <v>27.9</v>
      </c>
      <c r="AL291" s="161">
        <v>34.9</v>
      </c>
      <c r="AN291" s="71" t="str">
        <f t="shared" si="13"/>
        <v>421910</v>
      </c>
      <c r="AO291" s="69">
        <v>42</v>
      </c>
      <c r="AP291" s="69">
        <v>19</v>
      </c>
      <c r="AQ291" s="69">
        <v>10</v>
      </c>
      <c r="AR291" s="66">
        <v>106.7</v>
      </c>
      <c r="AS291" s="62"/>
    </row>
    <row r="292" spans="25:45" ht="14.4">
      <c r="Y292" s="73" t="str">
        <f t="shared" si="12"/>
        <v>431910</v>
      </c>
      <c r="Z292" s="69">
        <v>43</v>
      </c>
      <c r="AA292" s="69">
        <v>19</v>
      </c>
      <c r="AB292" s="69">
        <v>10</v>
      </c>
      <c r="AC292" s="161">
        <v>3</v>
      </c>
      <c r="AD292" s="161">
        <v>5.9</v>
      </c>
      <c r="AE292" s="161">
        <v>8.8000000000000007</v>
      </c>
      <c r="AF292" s="161">
        <v>11.7</v>
      </c>
      <c r="AG292" s="161">
        <v>14.5</v>
      </c>
      <c r="AH292" s="161">
        <v>17.2</v>
      </c>
      <c r="AI292" s="161">
        <v>20</v>
      </c>
      <c r="AJ292" s="161">
        <v>25.3</v>
      </c>
      <c r="AK292" s="161">
        <v>30.6</v>
      </c>
      <c r="AL292" s="161">
        <v>38.200000000000003</v>
      </c>
      <c r="AN292" s="71" t="str">
        <f t="shared" si="13"/>
        <v>431910</v>
      </c>
      <c r="AO292" s="69">
        <v>43</v>
      </c>
      <c r="AP292" s="69">
        <v>19</v>
      </c>
      <c r="AQ292" s="69">
        <v>10</v>
      </c>
      <c r="AR292" s="66">
        <v>107.8</v>
      </c>
      <c r="AS292" s="62"/>
    </row>
    <row r="293" spans="25:45" ht="14.4">
      <c r="Y293" s="73" t="str">
        <f t="shared" si="12"/>
        <v>441910</v>
      </c>
      <c r="Z293" s="69">
        <v>44</v>
      </c>
      <c r="AA293" s="69">
        <v>19</v>
      </c>
      <c r="AB293" s="69">
        <v>10</v>
      </c>
      <c r="AC293" s="161">
        <v>3.3</v>
      </c>
      <c r="AD293" s="161">
        <v>6.5</v>
      </c>
      <c r="AE293" s="161">
        <v>9.6</v>
      </c>
      <c r="AF293" s="161">
        <v>12.8</v>
      </c>
      <c r="AG293" s="161">
        <v>15.9</v>
      </c>
      <c r="AH293" s="161">
        <v>18.899999999999999</v>
      </c>
      <c r="AI293" s="161">
        <v>21.9</v>
      </c>
      <c r="AJ293" s="161">
        <v>27.8</v>
      </c>
      <c r="AK293" s="161">
        <v>33.5</v>
      </c>
      <c r="AL293" s="161">
        <v>41.8</v>
      </c>
      <c r="AN293" s="71" t="str">
        <f t="shared" si="13"/>
        <v>441910</v>
      </c>
      <c r="AO293" s="69">
        <v>44</v>
      </c>
      <c r="AP293" s="69">
        <v>19</v>
      </c>
      <c r="AQ293" s="69">
        <v>10</v>
      </c>
      <c r="AR293" s="66">
        <v>109.1</v>
      </c>
      <c r="AS293" s="62"/>
    </row>
    <row r="294" spans="25:45" ht="14.4">
      <c r="Y294" s="73" t="str">
        <f t="shared" si="12"/>
        <v>451910</v>
      </c>
      <c r="Z294" s="69">
        <v>45</v>
      </c>
      <c r="AA294" s="69">
        <v>19</v>
      </c>
      <c r="AB294" s="69">
        <v>10</v>
      </c>
      <c r="AC294" s="161">
        <v>3.6</v>
      </c>
      <c r="AD294" s="161">
        <v>7.1</v>
      </c>
      <c r="AE294" s="161">
        <v>10.6</v>
      </c>
      <c r="AF294" s="161">
        <v>14</v>
      </c>
      <c r="AG294" s="161">
        <v>17.399999999999999</v>
      </c>
      <c r="AH294" s="161">
        <v>20.7</v>
      </c>
      <c r="AI294" s="161">
        <v>24</v>
      </c>
      <c r="AJ294" s="161">
        <v>30.4</v>
      </c>
      <c r="AK294" s="161">
        <v>36.6</v>
      </c>
      <c r="AL294" s="161">
        <v>45.7</v>
      </c>
      <c r="AN294" s="71" t="str">
        <f t="shared" si="13"/>
        <v>451910</v>
      </c>
      <c r="AO294" s="69">
        <v>45</v>
      </c>
      <c r="AP294" s="69">
        <v>19</v>
      </c>
      <c r="AQ294" s="69">
        <v>10</v>
      </c>
      <c r="AR294" s="66">
        <v>110.5</v>
      </c>
      <c r="AS294" s="62"/>
    </row>
    <row r="295" spans="25:45" ht="14.4">
      <c r="Y295" s="73" t="str">
        <f t="shared" si="12"/>
        <v>461910</v>
      </c>
      <c r="Z295" s="69">
        <v>46</v>
      </c>
      <c r="AA295" s="69">
        <v>19</v>
      </c>
      <c r="AB295" s="69">
        <v>10</v>
      </c>
      <c r="AC295" s="161">
        <v>4</v>
      </c>
      <c r="AD295" s="161">
        <v>7.9</v>
      </c>
      <c r="AE295" s="161">
        <v>11.7</v>
      </c>
      <c r="AF295" s="161">
        <v>15.4</v>
      </c>
      <c r="AG295" s="161">
        <v>19.100000000000001</v>
      </c>
      <c r="AH295" s="161">
        <v>22.8</v>
      </c>
      <c r="AI295" s="161">
        <v>26.4</v>
      </c>
      <c r="AJ295" s="161">
        <v>33.4</v>
      </c>
      <c r="AK295" s="161">
        <v>40.1</v>
      </c>
      <c r="AL295" s="161">
        <v>50</v>
      </c>
      <c r="AN295" s="71" t="str">
        <f t="shared" si="13"/>
        <v>461910</v>
      </c>
      <c r="AO295" s="69">
        <v>46</v>
      </c>
      <c r="AP295" s="69">
        <v>19</v>
      </c>
      <c r="AQ295" s="69">
        <v>10</v>
      </c>
      <c r="AR295" s="66">
        <v>112</v>
      </c>
      <c r="AS295" s="62"/>
    </row>
    <row r="296" spans="25:45" ht="14.4">
      <c r="Y296" s="73" t="str">
        <f t="shared" si="12"/>
        <v>471910</v>
      </c>
      <c r="Z296" s="69">
        <v>47</v>
      </c>
      <c r="AA296" s="69">
        <v>19</v>
      </c>
      <c r="AB296" s="69">
        <v>10</v>
      </c>
      <c r="AC296" s="161">
        <v>4.3</v>
      </c>
      <c r="AD296" s="161">
        <v>8.6</v>
      </c>
      <c r="AE296" s="161">
        <v>12.8</v>
      </c>
      <c r="AF296" s="161">
        <v>16.899999999999999</v>
      </c>
      <c r="AG296" s="161">
        <v>21</v>
      </c>
      <c r="AH296" s="161">
        <v>25</v>
      </c>
      <c r="AI296" s="161">
        <v>28.9</v>
      </c>
      <c r="AJ296" s="161">
        <v>36.5</v>
      </c>
      <c r="AK296" s="161">
        <v>43.9</v>
      </c>
      <c r="AL296" s="161">
        <v>54.6</v>
      </c>
      <c r="AN296" s="71" t="str">
        <f t="shared" si="13"/>
        <v>471910</v>
      </c>
      <c r="AO296" s="69">
        <v>47</v>
      </c>
      <c r="AP296" s="69">
        <v>19</v>
      </c>
      <c r="AQ296" s="69">
        <v>10</v>
      </c>
      <c r="AR296" s="66">
        <v>113.7</v>
      </c>
      <c r="AS296" s="62"/>
    </row>
    <row r="297" spans="25:45" ht="14.4">
      <c r="Y297" s="73" t="str">
        <f t="shared" si="12"/>
        <v>481910</v>
      </c>
      <c r="Z297" s="69">
        <v>48</v>
      </c>
      <c r="AA297" s="69">
        <v>19</v>
      </c>
      <c r="AB297" s="69">
        <v>10</v>
      </c>
      <c r="AC297" s="161">
        <v>4.8</v>
      </c>
      <c r="AD297" s="161">
        <v>9.5</v>
      </c>
      <c r="AE297" s="161">
        <v>14</v>
      </c>
      <c r="AF297" s="161">
        <v>18.600000000000001</v>
      </c>
      <c r="AG297" s="161">
        <v>23</v>
      </c>
      <c r="AH297" s="161">
        <v>27.3</v>
      </c>
      <c r="AI297" s="161">
        <v>31.6</v>
      </c>
      <c r="AJ297" s="161">
        <v>39.9</v>
      </c>
      <c r="AK297" s="161">
        <v>48</v>
      </c>
      <c r="AL297" s="161">
        <v>59.6</v>
      </c>
      <c r="AN297" s="71" t="str">
        <f t="shared" si="13"/>
        <v>481910</v>
      </c>
      <c r="AO297" s="69">
        <v>48</v>
      </c>
      <c r="AP297" s="69">
        <v>19</v>
      </c>
      <c r="AQ297" s="69">
        <v>10</v>
      </c>
      <c r="AR297" s="66">
        <v>115.6</v>
      </c>
      <c r="AS297" s="62"/>
    </row>
    <row r="298" spans="25:45" ht="14.4">
      <c r="Y298" s="73" t="str">
        <f t="shared" si="12"/>
        <v>491910</v>
      </c>
      <c r="Z298" s="69">
        <v>49</v>
      </c>
      <c r="AA298" s="69">
        <v>19</v>
      </c>
      <c r="AB298" s="69">
        <v>10</v>
      </c>
      <c r="AC298" s="161">
        <v>5.3</v>
      </c>
      <c r="AD298" s="161">
        <v>10.4</v>
      </c>
      <c r="AE298" s="161">
        <v>15.5</v>
      </c>
      <c r="AF298" s="161">
        <v>20.399999999999999</v>
      </c>
      <c r="AG298" s="161">
        <v>25.2</v>
      </c>
      <c r="AH298" s="161">
        <v>30</v>
      </c>
      <c r="AI298" s="161">
        <v>34.6</v>
      </c>
      <c r="AJ298" s="161">
        <v>43.7</v>
      </c>
      <c r="AK298" s="161">
        <v>52.5</v>
      </c>
      <c r="AL298" s="161">
        <v>65</v>
      </c>
      <c r="AN298" s="71" t="str">
        <f t="shared" si="13"/>
        <v>491910</v>
      </c>
      <c r="AO298" s="69">
        <v>49</v>
      </c>
      <c r="AP298" s="69">
        <v>19</v>
      </c>
      <c r="AQ298" s="69">
        <v>10</v>
      </c>
      <c r="AR298" s="66">
        <v>117.6</v>
      </c>
      <c r="AS298" s="62"/>
    </row>
    <row r="299" spans="25:45" ht="14.4">
      <c r="Y299" s="73" t="str">
        <f t="shared" si="12"/>
        <v>501910</v>
      </c>
      <c r="Z299" s="69">
        <v>50</v>
      </c>
      <c r="AA299" s="69">
        <v>19</v>
      </c>
      <c r="AB299" s="69">
        <v>10</v>
      </c>
      <c r="AC299" s="161">
        <v>5.8</v>
      </c>
      <c r="AD299" s="161">
        <v>11.4</v>
      </c>
      <c r="AE299" s="161">
        <v>16.899999999999999</v>
      </c>
      <c r="AF299" s="161">
        <v>22.3</v>
      </c>
      <c r="AG299" s="161">
        <v>27.6</v>
      </c>
      <c r="AH299" s="161">
        <v>32.799999999999997</v>
      </c>
      <c r="AI299" s="161">
        <v>37.799999999999997</v>
      </c>
      <c r="AJ299" s="161">
        <v>47.7</v>
      </c>
      <c r="AK299" s="161">
        <v>57.2</v>
      </c>
      <c r="AL299" s="161">
        <v>70.900000000000006</v>
      </c>
      <c r="AN299" s="71" t="str">
        <f t="shared" si="13"/>
        <v>501910</v>
      </c>
      <c r="AO299" s="69">
        <v>50</v>
      </c>
      <c r="AP299" s="69">
        <v>19</v>
      </c>
      <c r="AQ299" s="69">
        <v>10</v>
      </c>
      <c r="AR299" s="66">
        <v>119.9</v>
      </c>
      <c r="AS299" s="62"/>
    </row>
    <row r="300" spans="25:45" ht="14.4">
      <c r="Y300" s="73" t="str">
        <f t="shared" si="12"/>
        <v>181911</v>
      </c>
      <c r="Z300" s="69">
        <v>18</v>
      </c>
      <c r="AA300" s="69">
        <v>19</v>
      </c>
      <c r="AB300" s="69">
        <v>11</v>
      </c>
      <c r="AC300" s="161">
        <v>0.6</v>
      </c>
      <c r="AD300" s="161">
        <v>1.1000000000000001</v>
      </c>
      <c r="AE300" s="161">
        <v>1.6</v>
      </c>
      <c r="AF300" s="161">
        <v>2.2000000000000002</v>
      </c>
      <c r="AG300" s="161">
        <v>2.7</v>
      </c>
      <c r="AH300" s="161">
        <v>3.2</v>
      </c>
      <c r="AI300" s="161">
        <v>3.8</v>
      </c>
      <c r="AJ300" s="161">
        <v>4.8</v>
      </c>
      <c r="AK300" s="161">
        <v>5.9</v>
      </c>
      <c r="AL300" s="161">
        <v>7.5</v>
      </c>
      <c r="AN300" s="71" t="str">
        <f t="shared" si="13"/>
        <v>181911</v>
      </c>
      <c r="AO300" s="69">
        <v>18</v>
      </c>
      <c r="AP300" s="69">
        <v>19</v>
      </c>
      <c r="AQ300" s="69">
        <v>11</v>
      </c>
      <c r="AR300" s="66">
        <v>93.3</v>
      </c>
      <c r="AS300" s="62"/>
    </row>
    <row r="301" spans="25:45" ht="14.4">
      <c r="Y301" s="73" t="str">
        <f t="shared" si="12"/>
        <v>191911</v>
      </c>
      <c r="Z301" s="69">
        <v>19</v>
      </c>
      <c r="AA301" s="69">
        <v>19</v>
      </c>
      <c r="AB301" s="69">
        <v>11</v>
      </c>
      <c r="AC301" s="161">
        <v>0.6</v>
      </c>
      <c r="AD301" s="161">
        <v>1.1000000000000001</v>
      </c>
      <c r="AE301" s="161">
        <v>1.7</v>
      </c>
      <c r="AF301" s="161">
        <v>2.2000000000000002</v>
      </c>
      <c r="AG301" s="161">
        <v>2.8</v>
      </c>
      <c r="AH301" s="161">
        <v>3.3</v>
      </c>
      <c r="AI301" s="161">
        <v>3.8</v>
      </c>
      <c r="AJ301" s="161">
        <v>4.9000000000000004</v>
      </c>
      <c r="AK301" s="161">
        <v>6</v>
      </c>
      <c r="AL301" s="161">
        <v>7.7</v>
      </c>
      <c r="AN301" s="71" t="str">
        <f t="shared" si="13"/>
        <v>191911</v>
      </c>
      <c r="AO301" s="69">
        <v>19</v>
      </c>
      <c r="AP301" s="69">
        <v>19</v>
      </c>
      <c r="AQ301" s="69">
        <v>11</v>
      </c>
      <c r="AR301" s="66">
        <v>93.4</v>
      </c>
      <c r="AS301" s="62"/>
    </row>
    <row r="302" spans="25:45" ht="14.4">
      <c r="Y302" s="73" t="str">
        <f t="shared" si="12"/>
        <v>201911</v>
      </c>
      <c r="Z302" s="69">
        <v>20</v>
      </c>
      <c r="AA302" s="69">
        <v>19</v>
      </c>
      <c r="AB302" s="69">
        <v>11</v>
      </c>
      <c r="AC302" s="161">
        <v>0.5</v>
      </c>
      <c r="AD302" s="161">
        <v>1.1000000000000001</v>
      </c>
      <c r="AE302" s="161">
        <v>1.7</v>
      </c>
      <c r="AF302" s="161">
        <v>2.2000000000000002</v>
      </c>
      <c r="AG302" s="161">
        <v>2.8</v>
      </c>
      <c r="AH302" s="161">
        <v>3.4</v>
      </c>
      <c r="AI302" s="161">
        <v>3.9</v>
      </c>
      <c r="AJ302" s="161">
        <v>5.0999999999999996</v>
      </c>
      <c r="AK302" s="161">
        <v>6.2</v>
      </c>
      <c r="AL302" s="161">
        <v>7.9</v>
      </c>
      <c r="AN302" s="71" t="str">
        <f t="shared" si="13"/>
        <v>201911</v>
      </c>
      <c r="AO302" s="69">
        <v>20</v>
      </c>
      <c r="AP302" s="69">
        <v>19</v>
      </c>
      <c r="AQ302" s="69">
        <v>11</v>
      </c>
      <c r="AR302" s="66">
        <v>93.5</v>
      </c>
      <c r="AS302" s="62"/>
    </row>
    <row r="303" spans="25:45" ht="14.4">
      <c r="Y303" s="73" t="str">
        <f t="shared" si="12"/>
        <v>211911</v>
      </c>
      <c r="Z303" s="69">
        <v>21</v>
      </c>
      <c r="AA303" s="69">
        <v>19</v>
      </c>
      <c r="AB303" s="69">
        <v>11</v>
      </c>
      <c r="AC303" s="161">
        <v>0.6</v>
      </c>
      <c r="AD303" s="161">
        <v>1.2</v>
      </c>
      <c r="AE303" s="161">
        <v>1.8</v>
      </c>
      <c r="AF303" s="161">
        <v>2.4</v>
      </c>
      <c r="AG303" s="161">
        <v>3</v>
      </c>
      <c r="AH303" s="161">
        <v>3.5</v>
      </c>
      <c r="AI303" s="161">
        <v>4.0999999999999996</v>
      </c>
      <c r="AJ303" s="161">
        <v>5.3</v>
      </c>
      <c r="AK303" s="161">
        <v>6.4</v>
      </c>
      <c r="AL303" s="161">
        <v>8.1999999999999993</v>
      </c>
      <c r="AN303" s="71" t="str">
        <f t="shared" si="13"/>
        <v>211911</v>
      </c>
      <c r="AO303" s="69">
        <v>21</v>
      </c>
      <c r="AP303" s="69">
        <v>19</v>
      </c>
      <c r="AQ303" s="69">
        <v>11</v>
      </c>
      <c r="AR303" s="66">
        <v>93.5</v>
      </c>
      <c r="AS303" s="62"/>
    </row>
    <row r="304" spans="25:45" ht="14.4">
      <c r="Y304" s="73" t="str">
        <f t="shared" si="12"/>
        <v>221911</v>
      </c>
      <c r="Z304" s="69">
        <v>22</v>
      </c>
      <c r="AA304" s="69">
        <v>19</v>
      </c>
      <c r="AB304" s="69">
        <v>11</v>
      </c>
      <c r="AC304" s="161">
        <v>0.6</v>
      </c>
      <c r="AD304" s="161">
        <v>1.2</v>
      </c>
      <c r="AE304" s="161">
        <v>1.8</v>
      </c>
      <c r="AF304" s="161">
        <v>2.4</v>
      </c>
      <c r="AG304" s="161">
        <v>3</v>
      </c>
      <c r="AH304" s="161">
        <v>3.6</v>
      </c>
      <c r="AI304" s="161">
        <v>4.2</v>
      </c>
      <c r="AJ304" s="161">
        <v>5.4</v>
      </c>
      <c r="AK304" s="161">
        <v>6.6</v>
      </c>
      <c r="AL304" s="161">
        <v>8.4</v>
      </c>
      <c r="AN304" s="71" t="str">
        <f t="shared" si="13"/>
        <v>221911</v>
      </c>
      <c r="AO304" s="69">
        <v>22</v>
      </c>
      <c r="AP304" s="69">
        <v>19</v>
      </c>
      <c r="AQ304" s="69">
        <v>11</v>
      </c>
      <c r="AR304" s="66">
        <v>93.6</v>
      </c>
      <c r="AS304" s="62"/>
    </row>
    <row r="305" spans="25:45" ht="14.4">
      <c r="Y305" s="73" t="str">
        <f t="shared" si="12"/>
        <v>231911</v>
      </c>
      <c r="Z305" s="69">
        <v>23</v>
      </c>
      <c r="AA305" s="69">
        <v>19</v>
      </c>
      <c r="AB305" s="69">
        <v>11</v>
      </c>
      <c r="AC305" s="161">
        <v>0.6</v>
      </c>
      <c r="AD305" s="161">
        <v>1.3</v>
      </c>
      <c r="AE305" s="161">
        <v>1.9</v>
      </c>
      <c r="AF305" s="161">
        <v>2.5</v>
      </c>
      <c r="AG305" s="161">
        <v>3.1</v>
      </c>
      <c r="AH305" s="161">
        <v>3.7</v>
      </c>
      <c r="AI305" s="161">
        <v>4.4000000000000004</v>
      </c>
      <c r="AJ305" s="161">
        <v>5.6</v>
      </c>
      <c r="AK305" s="161">
        <v>6.8</v>
      </c>
      <c r="AL305" s="161">
        <v>8.6999999999999993</v>
      </c>
      <c r="AN305" s="71" t="str">
        <f t="shared" si="13"/>
        <v>231911</v>
      </c>
      <c r="AO305" s="69">
        <v>23</v>
      </c>
      <c r="AP305" s="69">
        <v>19</v>
      </c>
      <c r="AQ305" s="69">
        <v>11</v>
      </c>
      <c r="AR305" s="66">
        <v>93.7</v>
      </c>
      <c r="AS305" s="62"/>
    </row>
    <row r="306" spans="25:45" ht="14.4">
      <c r="Y306" s="73" t="str">
        <f t="shared" si="12"/>
        <v>241911</v>
      </c>
      <c r="Z306" s="69">
        <v>24</v>
      </c>
      <c r="AA306" s="69">
        <v>19</v>
      </c>
      <c r="AB306" s="69">
        <v>11</v>
      </c>
      <c r="AC306" s="161">
        <v>0.7</v>
      </c>
      <c r="AD306" s="161">
        <v>1.3</v>
      </c>
      <c r="AE306" s="161">
        <v>1.9</v>
      </c>
      <c r="AF306" s="161">
        <v>2.6</v>
      </c>
      <c r="AG306" s="161">
        <v>3.2</v>
      </c>
      <c r="AH306" s="161">
        <v>3.9</v>
      </c>
      <c r="AI306" s="161">
        <v>4.5</v>
      </c>
      <c r="AJ306" s="161">
        <v>5.8</v>
      </c>
      <c r="AK306" s="161">
        <v>7.1</v>
      </c>
      <c r="AL306" s="161">
        <v>9</v>
      </c>
      <c r="AN306" s="71" t="str">
        <f t="shared" si="13"/>
        <v>241911</v>
      </c>
      <c r="AO306" s="69">
        <v>24</v>
      </c>
      <c r="AP306" s="69">
        <v>19</v>
      </c>
      <c r="AQ306" s="69">
        <v>11</v>
      </c>
      <c r="AR306" s="66">
        <v>93.8</v>
      </c>
      <c r="AS306" s="62"/>
    </row>
    <row r="307" spans="25:45" ht="14.4">
      <c r="Y307" s="73" t="str">
        <f t="shared" si="12"/>
        <v>251911</v>
      </c>
      <c r="Z307" s="69">
        <v>25</v>
      </c>
      <c r="AA307" s="69">
        <v>19</v>
      </c>
      <c r="AB307" s="69">
        <v>11</v>
      </c>
      <c r="AC307" s="161">
        <v>0.7</v>
      </c>
      <c r="AD307" s="161">
        <v>1.4</v>
      </c>
      <c r="AE307" s="161">
        <v>2</v>
      </c>
      <c r="AF307" s="161">
        <v>2.7</v>
      </c>
      <c r="AG307" s="161">
        <v>3.4</v>
      </c>
      <c r="AH307" s="161">
        <v>4.0999999999999996</v>
      </c>
      <c r="AI307" s="161">
        <v>4.7</v>
      </c>
      <c r="AJ307" s="161">
        <v>6.1</v>
      </c>
      <c r="AK307" s="161">
        <v>7.4</v>
      </c>
      <c r="AL307" s="161">
        <v>9.4</v>
      </c>
      <c r="AN307" s="71" t="str">
        <f t="shared" si="13"/>
        <v>251911</v>
      </c>
      <c r="AO307" s="69">
        <v>25</v>
      </c>
      <c r="AP307" s="69">
        <v>19</v>
      </c>
      <c r="AQ307" s="69">
        <v>11</v>
      </c>
      <c r="AR307" s="66">
        <v>93.9</v>
      </c>
      <c r="AS307" s="62"/>
    </row>
    <row r="308" spans="25:45" ht="14.4">
      <c r="Y308" s="73" t="str">
        <f t="shared" si="12"/>
        <v>261911</v>
      </c>
      <c r="Z308" s="69">
        <v>26</v>
      </c>
      <c r="AA308" s="69">
        <v>19</v>
      </c>
      <c r="AB308" s="69">
        <v>11</v>
      </c>
      <c r="AC308" s="161">
        <v>0.7</v>
      </c>
      <c r="AD308" s="161">
        <v>1.4</v>
      </c>
      <c r="AE308" s="161">
        <v>2.1</v>
      </c>
      <c r="AF308" s="161">
        <v>2.8</v>
      </c>
      <c r="AG308" s="161">
        <v>3.5</v>
      </c>
      <c r="AH308" s="161">
        <v>4.2</v>
      </c>
      <c r="AI308" s="161">
        <v>4.9000000000000004</v>
      </c>
      <c r="AJ308" s="161">
        <v>6.3</v>
      </c>
      <c r="AK308" s="161">
        <v>7.7</v>
      </c>
      <c r="AL308" s="161">
        <v>9.6999999999999993</v>
      </c>
      <c r="AN308" s="71" t="str">
        <f t="shared" si="13"/>
        <v>261911</v>
      </c>
      <c r="AO308" s="69">
        <v>26</v>
      </c>
      <c r="AP308" s="69">
        <v>19</v>
      </c>
      <c r="AQ308" s="69">
        <v>11</v>
      </c>
      <c r="AR308" s="66">
        <v>94.1</v>
      </c>
      <c r="AS308" s="62"/>
    </row>
    <row r="309" spans="25:45" ht="14.4">
      <c r="Y309" s="73" t="str">
        <f t="shared" si="12"/>
        <v>271911</v>
      </c>
      <c r="Z309" s="69">
        <v>27</v>
      </c>
      <c r="AA309" s="69">
        <v>19</v>
      </c>
      <c r="AB309" s="69">
        <v>11</v>
      </c>
      <c r="AC309" s="161">
        <v>0.8</v>
      </c>
      <c r="AD309" s="161">
        <v>1.5</v>
      </c>
      <c r="AE309" s="161">
        <v>2.2000000000000002</v>
      </c>
      <c r="AF309" s="161">
        <v>3</v>
      </c>
      <c r="AG309" s="161">
        <v>3.7</v>
      </c>
      <c r="AH309" s="161">
        <v>4.5</v>
      </c>
      <c r="AI309" s="161">
        <v>5.2</v>
      </c>
      <c r="AJ309" s="161">
        <v>6.7</v>
      </c>
      <c r="AK309" s="161">
        <v>8.1</v>
      </c>
      <c r="AL309" s="161">
        <v>10.3</v>
      </c>
      <c r="AN309" s="71" t="str">
        <f t="shared" si="13"/>
        <v>271911</v>
      </c>
      <c r="AO309" s="69">
        <v>27</v>
      </c>
      <c r="AP309" s="69">
        <v>19</v>
      </c>
      <c r="AQ309" s="69">
        <v>11</v>
      </c>
      <c r="AR309" s="66">
        <v>94.2</v>
      </c>
      <c r="AS309" s="62"/>
    </row>
    <row r="310" spans="25:45" ht="14.4">
      <c r="Y310" s="73" t="str">
        <f t="shared" si="12"/>
        <v>281911</v>
      </c>
      <c r="Z310" s="69">
        <v>28</v>
      </c>
      <c r="AA310" s="69">
        <v>19</v>
      </c>
      <c r="AB310" s="69">
        <v>11</v>
      </c>
      <c r="AC310" s="161">
        <v>0.8</v>
      </c>
      <c r="AD310" s="161">
        <v>1.6</v>
      </c>
      <c r="AE310" s="161">
        <v>2.4</v>
      </c>
      <c r="AF310" s="161">
        <v>3.1</v>
      </c>
      <c r="AG310" s="161">
        <v>3.9</v>
      </c>
      <c r="AH310" s="161">
        <v>4.7</v>
      </c>
      <c r="AI310" s="161">
        <v>5.5</v>
      </c>
      <c r="AJ310" s="161">
        <v>7.1</v>
      </c>
      <c r="AK310" s="161">
        <v>8.6</v>
      </c>
      <c r="AL310" s="161">
        <v>10.9</v>
      </c>
      <c r="AN310" s="71" t="str">
        <f t="shared" si="13"/>
        <v>281911</v>
      </c>
      <c r="AO310" s="69">
        <v>28</v>
      </c>
      <c r="AP310" s="69">
        <v>19</v>
      </c>
      <c r="AQ310" s="69">
        <v>11</v>
      </c>
      <c r="AR310" s="66">
        <v>94.4</v>
      </c>
      <c r="AS310" s="62"/>
    </row>
    <row r="311" spans="25:45" ht="14.4">
      <c r="Y311" s="73" t="str">
        <f t="shared" si="12"/>
        <v>291911</v>
      </c>
      <c r="Z311" s="69">
        <v>29</v>
      </c>
      <c r="AA311" s="69">
        <v>19</v>
      </c>
      <c r="AB311" s="69">
        <v>11</v>
      </c>
      <c r="AC311" s="161">
        <v>0.9</v>
      </c>
      <c r="AD311" s="161">
        <v>1.7</v>
      </c>
      <c r="AE311" s="161">
        <v>2.5</v>
      </c>
      <c r="AF311" s="161">
        <v>3.4</v>
      </c>
      <c r="AG311" s="161">
        <v>4.2</v>
      </c>
      <c r="AH311" s="161">
        <v>5</v>
      </c>
      <c r="AI311" s="161">
        <v>5.9</v>
      </c>
      <c r="AJ311" s="161">
        <v>7.5</v>
      </c>
      <c r="AK311" s="161">
        <v>9.1999999999999993</v>
      </c>
      <c r="AL311" s="161">
        <v>11.6</v>
      </c>
      <c r="AN311" s="71" t="str">
        <f t="shared" si="13"/>
        <v>291911</v>
      </c>
      <c r="AO311" s="69">
        <v>29</v>
      </c>
      <c r="AP311" s="69">
        <v>19</v>
      </c>
      <c r="AQ311" s="69">
        <v>11</v>
      </c>
      <c r="AR311" s="66">
        <v>94.6</v>
      </c>
      <c r="AS311" s="62"/>
    </row>
    <row r="312" spans="25:45" ht="14.4">
      <c r="Y312" s="73" t="str">
        <f t="shared" si="12"/>
        <v>301911</v>
      </c>
      <c r="Z312" s="69">
        <v>30</v>
      </c>
      <c r="AA312" s="69">
        <v>19</v>
      </c>
      <c r="AB312" s="69">
        <v>11</v>
      </c>
      <c r="AC312" s="161">
        <v>0.9</v>
      </c>
      <c r="AD312" s="161">
        <v>1.8</v>
      </c>
      <c r="AE312" s="161">
        <v>2.7</v>
      </c>
      <c r="AF312" s="161">
        <v>3.6</v>
      </c>
      <c r="AG312" s="161">
        <v>4.5</v>
      </c>
      <c r="AH312" s="161">
        <v>5.4</v>
      </c>
      <c r="AI312" s="161">
        <v>6.3</v>
      </c>
      <c r="AJ312" s="161">
        <v>8</v>
      </c>
      <c r="AK312" s="161">
        <v>9.8000000000000007</v>
      </c>
      <c r="AL312" s="161">
        <v>12.4</v>
      </c>
      <c r="AN312" s="71" t="str">
        <f t="shared" si="13"/>
        <v>301911</v>
      </c>
      <c r="AO312" s="69">
        <v>30</v>
      </c>
      <c r="AP312" s="69">
        <v>19</v>
      </c>
      <c r="AQ312" s="69">
        <v>11</v>
      </c>
      <c r="AR312" s="66">
        <v>94.9</v>
      </c>
      <c r="AS312" s="62"/>
    </row>
    <row r="313" spans="25:45" ht="14.4">
      <c r="Y313" s="73" t="str">
        <f t="shared" si="12"/>
        <v>311911</v>
      </c>
      <c r="Z313" s="69">
        <v>31</v>
      </c>
      <c r="AA313" s="69">
        <v>19</v>
      </c>
      <c r="AB313" s="69">
        <v>11</v>
      </c>
      <c r="AC313" s="161">
        <v>0.9</v>
      </c>
      <c r="AD313" s="161">
        <v>1.9</v>
      </c>
      <c r="AE313" s="161">
        <v>2.9</v>
      </c>
      <c r="AF313" s="161">
        <v>3.8</v>
      </c>
      <c r="AG313" s="161">
        <v>4.8</v>
      </c>
      <c r="AH313" s="161">
        <v>5.8</v>
      </c>
      <c r="AI313" s="161">
        <v>6.7</v>
      </c>
      <c r="AJ313" s="161">
        <v>8.6</v>
      </c>
      <c r="AK313" s="161">
        <v>10.5</v>
      </c>
      <c r="AL313" s="161">
        <v>13.3</v>
      </c>
      <c r="AN313" s="71" t="str">
        <f t="shared" si="13"/>
        <v>311911</v>
      </c>
      <c r="AO313" s="69">
        <v>31</v>
      </c>
      <c r="AP313" s="69">
        <v>19</v>
      </c>
      <c r="AQ313" s="69">
        <v>11</v>
      </c>
      <c r="AR313" s="66">
        <v>95.2</v>
      </c>
      <c r="AS313" s="62"/>
    </row>
    <row r="314" spans="25:45" ht="14.4">
      <c r="Y314" s="73" t="str">
        <f t="shared" si="12"/>
        <v>321911</v>
      </c>
      <c r="Z314" s="69">
        <v>32</v>
      </c>
      <c r="AA314" s="69">
        <v>19</v>
      </c>
      <c r="AB314" s="69">
        <v>11</v>
      </c>
      <c r="AC314" s="161">
        <v>1.1000000000000001</v>
      </c>
      <c r="AD314" s="161">
        <v>2.1</v>
      </c>
      <c r="AE314" s="161">
        <v>3.2</v>
      </c>
      <c r="AF314" s="161">
        <v>4.2</v>
      </c>
      <c r="AG314" s="161">
        <v>5.3</v>
      </c>
      <c r="AH314" s="161">
        <v>6.3</v>
      </c>
      <c r="AI314" s="161">
        <v>7.3</v>
      </c>
      <c r="AJ314" s="161">
        <v>9.4</v>
      </c>
      <c r="AK314" s="161">
        <v>11.4</v>
      </c>
      <c r="AL314" s="161">
        <v>14.5</v>
      </c>
      <c r="AN314" s="71" t="str">
        <f t="shared" si="13"/>
        <v>321911</v>
      </c>
      <c r="AO314" s="69">
        <v>32</v>
      </c>
      <c r="AP314" s="69">
        <v>19</v>
      </c>
      <c r="AQ314" s="69">
        <v>11</v>
      </c>
      <c r="AR314" s="66">
        <v>95.5</v>
      </c>
      <c r="AS314" s="62"/>
    </row>
    <row r="315" spans="25:45" ht="14.4">
      <c r="Y315" s="73" t="str">
        <f t="shared" si="12"/>
        <v>331911</v>
      </c>
      <c r="Z315" s="69">
        <v>33</v>
      </c>
      <c r="AA315" s="69">
        <v>19</v>
      </c>
      <c r="AB315" s="69">
        <v>11</v>
      </c>
      <c r="AC315" s="161">
        <v>1.1000000000000001</v>
      </c>
      <c r="AD315" s="161">
        <v>2.2999999999999998</v>
      </c>
      <c r="AE315" s="161">
        <v>3.4</v>
      </c>
      <c r="AF315" s="161">
        <v>4.5999999999999996</v>
      </c>
      <c r="AG315" s="161">
        <v>5.7</v>
      </c>
      <c r="AH315" s="161">
        <v>6.8</v>
      </c>
      <c r="AI315" s="161">
        <v>8</v>
      </c>
      <c r="AJ315" s="161">
        <v>10.199999999999999</v>
      </c>
      <c r="AK315" s="161">
        <v>12.4</v>
      </c>
      <c r="AL315" s="161">
        <v>15.7</v>
      </c>
      <c r="AN315" s="71" t="str">
        <f t="shared" si="13"/>
        <v>331911</v>
      </c>
      <c r="AO315" s="69">
        <v>33</v>
      </c>
      <c r="AP315" s="69">
        <v>19</v>
      </c>
      <c r="AQ315" s="69">
        <v>11</v>
      </c>
      <c r="AR315" s="66">
        <v>95.9</v>
      </c>
      <c r="AS315" s="62"/>
    </row>
    <row r="316" spans="25:45" ht="14.4">
      <c r="Y316" s="73" t="str">
        <f t="shared" si="12"/>
        <v>341911</v>
      </c>
      <c r="Z316" s="69">
        <v>34</v>
      </c>
      <c r="AA316" s="69">
        <v>19</v>
      </c>
      <c r="AB316" s="69">
        <v>11</v>
      </c>
      <c r="AC316" s="161">
        <v>1.3</v>
      </c>
      <c r="AD316" s="161">
        <v>2.5</v>
      </c>
      <c r="AE316" s="161">
        <v>3.8</v>
      </c>
      <c r="AF316" s="161">
        <v>5</v>
      </c>
      <c r="AG316" s="161">
        <v>6.3</v>
      </c>
      <c r="AH316" s="161">
        <v>7.5</v>
      </c>
      <c r="AI316" s="161">
        <v>8.6999999999999993</v>
      </c>
      <c r="AJ316" s="161">
        <v>11.1</v>
      </c>
      <c r="AK316" s="161">
        <v>13.5</v>
      </c>
      <c r="AL316" s="161">
        <v>17.100000000000001</v>
      </c>
      <c r="AN316" s="71" t="str">
        <f t="shared" si="13"/>
        <v>341911</v>
      </c>
      <c r="AO316" s="69">
        <v>34</v>
      </c>
      <c r="AP316" s="69">
        <v>19</v>
      </c>
      <c r="AQ316" s="69">
        <v>11</v>
      </c>
      <c r="AR316" s="66">
        <v>96.3</v>
      </c>
      <c r="AS316" s="62"/>
    </row>
    <row r="317" spans="25:45" ht="14.4">
      <c r="Y317" s="73" t="str">
        <f t="shared" si="12"/>
        <v>351911</v>
      </c>
      <c r="Z317" s="69">
        <v>35</v>
      </c>
      <c r="AA317" s="69">
        <v>19</v>
      </c>
      <c r="AB317" s="69">
        <v>11</v>
      </c>
      <c r="AC317" s="161">
        <v>1.4</v>
      </c>
      <c r="AD317" s="161">
        <v>2.8</v>
      </c>
      <c r="AE317" s="161">
        <v>4.0999999999999996</v>
      </c>
      <c r="AF317" s="161">
        <v>5.5</v>
      </c>
      <c r="AG317" s="161">
        <v>6.8</v>
      </c>
      <c r="AH317" s="161">
        <v>8.1999999999999993</v>
      </c>
      <c r="AI317" s="161">
        <v>9.5</v>
      </c>
      <c r="AJ317" s="161">
        <v>12.2</v>
      </c>
      <c r="AK317" s="161">
        <v>14.8</v>
      </c>
      <c r="AL317" s="161">
        <v>18.600000000000001</v>
      </c>
      <c r="AN317" s="71" t="str">
        <f t="shared" si="13"/>
        <v>351911</v>
      </c>
      <c r="AO317" s="69">
        <v>35</v>
      </c>
      <c r="AP317" s="69">
        <v>19</v>
      </c>
      <c r="AQ317" s="69">
        <v>11</v>
      </c>
      <c r="AR317" s="66">
        <v>96.8</v>
      </c>
      <c r="AS317" s="62"/>
    </row>
    <row r="318" spans="25:45" ht="14.4">
      <c r="Y318" s="73" t="str">
        <f t="shared" si="12"/>
        <v>361911</v>
      </c>
      <c r="Z318" s="69">
        <v>36</v>
      </c>
      <c r="AA318" s="69">
        <v>19</v>
      </c>
      <c r="AB318" s="69">
        <v>11</v>
      </c>
      <c r="AC318" s="161">
        <v>1.5</v>
      </c>
      <c r="AD318" s="161">
        <v>3</v>
      </c>
      <c r="AE318" s="161">
        <v>4.5</v>
      </c>
      <c r="AF318" s="161">
        <v>6</v>
      </c>
      <c r="AG318" s="161">
        <v>7.4</v>
      </c>
      <c r="AH318" s="161">
        <v>8.9</v>
      </c>
      <c r="AI318" s="161">
        <v>10.4</v>
      </c>
      <c r="AJ318" s="161">
        <v>13.2</v>
      </c>
      <c r="AK318" s="161">
        <v>16.100000000000001</v>
      </c>
      <c r="AL318" s="161">
        <v>20.3</v>
      </c>
      <c r="AN318" s="71" t="str">
        <f t="shared" si="13"/>
        <v>361911</v>
      </c>
      <c r="AO318" s="69">
        <v>36</v>
      </c>
      <c r="AP318" s="69">
        <v>19</v>
      </c>
      <c r="AQ318" s="69">
        <v>11</v>
      </c>
      <c r="AR318" s="66">
        <v>97.4</v>
      </c>
      <c r="AS318" s="62"/>
    </row>
    <row r="319" spans="25:45" ht="14.4">
      <c r="Y319" s="73" t="str">
        <f t="shared" si="12"/>
        <v>371911</v>
      </c>
      <c r="Z319" s="69">
        <v>37</v>
      </c>
      <c r="AA319" s="69">
        <v>19</v>
      </c>
      <c r="AB319" s="69">
        <v>11</v>
      </c>
      <c r="AC319" s="161">
        <v>1.6</v>
      </c>
      <c r="AD319" s="161">
        <v>3.3</v>
      </c>
      <c r="AE319" s="161">
        <v>4.9000000000000004</v>
      </c>
      <c r="AF319" s="161">
        <v>6.6</v>
      </c>
      <c r="AG319" s="161">
        <v>8.1999999999999993</v>
      </c>
      <c r="AH319" s="161">
        <v>9.8000000000000007</v>
      </c>
      <c r="AI319" s="161">
        <v>11.4</v>
      </c>
      <c r="AJ319" s="161">
        <v>14.5</v>
      </c>
      <c r="AK319" s="161">
        <v>17.600000000000001</v>
      </c>
      <c r="AL319" s="161">
        <v>22.2</v>
      </c>
      <c r="AN319" s="71" t="str">
        <f t="shared" si="13"/>
        <v>371911</v>
      </c>
      <c r="AO319" s="69">
        <v>37</v>
      </c>
      <c r="AP319" s="69">
        <v>19</v>
      </c>
      <c r="AQ319" s="69">
        <v>11</v>
      </c>
      <c r="AR319" s="66">
        <v>98</v>
      </c>
      <c r="AS319" s="62"/>
    </row>
    <row r="320" spans="25:45" ht="14.4">
      <c r="Y320" s="73" t="str">
        <f t="shared" si="12"/>
        <v>381911</v>
      </c>
      <c r="Z320" s="69">
        <v>38</v>
      </c>
      <c r="AA320" s="69">
        <v>19</v>
      </c>
      <c r="AB320" s="69">
        <v>11</v>
      </c>
      <c r="AC320" s="161">
        <v>1.8</v>
      </c>
      <c r="AD320" s="161">
        <v>3.6</v>
      </c>
      <c r="AE320" s="161">
        <v>5.4</v>
      </c>
      <c r="AF320" s="161">
        <v>7.2</v>
      </c>
      <c r="AG320" s="161">
        <v>8.9</v>
      </c>
      <c r="AH320" s="161">
        <v>10.7</v>
      </c>
      <c r="AI320" s="161">
        <v>12.4</v>
      </c>
      <c r="AJ320" s="161">
        <v>15.9</v>
      </c>
      <c r="AK320" s="161">
        <v>19.2</v>
      </c>
      <c r="AL320" s="161">
        <v>24.2</v>
      </c>
      <c r="AN320" s="71" t="str">
        <f t="shared" si="13"/>
        <v>381911</v>
      </c>
      <c r="AO320" s="69">
        <v>38</v>
      </c>
      <c r="AP320" s="69">
        <v>19</v>
      </c>
      <c r="AQ320" s="69">
        <v>11</v>
      </c>
      <c r="AR320" s="66">
        <v>98.7</v>
      </c>
      <c r="AS320" s="62"/>
    </row>
    <row r="321" spans="25:45" ht="14.4">
      <c r="Y321" s="73" t="str">
        <f t="shared" si="12"/>
        <v>391911</v>
      </c>
      <c r="Z321" s="69">
        <v>39</v>
      </c>
      <c r="AA321" s="69">
        <v>19</v>
      </c>
      <c r="AB321" s="69">
        <v>11</v>
      </c>
      <c r="AC321" s="161">
        <v>2</v>
      </c>
      <c r="AD321" s="161">
        <v>4</v>
      </c>
      <c r="AE321" s="161">
        <v>6</v>
      </c>
      <c r="AF321" s="161">
        <v>7.9</v>
      </c>
      <c r="AG321" s="161">
        <v>9.9</v>
      </c>
      <c r="AH321" s="161">
        <v>11.8</v>
      </c>
      <c r="AI321" s="161">
        <v>13.7</v>
      </c>
      <c r="AJ321" s="161">
        <v>17.399999999999999</v>
      </c>
      <c r="AK321" s="161">
        <v>21.1</v>
      </c>
      <c r="AL321" s="161">
        <v>26.5</v>
      </c>
      <c r="AN321" s="71" t="str">
        <f t="shared" si="13"/>
        <v>391911</v>
      </c>
      <c r="AO321" s="69">
        <v>39</v>
      </c>
      <c r="AP321" s="69">
        <v>19</v>
      </c>
      <c r="AQ321" s="69">
        <v>11</v>
      </c>
      <c r="AR321" s="66">
        <v>99.4</v>
      </c>
      <c r="AS321" s="62"/>
    </row>
    <row r="322" spans="25:45" ht="14.4">
      <c r="Y322" s="73" t="str">
        <f t="shared" si="12"/>
        <v>401911</v>
      </c>
      <c r="Z322" s="69">
        <v>40</v>
      </c>
      <c r="AA322" s="69">
        <v>19</v>
      </c>
      <c r="AB322" s="69">
        <v>11</v>
      </c>
      <c r="AC322" s="161">
        <v>2.2000000000000002</v>
      </c>
      <c r="AD322" s="161">
        <v>4.4000000000000004</v>
      </c>
      <c r="AE322" s="161">
        <v>6.6</v>
      </c>
      <c r="AF322" s="161">
        <v>8.6999999999999993</v>
      </c>
      <c r="AG322" s="161">
        <v>10.8</v>
      </c>
      <c r="AH322" s="161">
        <v>12.9</v>
      </c>
      <c r="AI322" s="161">
        <v>15</v>
      </c>
      <c r="AJ322" s="161">
        <v>19.100000000000001</v>
      </c>
      <c r="AK322" s="161">
        <v>23.1</v>
      </c>
      <c r="AL322" s="161">
        <v>29</v>
      </c>
      <c r="AN322" s="71" t="str">
        <f t="shared" si="13"/>
        <v>401911</v>
      </c>
      <c r="AO322" s="69">
        <v>40</v>
      </c>
      <c r="AP322" s="69">
        <v>19</v>
      </c>
      <c r="AQ322" s="69">
        <v>11</v>
      </c>
      <c r="AR322" s="66">
        <v>100.2</v>
      </c>
      <c r="AS322" s="62"/>
    </row>
    <row r="323" spans="25:45" ht="14.4">
      <c r="Y323" s="73" t="str">
        <f t="shared" si="12"/>
        <v>411911</v>
      </c>
      <c r="Z323" s="69">
        <v>41</v>
      </c>
      <c r="AA323" s="69">
        <v>19</v>
      </c>
      <c r="AB323" s="69">
        <v>11</v>
      </c>
      <c r="AC323" s="161">
        <v>2.4</v>
      </c>
      <c r="AD323" s="161">
        <v>4.8</v>
      </c>
      <c r="AE323" s="161">
        <v>7.2</v>
      </c>
      <c r="AF323" s="161">
        <v>9.5</v>
      </c>
      <c r="AG323" s="161">
        <v>11.8</v>
      </c>
      <c r="AH323" s="161">
        <v>14.1</v>
      </c>
      <c r="AI323" s="161">
        <v>16.399999999999999</v>
      </c>
      <c r="AJ323" s="161">
        <v>20.9</v>
      </c>
      <c r="AK323" s="161">
        <v>25.3</v>
      </c>
      <c r="AL323" s="161">
        <v>31.7</v>
      </c>
      <c r="AN323" s="71" t="str">
        <f t="shared" si="13"/>
        <v>411911</v>
      </c>
      <c r="AO323" s="69">
        <v>41</v>
      </c>
      <c r="AP323" s="69">
        <v>19</v>
      </c>
      <c r="AQ323" s="69">
        <v>11</v>
      </c>
      <c r="AR323" s="66">
        <v>101.2</v>
      </c>
      <c r="AS323" s="62"/>
    </row>
    <row r="324" spans="25:45" ht="14.4">
      <c r="Y324" s="73" t="str">
        <f t="shared" ref="Y324:Y387" si="14">+CONCATENATE(Z324,AA324,AB324)</f>
        <v>421911</v>
      </c>
      <c r="Z324" s="69">
        <v>42</v>
      </c>
      <c r="AA324" s="69">
        <v>19</v>
      </c>
      <c r="AB324" s="69">
        <v>11</v>
      </c>
      <c r="AC324" s="161">
        <v>2.7</v>
      </c>
      <c r="AD324" s="161">
        <v>5.3</v>
      </c>
      <c r="AE324" s="161">
        <v>7.9</v>
      </c>
      <c r="AF324" s="161">
        <v>10.5</v>
      </c>
      <c r="AG324" s="161">
        <v>13</v>
      </c>
      <c r="AH324" s="161">
        <v>15.6</v>
      </c>
      <c r="AI324" s="161">
        <v>18.100000000000001</v>
      </c>
      <c r="AJ324" s="161">
        <v>23</v>
      </c>
      <c r="AK324" s="161">
        <v>27.8</v>
      </c>
      <c r="AL324" s="161">
        <v>34.799999999999997</v>
      </c>
      <c r="AN324" s="71" t="str">
        <f t="shared" ref="AN324:AN387" si="15">+CONCATENATE(AO324,AP324,AQ324)</f>
        <v>421911</v>
      </c>
      <c r="AO324" s="69">
        <v>42</v>
      </c>
      <c r="AP324" s="69">
        <v>19</v>
      </c>
      <c r="AQ324" s="69">
        <v>11</v>
      </c>
      <c r="AR324" s="66">
        <v>102.2</v>
      </c>
      <c r="AS324" s="62"/>
    </row>
    <row r="325" spans="25:45" ht="14.4">
      <c r="Y325" s="73" t="str">
        <f t="shared" si="14"/>
        <v>431911</v>
      </c>
      <c r="Z325" s="69">
        <v>43</v>
      </c>
      <c r="AA325" s="69">
        <v>19</v>
      </c>
      <c r="AB325" s="69">
        <v>11</v>
      </c>
      <c r="AC325" s="161">
        <v>3</v>
      </c>
      <c r="AD325" s="161">
        <v>5.9</v>
      </c>
      <c r="AE325" s="161">
        <v>8.6999999999999993</v>
      </c>
      <c r="AF325" s="161">
        <v>11.6</v>
      </c>
      <c r="AG325" s="161">
        <v>14.4</v>
      </c>
      <c r="AH325" s="161">
        <v>17.100000000000001</v>
      </c>
      <c r="AI325" s="161">
        <v>19.899999999999999</v>
      </c>
      <c r="AJ325" s="161">
        <v>25.2</v>
      </c>
      <c r="AK325" s="161">
        <v>30.4</v>
      </c>
      <c r="AL325" s="161">
        <v>38.1</v>
      </c>
      <c r="AN325" s="71" t="str">
        <f t="shared" si="15"/>
        <v>431911</v>
      </c>
      <c r="AO325" s="69">
        <v>43</v>
      </c>
      <c r="AP325" s="69">
        <v>19</v>
      </c>
      <c r="AQ325" s="69">
        <v>11</v>
      </c>
      <c r="AR325" s="66">
        <v>103.3</v>
      </c>
      <c r="AS325" s="62"/>
    </row>
    <row r="326" spans="25:45" ht="14.4">
      <c r="Y326" s="73" t="str">
        <f t="shared" si="14"/>
        <v>441911</v>
      </c>
      <c r="Z326" s="69">
        <v>44</v>
      </c>
      <c r="AA326" s="69">
        <v>19</v>
      </c>
      <c r="AB326" s="69">
        <v>11</v>
      </c>
      <c r="AC326" s="161">
        <v>3.2</v>
      </c>
      <c r="AD326" s="161">
        <v>6.4</v>
      </c>
      <c r="AE326" s="161">
        <v>9.6</v>
      </c>
      <c r="AF326" s="161">
        <v>12.7</v>
      </c>
      <c r="AG326" s="161">
        <v>15.7</v>
      </c>
      <c r="AH326" s="161">
        <v>18.8</v>
      </c>
      <c r="AI326" s="161">
        <v>21.8</v>
      </c>
      <c r="AJ326" s="161">
        <v>27.6</v>
      </c>
      <c r="AK326" s="161">
        <v>33.299999999999997</v>
      </c>
      <c r="AL326" s="161">
        <v>41.7</v>
      </c>
      <c r="AN326" s="71" t="str">
        <f t="shared" si="15"/>
        <v>441911</v>
      </c>
      <c r="AO326" s="69">
        <v>44</v>
      </c>
      <c r="AP326" s="69">
        <v>19</v>
      </c>
      <c r="AQ326" s="69">
        <v>11</v>
      </c>
      <c r="AR326" s="66">
        <v>104.6</v>
      </c>
      <c r="AS326" s="62"/>
    </row>
    <row r="327" spans="25:45" ht="14.4">
      <c r="Y327" s="73" t="str">
        <f t="shared" si="14"/>
        <v>451911</v>
      </c>
      <c r="Z327" s="69">
        <v>45</v>
      </c>
      <c r="AA327" s="69">
        <v>19</v>
      </c>
      <c r="AB327" s="69">
        <v>11</v>
      </c>
      <c r="AC327" s="161">
        <v>3.5</v>
      </c>
      <c r="AD327" s="161">
        <v>7</v>
      </c>
      <c r="AE327" s="161">
        <v>10.5</v>
      </c>
      <c r="AF327" s="161">
        <v>13.9</v>
      </c>
      <c r="AG327" s="161">
        <v>17.3</v>
      </c>
      <c r="AH327" s="161">
        <v>20.6</v>
      </c>
      <c r="AI327" s="161">
        <v>23.9</v>
      </c>
      <c r="AJ327" s="161">
        <v>30.3</v>
      </c>
      <c r="AK327" s="161">
        <v>36.5</v>
      </c>
      <c r="AL327" s="161">
        <v>45.6</v>
      </c>
      <c r="AN327" s="71" t="str">
        <f t="shared" si="15"/>
        <v>451911</v>
      </c>
      <c r="AO327" s="69">
        <v>45</v>
      </c>
      <c r="AP327" s="69">
        <v>19</v>
      </c>
      <c r="AQ327" s="69">
        <v>11</v>
      </c>
      <c r="AR327" s="66">
        <v>106</v>
      </c>
      <c r="AS327" s="62"/>
    </row>
    <row r="328" spans="25:45" ht="14.4">
      <c r="Y328" s="73" t="str">
        <f t="shared" si="14"/>
        <v>461911</v>
      </c>
      <c r="Z328" s="69">
        <v>46</v>
      </c>
      <c r="AA328" s="69">
        <v>19</v>
      </c>
      <c r="AB328" s="69">
        <v>11</v>
      </c>
      <c r="AC328" s="161">
        <v>3.9</v>
      </c>
      <c r="AD328" s="161">
        <v>7.8</v>
      </c>
      <c r="AE328" s="161">
        <v>11.6</v>
      </c>
      <c r="AF328" s="161">
        <v>15.3</v>
      </c>
      <c r="AG328" s="161">
        <v>19</v>
      </c>
      <c r="AH328" s="161">
        <v>22.6</v>
      </c>
      <c r="AI328" s="161">
        <v>26.2</v>
      </c>
      <c r="AJ328" s="161">
        <v>33.200000000000003</v>
      </c>
      <c r="AK328" s="161">
        <v>40</v>
      </c>
      <c r="AL328" s="161">
        <v>49.9</v>
      </c>
      <c r="AN328" s="71" t="str">
        <f t="shared" si="15"/>
        <v>461911</v>
      </c>
      <c r="AO328" s="69">
        <v>46</v>
      </c>
      <c r="AP328" s="69">
        <v>19</v>
      </c>
      <c r="AQ328" s="69">
        <v>11</v>
      </c>
      <c r="AR328" s="66">
        <v>107.5</v>
      </c>
      <c r="AS328" s="62"/>
    </row>
    <row r="329" spans="25:45" ht="14.4">
      <c r="Y329" s="73" t="str">
        <f t="shared" si="14"/>
        <v>471911</v>
      </c>
      <c r="Z329" s="69">
        <v>47</v>
      </c>
      <c r="AA329" s="69">
        <v>19</v>
      </c>
      <c r="AB329" s="69">
        <v>11</v>
      </c>
      <c r="AC329" s="161">
        <v>4.3</v>
      </c>
      <c r="AD329" s="161">
        <v>8.5</v>
      </c>
      <c r="AE329" s="161">
        <v>12.7</v>
      </c>
      <c r="AF329" s="161">
        <v>16.8</v>
      </c>
      <c r="AG329" s="161">
        <v>20.8</v>
      </c>
      <c r="AH329" s="161">
        <v>24.8</v>
      </c>
      <c r="AI329" s="161">
        <v>28.7</v>
      </c>
      <c r="AJ329" s="161">
        <v>36.4</v>
      </c>
      <c r="AK329" s="161">
        <v>43.8</v>
      </c>
      <c r="AL329" s="161">
        <v>54.6</v>
      </c>
      <c r="AN329" s="71" t="str">
        <f t="shared" si="15"/>
        <v>471911</v>
      </c>
      <c r="AO329" s="69">
        <v>47</v>
      </c>
      <c r="AP329" s="69">
        <v>19</v>
      </c>
      <c r="AQ329" s="69">
        <v>11</v>
      </c>
      <c r="AR329" s="66">
        <v>109.2</v>
      </c>
      <c r="AS329" s="62"/>
    </row>
    <row r="330" spans="25:45" ht="14.4">
      <c r="Y330" s="73" t="str">
        <f t="shared" si="14"/>
        <v>481911</v>
      </c>
      <c r="Z330" s="69">
        <v>48</v>
      </c>
      <c r="AA330" s="69">
        <v>19</v>
      </c>
      <c r="AB330" s="69">
        <v>11</v>
      </c>
      <c r="AC330" s="161">
        <v>4.8</v>
      </c>
      <c r="AD330" s="161">
        <v>9.4</v>
      </c>
      <c r="AE330" s="161">
        <v>14</v>
      </c>
      <c r="AF330" s="161">
        <v>18.5</v>
      </c>
      <c r="AG330" s="161">
        <v>22.9</v>
      </c>
      <c r="AH330" s="161">
        <v>27.3</v>
      </c>
      <c r="AI330" s="161">
        <v>31.5</v>
      </c>
      <c r="AJ330" s="161">
        <v>39.9</v>
      </c>
      <c r="AK330" s="161">
        <v>48</v>
      </c>
      <c r="AL330" s="161">
        <v>59.7</v>
      </c>
      <c r="AN330" s="71" t="str">
        <f t="shared" si="15"/>
        <v>481911</v>
      </c>
      <c r="AO330" s="69">
        <v>48</v>
      </c>
      <c r="AP330" s="69">
        <v>19</v>
      </c>
      <c r="AQ330" s="69">
        <v>11</v>
      </c>
      <c r="AR330" s="66">
        <v>111</v>
      </c>
      <c r="AS330" s="62"/>
    </row>
    <row r="331" spans="25:45" ht="14.4">
      <c r="Y331" s="73" t="str">
        <f t="shared" si="14"/>
        <v>491911</v>
      </c>
      <c r="Z331" s="69">
        <v>49</v>
      </c>
      <c r="AA331" s="69">
        <v>19</v>
      </c>
      <c r="AB331" s="69">
        <v>11</v>
      </c>
      <c r="AC331" s="161">
        <v>5.2</v>
      </c>
      <c r="AD331" s="161">
        <v>10.3</v>
      </c>
      <c r="AE331" s="161">
        <v>15.3</v>
      </c>
      <c r="AF331" s="161">
        <v>20.2</v>
      </c>
      <c r="AG331" s="161">
        <v>25.1</v>
      </c>
      <c r="AH331" s="161">
        <v>29.8</v>
      </c>
      <c r="AI331" s="161">
        <v>34.5</v>
      </c>
      <c r="AJ331" s="161">
        <v>43.6</v>
      </c>
      <c r="AK331" s="161">
        <v>52.5</v>
      </c>
      <c r="AL331" s="161">
        <v>65.2</v>
      </c>
      <c r="AN331" s="71" t="str">
        <f t="shared" si="15"/>
        <v>491911</v>
      </c>
      <c r="AO331" s="69">
        <v>49</v>
      </c>
      <c r="AP331" s="69">
        <v>19</v>
      </c>
      <c r="AQ331" s="69">
        <v>11</v>
      </c>
      <c r="AR331" s="66">
        <v>113.1</v>
      </c>
      <c r="AS331" s="62"/>
    </row>
    <row r="332" spans="25:45" ht="14.4">
      <c r="Y332" s="73" t="str">
        <f t="shared" si="14"/>
        <v>501911</v>
      </c>
      <c r="Z332" s="69">
        <v>50</v>
      </c>
      <c r="AA332" s="69">
        <v>19</v>
      </c>
      <c r="AB332" s="69">
        <v>11</v>
      </c>
      <c r="AC332" s="161">
        <v>5.7</v>
      </c>
      <c r="AD332" s="161">
        <v>11.3</v>
      </c>
      <c r="AE332" s="161">
        <v>16.8</v>
      </c>
      <c r="AF332" s="161">
        <v>22.2</v>
      </c>
      <c r="AG332" s="161">
        <v>27.5</v>
      </c>
      <c r="AH332" s="161">
        <v>32.700000000000003</v>
      </c>
      <c r="AI332" s="161">
        <v>37.799999999999997</v>
      </c>
      <c r="AJ332" s="161">
        <v>47.8</v>
      </c>
      <c r="AK332" s="161">
        <v>57.4</v>
      </c>
      <c r="AL332" s="161">
        <v>71.2</v>
      </c>
      <c r="AN332" s="71" t="str">
        <f t="shared" si="15"/>
        <v>501911</v>
      </c>
      <c r="AO332" s="69">
        <v>50</v>
      </c>
      <c r="AP332" s="69">
        <v>19</v>
      </c>
      <c r="AQ332" s="69">
        <v>11</v>
      </c>
      <c r="AR332" s="66">
        <v>115.3</v>
      </c>
      <c r="AS332" s="62"/>
    </row>
    <row r="333" spans="25:45" ht="14.4">
      <c r="Y333" s="73" t="str">
        <f t="shared" si="14"/>
        <v>18205</v>
      </c>
      <c r="Z333" s="69">
        <v>18</v>
      </c>
      <c r="AA333" s="69">
        <v>20</v>
      </c>
      <c r="AB333" s="69">
        <v>5</v>
      </c>
      <c r="AC333" s="161">
        <v>1.6</v>
      </c>
      <c r="AD333" s="161">
        <v>3.2</v>
      </c>
      <c r="AE333" s="161">
        <v>4.8</v>
      </c>
      <c r="AF333" s="161">
        <v>6.4</v>
      </c>
      <c r="AG333" s="161">
        <v>8</v>
      </c>
      <c r="AH333" s="161">
        <v>9.6</v>
      </c>
      <c r="AI333" s="161">
        <v>11.2</v>
      </c>
      <c r="AJ333" s="161">
        <v>14.3</v>
      </c>
      <c r="AK333" s="161">
        <v>17.399999999999999</v>
      </c>
      <c r="AL333" s="161">
        <v>22.1</v>
      </c>
      <c r="AN333" s="71" t="str">
        <f t="shared" si="15"/>
        <v>18205</v>
      </c>
      <c r="AO333" s="69">
        <v>18</v>
      </c>
      <c r="AP333" s="69">
        <v>20</v>
      </c>
      <c r="AQ333" s="69">
        <v>5</v>
      </c>
      <c r="AR333" s="66">
        <v>180.1</v>
      </c>
      <c r="AS333" s="62"/>
    </row>
    <row r="334" spans="25:45" ht="14.4">
      <c r="Y334" s="73" t="str">
        <f t="shared" si="14"/>
        <v>19205</v>
      </c>
      <c r="Z334" s="69">
        <v>19</v>
      </c>
      <c r="AA334" s="69">
        <v>20</v>
      </c>
      <c r="AB334" s="69">
        <v>5</v>
      </c>
      <c r="AC334" s="161">
        <v>1.7</v>
      </c>
      <c r="AD334" s="161">
        <v>3.3</v>
      </c>
      <c r="AE334" s="161">
        <v>5</v>
      </c>
      <c r="AF334" s="161">
        <v>6.6</v>
      </c>
      <c r="AG334" s="161">
        <v>8.3000000000000007</v>
      </c>
      <c r="AH334" s="161">
        <v>9.9</v>
      </c>
      <c r="AI334" s="161">
        <v>11.6</v>
      </c>
      <c r="AJ334" s="161">
        <v>14.8</v>
      </c>
      <c r="AK334" s="161">
        <v>18.100000000000001</v>
      </c>
      <c r="AL334" s="161">
        <v>22.9</v>
      </c>
      <c r="AN334" s="71" t="str">
        <f t="shared" si="15"/>
        <v>19205</v>
      </c>
      <c r="AO334" s="69">
        <v>19</v>
      </c>
      <c r="AP334" s="69">
        <v>20</v>
      </c>
      <c r="AQ334" s="69">
        <v>5</v>
      </c>
      <c r="AR334" s="66">
        <v>180.3</v>
      </c>
      <c r="AS334" s="62"/>
    </row>
    <row r="335" spans="25:45" ht="14.4">
      <c r="Y335" s="73" t="str">
        <f t="shared" si="14"/>
        <v>20205</v>
      </c>
      <c r="Z335" s="69">
        <v>20</v>
      </c>
      <c r="AA335" s="69">
        <v>20</v>
      </c>
      <c r="AB335" s="69">
        <v>5</v>
      </c>
      <c r="AC335" s="161">
        <v>1.8</v>
      </c>
      <c r="AD335" s="161">
        <v>3.5</v>
      </c>
      <c r="AE335" s="161">
        <v>5.2</v>
      </c>
      <c r="AF335" s="161">
        <v>6.9</v>
      </c>
      <c r="AG335" s="161">
        <v>8.6</v>
      </c>
      <c r="AH335" s="161">
        <v>10.3</v>
      </c>
      <c r="AI335" s="161">
        <v>12</v>
      </c>
      <c r="AJ335" s="161">
        <v>15.4</v>
      </c>
      <c r="AK335" s="161">
        <v>18.7</v>
      </c>
      <c r="AL335" s="161">
        <v>23.7</v>
      </c>
      <c r="AN335" s="71" t="str">
        <f t="shared" si="15"/>
        <v>20205</v>
      </c>
      <c r="AO335" s="69">
        <v>20</v>
      </c>
      <c r="AP335" s="69">
        <v>20</v>
      </c>
      <c r="AQ335" s="69">
        <v>5</v>
      </c>
      <c r="AR335" s="66">
        <v>180.5</v>
      </c>
      <c r="AS335" s="62"/>
    </row>
    <row r="336" spans="25:45" ht="14.4">
      <c r="Y336" s="73" t="str">
        <f t="shared" si="14"/>
        <v>21205</v>
      </c>
      <c r="Z336" s="69">
        <v>21</v>
      </c>
      <c r="AA336" s="69">
        <v>20</v>
      </c>
      <c r="AB336" s="69">
        <v>5</v>
      </c>
      <c r="AC336" s="161">
        <v>1.8</v>
      </c>
      <c r="AD336" s="161">
        <v>3.6</v>
      </c>
      <c r="AE336" s="161">
        <v>5.3</v>
      </c>
      <c r="AF336" s="161">
        <v>7.1</v>
      </c>
      <c r="AG336" s="161">
        <v>8.9</v>
      </c>
      <c r="AH336" s="161">
        <v>10.6</v>
      </c>
      <c r="AI336" s="161">
        <v>12.4</v>
      </c>
      <c r="AJ336" s="161">
        <v>15.8</v>
      </c>
      <c r="AK336" s="161">
        <v>19.3</v>
      </c>
      <c r="AL336" s="161">
        <v>24.5</v>
      </c>
      <c r="AN336" s="71" t="str">
        <f t="shared" si="15"/>
        <v>21205</v>
      </c>
      <c r="AO336" s="69">
        <v>21</v>
      </c>
      <c r="AP336" s="69">
        <v>20</v>
      </c>
      <c r="AQ336" s="69">
        <v>5</v>
      </c>
      <c r="AR336" s="66">
        <v>180.8</v>
      </c>
      <c r="AS336" s="62"/>
    </row>
    <row r="337" spans="25:45" ht="14.4">
      <c r="Y337" s="73" t="str">
        <f t="shared" si="14"/>
        <v>22205</v>
      </c>
      <c r="Z337" s="69">
        <v>22</v>
      </c>
      <c r="AA337" s="69">
        <v>20</v>
      </c>
      <c r="AB337" s="69">
        <v>5</v>
      </c>
      <c r="AC337" s="161">
        <v>1.8</v>
      </c>
      <c r="AD337" s="161">
        <v>3.7</v>
      </c>
      <c r="AE337" s="161">
        <v>5.5</v>
      </c>
      <c r="AF337" s="161">
        <v>7.3</v>
      </c>
      <c r="AG337" s="161">
        <v>9.1999999999999993</v>
      </c>
      <c r="AH337" s="161">
        <v>11</v>
      </c>
      <c r="AI337" s="161">
        <v>12.8</v>
      </c>
      <c r="AJ337" s="161">
        <v>16.399999999999999</v>
      </c>
      <c r="AK337" s="161">
        <v>20</v>
      </c>
      <c r="AL337" s="161">
        <v>25.3</v>
      </c>
      <c r="AN337" s="71" t="str">
        <f t="shared" si="15"/>
        <v>22205</v>
      </c>
      <c r="AO337" s="69">
        <v>22</v>
      </c>
      <c r="AP337" s="69">
        <v>20</v>
      </c>
      <c r="AQ337" s="69">
        <v>5</v>
      </c>
      <c r="AR337" s="66">
        <v>181.1</v>
      </c>
      <c r="AS337" s="62"/>
    </row>
    <row r="338" spans="25:45" ht="14.4">
      <c r="Y338" s="73" t="str">
        <f t="shared" si="14"/>
        <v>23205</v>
      </c>
      <c r="Z338" s="69">
        <v>23</v>
      </c>
      <c r="AA338" s="69">
        <v>20</v>
      </c>
      <c r="AB338" s="69">
        <v>5</v>
      </c>
      <c r="AC338" s="161">
        <v>1.9</v>
      </c>
      <c r="AD338" s="161">
        <v>3.8</v>
      </c>
      <c r="AE338" s="161">
        <v>5.7</v>
      </c>
      <c r="AF338" s="161">
        <v>7.6</v>
      </c>
      <c r="AG338" s="161">
        <v>9.5</v>
      </c>
      <c r="AH338" s="161">
        <v>11.4</v>
      </c>
      <c r="AI338" s="161">
        <v>13.3</v>
      </c>
      <c r="AJ338" s="161">
        <v>17.100000000000001</v>
      </c>
      <c r="AK338" s="161">
        <v>20.8</v>
      </c>
      <c r="AL338" s="161">
        <v>26.4</v>
      </c>
      <c r="AN338" s="71" t="str">
        <f t="shared" si="15"/>
        <v>23205</v>
      </c>
      <c r="AO338" s="69">
        <v>23</v>
      </c>
      <c r="AP338" s="69">
        <v>20</v>
      </c>
      <c r="AQ338" s="69">
        <v>5</v>
      </c>
      <c r="AR338" s="66">
        <v>181.4</v>
      </c>
      <c r="AS338" s="62"/>
    </row>
    <row r="339" spans="25:45" ht="14.4">
      <c r="Y339" s="73" t="str">
        <f t="shared" si="14"/>
        <v>24205</v>
      </c>
      <c r="Z339" s="69">
        <v>24</v>
      </c>
      <c r="AA339" s="69">
        <v>20</v>
      </c>
      <c r="AB339" s="69">
        <v>5</v>
      </c>
      <c r="AC339" s="161">
        <v>2</v>
      </c>
      <c r="AD339" s="161">
        <v>4.0999999999999996</v>
      </c>
      <c r="AE339" s="161">
        <v>6.1</v>
      </c>
      <c r="AF339" s="161">
        <v>8</v>
      </c>
      <c r="AG339" s="161">
        <v>10</v>
      </c>
      <c r="AH339" s="161">
        <v>12</v>
      </c>
      <c r="AI339" s="161">
        <v>14</v>
      </c>
      <c r="AJ339" s="161">
        <v>17.899999999999999</v>
      </c>
      <c r="AK339" s="161">
        <v>21.8</v>
      </c>
      <c r="AL339" s="161">
        <v>27.6</v>
      </c>
      <c r="AN339" s="71" t="str">
        <f t="shared" si="15"/>
        <v>24205</v>
      </c>
      <c r="AO339" s="69">
        <v>24</v>
      </c>
      <c r="AP339" s="69">
        <v>20</v>
      </c>
      <c r="AQ339" s="69">
        <v>5</v>
      </c>
      <c r="AR339" s="66">
        <v>181.7</v>
      </c>
      <c r="AS339" s="62"/>
    </row>
    <row r="340" spans="25:45" ht="14.4">
      <c r="Y340" s="73" t="str">
        <f t="shared" si="14"/>
        <v>25205</v>
      </c>
      <c r="Z340" s="69">
        <v>25</v>
      </c>
      <c r="AA340" s="69">
        <v>20</v>
      </c>
      <c r="AB340" s="69">
        <v>5</v>
      </c>
      <c r="AC340" s="161">
        <v>2.1</v>
      </c>
      <c r="AD340" s="161">
        <v>4.2</v>
      </c>
      <c r="AE340" s="161">
        <v>6.3</v>
      </c>
      <c r="AF340" s="161">
        <v>8.4</v>
      </c>
      <c r="AG340" s="161">
        <v>10.5</v>
      </c>
      <c r="AH340" s="161">
        <v>12.5</v>
      </c>
      <c r="AI340" s="161">
        <v>14.6</v>
      </c>
      <c r="AJ340" s="161">
        <v>18.7</v>
      </c>
      <c r="AK340" s="161">
        <v>22.8</v>
      </c>
      <c r="AL340" s="161">
        <v>28.8</v>
      </c>
      <c r="AN340" s="71" t="str">
        <f t="shared" si="15"/>
        <v>25205</v>
      </c>
      <c r="AO340" s="69">
        <v>25</v>
      </c>
      <c r="AP340" s="69">
        <v>20</v>
      </c>
      <c r="AQ340" s="69">
        <v>5</v>
      </c>
      <c r="AR340" s="66">
        <v>182.2</v>
      </c>
      <c r="AS340" s="62"/>
    </row>
    <row r="341" spans="25:45" ht="14.4">
      <c r="Y341" s="73" t="str">
        <f t="shared" si="14"/>
        <v>26205</v>
      </c>
      <c r="Z341" s="69">
        <v>26</v>
      </c>
      <c r="AA341" s="69">
        <v>20</v>
      </c>
      <c r="AB341" s="69">
        <v>5</v>
      </c>
      <c r="AC341" s="161">
        <v>2.2999999999999998</v>
      </c>
      <c r="AD341" s="161">
        <v>4.5</v>
      </c>
      <c r="AE341" s="161">
        <v>6.7</v>
      </c>
      <c r="AF341" s="161">
        <v>8.9</v>
      </c>
      <c r="AG341" s="161">
        <v>11.1</v>
      </c>
      <c r="AH341" s="161">
        <v>13.3</v>
      </c>
      <c r="AI341" s="161">
        <v>15.5</v>
      </c>
      <c r="AJ341" s="161">
        <v>19.8</v>
      </c>
      <c r="AK341" s="161">
        <v>24.1</v>
      </c>
      <c r="AL341" s="161">
        <v>30.5</v>
      </c>
      <c r="AN341" s="71" t="str">
        <f t="shared" si="15"/>
        <v>26205</v>
      </c>
      <c r="AO341" s="69">
        <v>26</v>
      </c>
      <c r="AP341" s="69">
        <v>20</v>
      </c>
      <c r="AQ341" s="69">
        <v>5</v>
      </c>
      <c r="AR341" s="66">
        <v>182.6</v>
      </c>
      <c r="AS341" s="62"/>
    </row>
    <row r="342" spans="25:45" ht="14.4">
      <c r="Y342" s="73" t="str">
        <f t="shared" si="14"/>
        <v>27205</v>
      </c>
      <c r="Z342" s="69">
        <v>27</v>
      </c>
      <c r="AA342" s="69">
        <v>20</v>
      </c>
      <c r="AB342" s="69">
        <v>5</v>
      </c>
      <c r="AC342" s="161">
        <v>2.4</v>
      </c>
      <c r="AD342" s="161">
        <v>4.8</v>
      </c>
      <c r="AE342" s="161">
        <v>7.1</v>
      </c>
      <c r="AF342" s="161">
        <v>9.4</v>
      </c>
      <c r="AG342" s="161">
        <v>11.8</v>
      </c>
      <c r="AH342" s="161">
        <v>14.1</v>
      </c>
      <c r="AI342" s="161">
        <v>16.399999999999999</v>
      </c>
      <c r="AJ342" s="161">
        <v>21</v>
      </c>
      <c r="AK342" s="161">
        <v>25.5</v>
      </c>
      <c r="AL342" s="161">
        <v>32.299999999999997</v>
      </c>
      <c r="AN342" s="71" t="str">
        <f t="shared" si="15"/>
        <v>27205</v>
      </c>
      <c r="AO342" s="69">
        <v>27</v>
      </c>
      <c r="AP342" s="69">
        <v>20</v>
      </c>
      <c r="AQ342" s="69">
        <v>5</v>
      </c>
      <c r="AR342" s="66">
        <v>183.2</v>
      </c>
      <c r="AS342" s="62"/>
    </row>
    <row r="343" spans="25:45" ht="14.4">
      <c r="Y343" s="73" t="str">
        <f t="shared" si="14"/>
        <v>28205</v>
      </c>
      <c r="Z343" s="69">
        <v>28</v>
      </c>
      <c r="AA343" s="69">
        <v>20</v>
      </c>
      <c r="AB343" s="69">
        <v>5</v>
      </c>
      <c r="AC343" s="161">
        <v>2.5</v>
      </c>
      <c r="AD343" s="161">
        <v>5.0999999999999996</v>
      </c>
      <c r="AE343" s="161">
        <v>7.6</v>
      </c>
      <c r="AF343" s="161">
        <v>10.1</v>
      </c>
      <c r="AG343" s="161">
        <v>12.6</v>
      </c>
      <c r="AH343" s="161">
        <v>15</v>
      </c>
      <c r="AI343" s="161">
        <v>17.5</v>
      </c>
      <c r="AJ343" s="161">
        <v>22.4</v>
      </c>
      <c r="AK343" s="161">
        <v>27.2</v>
      </c>
      <c r="AL343" s="161">
        <v>34.4</v>
      </c>
      <c r="AN343" s="71" t="str">
        <f t="shared" si="15"/>
        <v>28205</v>
      </c>
      <c r="AO343" s="69">
        <v>28</v>
      </c>
      <c r="AP343" s="69">
        <v>20</v>
      </c>
      <c r="AQ343" s="69">
        <v>5</v>
      </c>
      <c r="AR343" s="66">
        <v>183.9</v>
      </c>
      <c r="AS343" s="62"/>
    </row>
    <row r="344" spans="25:45" ht="14.4">
      <c r="Y344" s="73" t="str">
        <f t="shared" si="14"/>
        <v>29205</v>
      </c>
      <c r="Z344" s="69">
        <v>29</v>
      </c>
      <c r="AA344" s="69">
        <v>20</v>
      </c>
      <c r="AB344" s="69">
        <v>5</v>
      </c>
      <c r="AC344" s="161">
        <v>2.7</v>
      </c>
      <c r="AD344" s="161">
        <v>5.4</v>
      </c>
      <c r="AE344" s="161">
        <v>8.1</v>
      </c>
      <c r="AF344" s="161">
        <v>10.8</v>
      </c>
      <c r="AG344" s="161">
        <v>13.5</v>
      </c>
      <c r="AH344" s="161">
        <v>16.100000000000001</v>
      </c>
      <c r="AI344" s="161">
        <v>18.8</v>
      </c>
      <c r="AJ344" s="161">
        <v>24</v>
      </c>
      <c r="AK344" s="161">
        <v>29.2</v>
      </c>
      <c r="AL344" s="161">
        <v>36.9</v>
      </c>
      <c r="AN344" s="71" t="str">
        <f t="shared" si="15"/>
        <v>29205</v>
      </c>
      <c r="AO344" s="69">
        <v>29</v>
      </c>
      <c r="AP344" s="69">
        <v>20</v>
      </c>
      <c r="AQ344" s="69">
        <v>5</v>
      </c>
      <c r="AR344" s="66">
        <v>184.7</v>
      </c>
      <c r="AS344" s="62"/>
    </row>
    <row r="345" spans="25:45" ht="14.4">
      <c r="Y345" s="73" t="str">
        <f t="shared" si="14"/>
        <v>30205</v>
      </c>
      <c r="Z345" s="69">
        <v>30</v>
      </c>
      <c r="AA345" s="69">
        <v>20</v>
      </c>
      <c r="AB345" s="69">
        <v>5</v>
      </c>
      <c r="AC345" s="161">
        <v>3</v>
      </c>
      <c r="AD345" s="161">
        <v>5.9</v>
      </c>
      <c r="AE345" s="161">
        <v>8.8000000000000007</v>
      </c>
      <c r="AF345" s="161">
        <v>11.7</v>
      </c>
      <c r="AG345" s="161">
        <v>14.6</v>
      </c>
      <c r="AH345" s="161">
        <v>17.5</v>
      </c>
      <c r="AI345" s="161">
        <v>20.3</v>
      </c>
      <c r="AJ345" s="161">
        <v>25.9</v>
      </c>
      <c r="AK345" s="161">
        <v>31.5</v>
      </c>
      <c r="AL345" s="161">
        <v>39.700000000000003</v>
      </c>
      <c r="AN345" s="71" t="str">
        <f t="shared" si="15"/>
        <v>30205</v>
      </c>
      <c r="AO345" s="69">
        <v>30</v>
      </c>
      <c r="AP345" s="69">
        <v>20</v>
      </c>
      <c r="AQ345" s="69">
        <v>5</v>
      </c>
      <c r="AR345" s="66">
        <v>185.6</v>
      </c>
      <c r="AS345" s="62"/>
    </row>
    <row r="346" spans="25:45" ht="14.4">
      <c r="Y346" s="73" t="str">
        <f t="shared" si="14"/>
        <v>31205</v>
      </c>
      <c r="Z346" s="69">
        <v>31</v>
      </c>
      <c r="AA346" s="69">
        <v>20</v>
      </c>
      <c r="AB346" s="69">
        <v>5</v>
      </c>
      <c r="AC346" s="161">
        <v>3.2</v>
      </c>
      <c r="AD346" s="161">
        <v>6.4</v>
      </c>
      <c r="AE346" s="161">
        <v>9.5</v>
      </c>
      <c r="AF346" s="161">
        <v>12.7</v>
      </c>
      <c r="AG346" s="161">
        <v>15.8</v>
      </c>
      <c r="AH346" s="161">
        <v>18.899999999999999</v>
      </c>
      <c r="AI346" s="161">
        <v>22</v>
      </c>
      <c r="AJ346" s="161">
        <v>28.1</v>
      </c>
      <c r="AK346" s="161">
        <v>34.1</v>
      </c>
      <c r="AL346" s="161">
        <v>43</v>
      </c>
      <c r="AN346" s="71" t="str">
        <f t="shared" si="15"/>
        <v>31205</v>
      </c>
      <c r="AO346" s="69">
        <v>31</v>
      </c>
      <c r="AP346" s="69">
        <v>20</v>
      </c>
      <c r="AQ346" s="69">
        <v>5</v>
      </c>
      <c r="AR346" s="66">
        <v>186.7</v>
      </c>
      <c r="AS346" s="62"/>
    </row>
    <row r="347" spans="25:45" ht="14.4">
      <c r="Y347" s="73" t="str">
        <f t="shared" si="14"/>
        <v>32205</v>
      </c>
      <c r="Z347" s="69">
        <v>32</v>
      </c>
      <c r="AA347" s="69">
        <v>20</v>
      </c>
      <c r="AB347" s="69">
        <v>5</v>
      </c>
      <c r="AC347" s="161">
        <v>3.5</v>
      </c>
      <c r="AD347" s="161">
        <v>7</v>
      </c>
      <c r="AE347" s="161">
        <v>10.4</v>
      </c>
      <c r="AF347" s="161">
        <v>13.9</v>
      </c>
      <c r="AG347" s="161">
        <v>17.3</v>
      </c>
      <c r="AH347" s="161">
        <v>20.6</v>
      </c>
      <c r="AI347" s="161">
        <v>24</v>
      </c>
      <c r="AJ347" s="161">
        <v>30.6</v>
      </c>
      <c r="AK347" s="161">
        <v>37.1</v>
      </c>
      <c r="AL347" s="161">
        <v>46.7</v>
      </c>
      <c r="AN347" s="71" t="str">
        <f t="shared" si="15"/>
        <v>32205</v>
      </c>
      <c r="AO347" s="69">
        <v>32</v>
      </c>
      <c r="AP347" s="69">
        <v>20</v>
      </c>
      <c r="AQ347" s="69">
        <v>5</v>
      </c>
      <c r="AR347" s="66">
        <v>187.9</v>
      </c>
      <c r="AS347" s="62"/>
    </row>
    <row r="348" spans="25:45" ht="14.4">
      <c r="Y348" s="73" t="str">
        <f t="shared" si="14"/>
        <v>33205</v>
      </c>
      <c r="Z348" s="69">
        <v>33</v>
      </c>
      <c r="AA348" s="69">
        <v>20</v>
      </c>
      <c r="AB348" s="69">
        <v>5</v>
      </c>
      <c r="AC348" s="161">
        <v>3.9</v>
      </c>
      <c r="AD348" s="161">
        <v>7.7</v>
      </c>
      <c r="AE348" s="161">
        <v>11.4</v>
      </c>
      <c r="AF348" s="161">
        <v>15.2</v>
      </c>
      <c r="AG348" s="161">
        <v>18.899999999999999</v>
      </c>
      <c r="AH348" s="161">
        <v>22.6</v>
      </c>
      <c r="AI348" s="161">
        <v>26.2</v>
      </c>
      <c r="AJ348" s="161">
        <v>33.4</v>
      </c>
      <c r="AK348" s="161">
        <v>40.5</v>
      </c>
      <c r="AL348" s="161">
        <v>51</v>
      </c>
      <c r="AN348" s="71" t="str">
        <f t="shared" si="15"/>
        <v>33205</v>
      </c>
      <c r="AO348" s="69">
        <v>33</v>
      </c>
      <c r="AP348" s="69">
        <v>20</v>
      </c>
      <c r="AQ348" s="69">
        <v>5</v>
      </c>
      <c r="AR348" s="66">
        <v>189.3</v>
      </c>
      <c r="AS348" s="62"/>
    </row>
    <row r="349" spans="25:45" ht="14.4">
      <c r="Y349" s="73" t="str">
        <f t="shared" si="14"/>
        <v>34205</v>
      </c>
      <c r="Z349" s="69">
        <v>34</v>
      </c>
      <c r="AA349" s="69">
        <v>20</v>
      </c>
      <c r="AB349" s="69">
        <v>5</v>
      </c>
      <c r="AC349" s="161">
        <v>4.2</v>
      </c>
      <c r="AD349" s="161">
        <v>8.4</v>
      </c>
      <c r="AE349" s="161">
        <v>12.6</v>
      </c>
      <c r="AF349" s="161">
        <v>16.7</v>
      </c>
      <c r="AG349" s="161">
        <v>20.7</v>
      </c>
      <c r="AH349" s="161">
        <v>24.8</v>
      </c>
      <c r="AI349" s="161">
        <v>28.7</v>
      </c>
      <c r="AJ349" s="161">
        <v>36.6</v>
      </c>
      <c r="AK349" s="161">
        <v>44.3</v>
      </c>
      <c r="AL349" s="161">
        <v>55.7</v>
      </c>
      <c r="AN349" s="71" t="str">
        <f t="shared" si="15"/>
        <v>34205</v>
      </c>
      <c r="AO349" s="69">
        <v>34</v>
      </c>
      <c r="AP349" s="69">
        <v>20</v>
      </c>
      <c r="AQ349" s="69">
        <v>5</v>
      </c>
      <c r="AR349" s="66">
        <v>190.9</v>
      </c>
      <c r="AS349" s="62"/>
    </row>
    <row r="350" spans="25:45" ht="14.4">
      <c r="Y350" s="73" t="str">
        <f t="shared" si="14"/>
        <v>35205</v>
      </c>
      <c r="Z350" s="69">
        <v>35</v>
      </c>
      <c r="AA350" s="69">
        <v>20</v>
      </c>
      <c r="AB350" s="69">
        <v>5</v>
      </c>
      <c r="AC350" s="161">
        <v>4.7</v>
      </c>
      <c r="AD350" s="161">
        <v>9.3000000000000007</v>
      </c>
      <c r="AE350" s="161">
        <v>13.8</v>
      </c>
      <c r="AF350" s="161">
        <v>18.3</v>
      </c>
      <c r="AG350" s="161">
        <v>22.8</v>
      </c>
      <c r="AH350" s="161">
        <v>27.2</v>
      </c>
      <c r="AI350" s="161">
        <v>31.6</v>
      </c>
      <c r="AJ350" s="161">
        <v>40.1</v>
      </c>
      <c r="AK350" s="161">
        <v>48.6</v>
      </c>
      <c r="AL350" s="161">
        <v>61</v>
      </c>
      <c r="AN350" s="71" t="str">
        <f t="shared" si="15"/>
        <v>35205</v>
      </c>
      <c r="AO350" s="69">
        <v>35</v>
      </c>
      <c r="AP350" s="69">
        <v>20</v>
      </c>
      <c r="AQ350" s="69">
        <v>5</v>
      </c>
      <c r="AR350" s="66">
        <v>192.7</v>
      </c>
      <c r="AS350" s="62"/>
    </row>
    <row r="351" spans="25:45" ht="14.4">
      <c r="Y351" s="73" t="str">
        <f t="shared" si="14"/>
        <v>36205</v>
      </c>
      <c r="Z351" s="69">
        <v>36</v>
      </c>
      <c r="AA351" s="69">
        <v>20</v>
      </c>
      <c r="AB351" s="69">
        <v>5</v>
      </c>
      <c r="AC351" s="161">
        <v>5.0999999999999996</v>
      </c>
      <c r="AD351" s="161">
        <v>10.199999999999999</v>
      </c>
      <c r="AE351" s="161">
        <v>15.2</v>
      </c>
      <c r="AF351" s="161">
        <v>20.2</v>
      </c>
      <c r="AG351" s="161">
        <v>25.1</v>
      </c>
      <c r="AH351" s="161">
        <v>29.9</v>
      </c>
      <c r="AI351" s="161">
        <v>34.700000000000003</v>
      </c>
      <c r="AJ351" s="161">
        <v>44.1</v>
      </c>
      <c r="AK351" s="161">
        <v>53.4</v>
      </c>
      <c r="AL351" s="161">
        <v>66.8</v>
      </c>
      <c r="AN351" s="71" t="str">
        <f t="shared" si="15"/>
        <v>36205</v>
      </c>
      <c r="AO351" s="69">
        <v>36</v>
      </c>
      <c r="AP351" s="69">
        <v>20</v>
      </c>
      <c r="AQ351" s="69">
        <v>5</v>
      </c>
      <c r="AR351" s="66">
        <v>194.7</v>
      </c>
      <c r="AS351" s="62"/>
    </row>
    <row r="352" spans="25:45" ht="14.4">
      <c r="Y352" s="73" t="str">
        <f t="shared" si="14"/>
        <v>37205</v>
      </c>
      <c r="Z352" s="69">
        <v>37</v>
      </c>
      <c r="AA352" s="69">
        <v>20</v>
      </c>
      <c r="AB352" s="69">
        <v>5</v>
      </c>
      <c r="AC352" s="161">
        <v>5.6</v>
      </c>
      <c r="AD352" s="161">
        <v>11.2</v>
      </c>
      <c r="AE352" s="161">
        <v>16.7</v>
      </c>
      <c r="AF352" s="161">
        <v>22.2</v>
      </c>
      <c r="AG352" s="161">
        <v>27.6</v>
      </c>
      <c r="AH352" s="161">
        <v>32.9</v>
      </c>
      <c r="AI352" s="161">
        <v>38.1</v>
      </c>
      <c r="AJ352" s="161">
        <v>48.5</v>
      </c>
      <c r="AK352" s="161">
        <v>58.5</v>
      </c>
      <c r="AL352" s="161">
        <v>73.099999999999994</v>
      </c>
      <c r="AN352" s="71" t="str">
        <f t="shared" si="15"/>
        <v>37205</v>
      </c>
      <c r="AO352" s="69">
        <v>37</v>
      </c>
      <c r="AP352" s="69">
        <v>20</v>
      </c>
      <c r="AQ352" s="69">
        <v>5</v>
      </c>
      <c r="AR352" s="66">
        <v>197</v>
      </c>
      <c r="AS352" s="62"/>
    </row>
    <row r="353" spans="25:45" ht="14.4">
      <c r="Y353" s="73" t="str">
        <f t="shared" si="14"/>
        <v>38205</v>
      </c>
      <c r="Z353" s="69">
        <v>38</v>
      </c>
      <c r="AA353" s="69">
        <v>20</v>
      </c>
      <c r="AB353" s="69">
        <v>5</v>
      </c>
      <c r="AC353" s="161">
        <v>6.2</v>
      </c>
      <c r="AD353" s="161">
        <v>12.4</v>
      </c>
      <c r="AE353" s="161">
        <v>18.5</v>
      </c>
      <c r="AF353" s="161">
        <v>24.5</v>
      </c>
      <c r="AG353" s="161">
        <v>30.4</v>
      </c>
      <c r="AH353" s="161">
        <v>36.200000000000003</v>
      </c>
      <c r="AI353" s="161">
        <v>42</v>
      </c>
      <c r="AJ353" s="161">
        <v>53.3</v>
      </c>
      <c r="AK353" s="161">
        <v>64.2</v>
      </c>
      <c r="AL353" s="161">
        <v>80.099999999999994</v>
      </c>
      <c r="AN353" s="71" t="str">
        <f t="shared" si="15"/>
        <v>38205</v>
      </c>
      <c r="AO353" s="69">
        <v>38</v>
      </c>
      <c r="AP353" s="69">
        <v>20</v>
      </c>
      <c r="AQ353" s="69">
        <v>5</v>
      </c>
      <c r="AR353" s="66">
        <v>199.5</v>
      </c>
      <c r="AS353" s="62"/>
    </row>
    <row r="354" spans="25:45" ht="14.4">
      <c r="Y354" s="73" t="str">
        <f t="shared" si="14"/>
        <v>39205</v>
      </c>
      <c r="Z354" s="69">
        <v>39</v>
      </c>
      <c r="AA354" s="69">
        <v>20</v>
      </c>
      <c r="AB354" s="69">
        <v>5</v>
      </c>
      <c r="AC354" s="161">
        <v>6.9</v>
      </c>
      <c r="AD354" s="161">
        <v>13.7</v>
      </c>
      <c r="AE354" s="161">
        <v>20.399999999999999</v>
      </c>
      <c r="AF354" s="161">
        <v>26.9</v>
      </c>
      <c r="AG354" s="161">
        <v>33.4</v>
      </c>
      <c r="AH354" s="161">
        <v>39.9</v>
      </c>
      <c r="AI354" s="161">
        <v>46.2</v>
      </c>
      <c r="AJ354" s="161">
        <v>58.5</v>
      </c>
      <c r="AK354" s="161">
        <v>70.5</v>
      </c>
      <c r="AL354" s="161">
        <v>87.8</v>
      </c>
      <c r="AN354" s="71" t="str">
        <f t="shared" si="15"/>
        <v>39205</v>
      </c>
      <c r="AO354" s="69">
        <v>39</v>
      </c>
      <c r="AP354" s="69">
        <v>20</v>
      </c>
      <c r="AQ354" s="69">
        <v>5</v>
      </c>
      <c r="AR354" s="66">
        <v>202.3</v>
      </c>
      <c r="AS354" s="62"/>
    </row>
    <row r="355" spans="25:45" ht="14.4">
      <c r="Y355" s="73" t="str">
        <f t="shared" si="14"/>
        <v>40205</v>
      </c>
      <c r="Z355" s="69">
        <v>40</v>
      </c>
      <c r="AA355" s="69">
        <v>20</v>
      </c>
      <c r="AB355" s="69">
        <v>5</v>
      </c>
      <c r="AC355" s="161">
        <v>7.6</v>
      </c>
      <c r="AD355" s="161">
        <v>15.1</v>
      </c>
      <c r="AE355" s="161">
        <v>22.5</v>
      </c>
      <c r="AF355" s="161">
        <v>29.7</v>
      </c>
      <c r="AG355" s="161">
        <v>36.9</v>
      </c>
      <c r="AH355" s="161">
        <v>43.9</v>
      </c>
      <c r="AI355" s="161">
        <v>50.8</v>
      </c>
      <c r="AJ355" s="161">
        <v>64.3</v>
      </c>
      <c r="AK355" s="161">
        <v>77.3</v>
      </c>
      <c r="AL355" s="161">
        <v>96.1</v>
      </c>
      <c r="AN355" s="71" t="str">
        <f t="shared" si="15"/>
        <v>40205</v>
      </c>
      <c r="AO355" s="69">
        <v>40</v>
      </c>
      <c r="AP355" s="69">
        <v>20</v>
      </c>
      <c r="AQ355" s="69">
        <v>5</v>
      </c>
      <c r="AR355" s="66">
        <v>205.4</v>
      </c>
      <c r="AS355" s="62"/>
    </row>
    <row r="356" spans="25:45" ht="14.4">
      <c r="Y356" s="73" t="str">
        <f t="shared" si="14"/>
        <v>41205</v>
      </c>
      <c r="Z356" s="69">
        <v>41</v>
      </c>
      <c r="AA356" s="69">
        <v>20</v>
      </c>
      <c r="AB356" s="69">
        <v>5</v>
      </c>
      <c r="AC356" s="161">
        <v>8.4</v>
      </c>
      <c r="AD356" s="161">
        <v>16.7</v>
      </c>
      <c r="AE356" s="161">
        <v>24.8</v>
      </c>
      <c r="AF356" s="161">
        <v>32.799999999999997</v>
      </c>
      <c r="AG356" s="161">
        <v>40.6</v>
      </c>
      <c r="AH356" s="161">
        <v>48.3</v>
      </c>
      <c r="AI356" s="161">
        <v>55.9</v>
      </c>
      <c r="AJ356" s="161">
        <v>70.599999999999994</v>
      </c>
      <c r="AK356" s="161">
        <v>84.8</v>
      </c>
      <c r="AL356" s="161">
        <v>105.2</v>
      </c>
      <c r="AN356" s="71" t="str">
        <f t="shared" si="15"/>
        <v>41205</v>
      </c>
      <c r="AO356" s="69">
        <v>41</v>
      </c>
      <c r="AP356" s="69">
        <v>20</v>
      </c>
      <c r="AQ356" s="69">
        <v>5</v>
      </c>
      <c r="AR356" s="66">
        <v>208.9</v>
      </c>
      <c r="AS356" s="62"/>
    </row>
    <row r="357" spans="25:45" ht="14.4">
      <c r="Y357" s="73" t="str">
        <f t="shared" si="14"/>
        <v>42205</v>
      </c>
      <c r="Z357" s="69">
        <v>42</v>
      </c>
      <c r="AA357" s="69">
        <v>20</v>
      </c>
      <c r="AB357" s="69">
        <v>5</v>
      </c>
      <c r="AC357" s="161">
        <v>9.3000000000000007</v>
      </c>
      <c r="AD357" s="161">
        <v>18.399999999999999</v>
      </c>
      <c r="AE357" s="161">
        <v>27.4</v>
      </c>
      <c r="AF357" s="161">
        <v>36.200000000000003</v>
      </c>
      <c r="AG357" s="161">
        <v>44.8</v>
      </c>
      <c r="AH357" s="161">
        <v>53.2</v>
      </c>
      <c r="AI357" s="161">
        <v>61.5</v>
      </c>
      <c r="AJ357" s="161">
        <v>77.599999999999994</v>
      </c>
      <c r="AK357" s="161">
        <v>93</v>
      </c>
      <c r="AL357" s="161">
        <v>115.1</v>
      </c>
      <c r="AN357" s="71" t="str">
        <f t="shared" si="15"/>
        <v>42205</v>
      </c>
      <c r="AO357" s="69">
        <v>42</v>
      </c>
      <c r="AP357" s="69">
        <v>20</v>
      </c>
      <c r="AQ357" s="69">
        <v>5</v>
      </c>
      <c r="AR357" s="66">
        <v>212.7</v>
      </c>
      <c r="AS357" s="62"/>
    </row>
    <row r="358" spans="25:45" ht="14.4">
      <c r="Y358" s="73" t="str">
        <f t="shared" si="14"/>
        <v>43205</v>
      </c>
      <c r="Z358" s="69">
        <v>43</v>
      </c>
      <c r="AA358" s="69">
        <v>20</v>
      </c>
      <c r="AB358" s="69">
        <v>5</v>
      </c>
      <c r="AC358" s="161">
        <v>10.3</v>
      </c>
      <c r="AD358" s="161">
        <v>20.3</v>
      </c>
      <c r="AE358" s="161">
        <v>30.2</v>
      </c>
      <c r="AF358" s="161">
        <v>39.9</v>
      </c>
      <c r="AG358" s="161">
        <v>49.3</v>
      </c>
      <c r="AH358" s="161">
        <v>58.6</v>
      </c>
      <c r="AI358" s="161">
        <v>67.599999999999994</v>
      </c>
      <c r="AJ358" s="161">
        <v>85.2</v>
      </c>
      <c r="AK358" s="161">
        <v>102</v>
      </c>
      <c r="AL358" s="161">
        <v>125.9</v>
      </c>
      <c r="AN358" s="71" t="str">
        <f t="shared" si="15"/>
        <v>43205</v>
      </c>
      <c r="AO358" s="69">
        <v>43</v>
      </c>
      <c r="AP358" s="69">
        <v>20</v>
      </c>
      <c r="AQ358" s="69">
        <v>5</v>
      </c>
      <c r="AR358" s="66">
        <v>217.1</v>
      </c>
      <c r="AS358" s="62"/>
    </row>
    <row r="359" spans="25:45" ht="14.4">
      <c r="Y359" s="73" t="str">
        <f t="shared" si="14"/>
        <v>44205</v>
      </c>
      <c r="Z359" s="69">
        <v>44</v>
      </c>
      <c r="AA359" s="69">
        <v>20</v>
      </c>
      <c r="AB359" s="69">
        <v>5</v>
      </c>
      <c r="AC359" s="161">
        <v>11.4</v>
      </c>
      <c r="AD359" s="161">
        <v>22.6</v>
      </c>
      <c r="AE359" s="161">
        <v>33.4</v>
      </c>
      <c r="AF359" s="161">
        <v>44.1</v>
      </c>
      <c r="AG359" s="161">
        <v>54.4</v>
      </c>
      <c r="AH359" s="161">
        <v>64.599999999999994</v>
      </c>
      <c r="AI359" s="161">
        <v>74.5</v>
      </c>
      <c r="AJ359" s="161">
        <v>93.6</v>
      </c>
      <c r="AK359" s="161">
        <v>111.9</v>
      </c>
      <c r="AL359" s="161">
        <v>138</v>
      </c>
      <c r="AN359" s="71" t="str">
        <f t="shared" si="15"/>
        <v>44205</v>
      </c>
      <c r="AO359" s="69">
        <v>44</v>
      </c>
      <c r="AP359" s="69">
        <v>20</v>
      </c>
      <c r="AQ359" s="69">
        <v>5</v>
      </c>
      <c r="AR359" s="66">
        <v>221.9</v>
      </c>
      <c r="AS359" s="62"/>
    </row>
    <row r="360" spans="25:45" ht="14.4">
      <c r="Y360" s="73" t="str">
        <f t="shared" si="14"/>
        <v>45205</v>
      </c>
      <c r="Z360" s="69">
        <v>45</v>
      </c>
      <c r="AA360" s="69">
        <v>20</v>
      </c>
      <c r="AB360" s="69">
        <v>5</v>
      </c>
      <c r="AC360" s="161">
        <v>12.6</v>
      </c>
      <c r="AD360" s="161">
        <v>24.9</v>
      </c>
      <c r="AE360" s="161">
        <v>36.9</v>
      </c>
      <c r="AF360" s="161">
        <v>48.6</v>
      </c>
      <c r="AG360" s="161">
        <v>60</v>
      </c>
      <c r="AH360" s="161">
        <v>71.2</v>
      </c>
      <c r="AI360" s="161">
        <v>82</v>
      </c>
      <c r="AJ360" s="161">
        <v>102.9</v>
      </c>
      <c r="AK360" s="161">
        <v>122.9</v>
      </c>
      <c r="AL360" s="161">
        <v>151.1</v>
      </c>
      <c r="AN360" s="71" t="str">
        <f t="shared" si="15"/>
        <v>45205</v>
      </c>
      <c r="AO360" s="69">
        <v>45</v>
      </c>
      <c r="AP360" s="69">
        <v>20</v>
      </c>
      <c r="AQ360" s="69">
        <v>5</v>
      </c>
      <c r="AR360" s="66">
        <v>227.4</v>
      </c>
      <c r="AS360" s="62"/>
    </row>
    <row r="361" spans="25:45" ht="14.4">
      <c r="Y361" s="73" t="str">
        <f t="shared" si="14"/>
        <v>46205</v>
      </c>
      <c r="Z361" s="69">
        <v>46</v>
      </c>
      <c r="AA361" s="69">
        <v>20</v>
      </c>
      <c r="AB361" s="69">
        <v>5</v>
      </c>
      <c r="AC361" s="161">
        <v>14</v>
      </c>
      <c r="AD361" s="161">
        <v>27.6</v>
      </c>
      <c r="AE361" s="161">
        <v>40.9</v>
      </c>
      <c r="AF361" s="161">
        <v>53.8</v>
      </c>
      <c r="AG361" s="161">
        <v>66.3</v>
      </c>
      <c r="AH361" s="161">
        <v>78.5</v>
      </c>
      <c r="AI361" s="161">
        <v>90.4</v>
      </c>
      <c r="AJ361" s="161">
        <v>113.3</v>
      </c>
      <c r="AK361" s="161">
        <v>135</v>
      </c>
      <c r="AL361" s="161">
        <v>165.5</v>
      </c>
      <c r="AN361" s="71" t="str">
        <f t="shared" si="15"/>
        <v>46205</v>
      </c>
      <c r="AO361" s="69">
        <v>46</v>
      </c>
      <c r="AP361" s="69">
        <v>20</v>
      </c>
      <c r="AQ361" s="69">
        <v>5</v>
      </c>
      <c r="AR361" s="66">
        <v>233.5</v>
      </c>
      <c r="AS361" s="62"/>
    </row>
    <row r="362" spans="25:45" ht="14.4">
      <c r="Y362" s="73" t="str">
        <f t="shared" si="14"/>
        <v>47205</v>
      </c>
      <c r="Z362" s="69">
        <v>47</v>
      </c>
      <c r="AA362" s="69">
        <v>20</v>
      </c>
      <c r="AB362" s="69">
        <v>5</v>
      </c>
      <c r="AC362" s="161">
        <v>15.5</v>
      </c>
      <c r="AD362" s="161">
        <v>30.6</v>
      </c>
      <c r="AE362" s="161">
        <v>45.2</v>
      </c>
      <c r="AF362" s="161">
        <v>59.4</v>
      </c>
      <c r="AG362" s="161">
        <v>73.2</v>
      </c>
      <c r="AH362" s="161">
        <v>86.6</v>
      </c>
      <c r="AI362" s="161">
        <v>99.6</v>
      </c>
      <c r="AJ362" s="161">
        <v>124.7</v>
      </c>
      <c r="AK362" s="161">
        <v>148.30000000000001</v>
      </c>
      <c r="AL362" s="161">
        <v>181.4</v>
      </c>
      <c r="AN362" s="71" t="str">
        <f t="shared" si="15"/>
        <v>47205</v>
      </c>
      <c r="AO362" s="69">
        <v>47</v>
      </c>
      <c r="AP362" s="69">
        <v>20</v>
      </c>
      <c r="AQ362" s="69">
        <v>5</v>
      </c>
      <c r="AR362" s="66">
        <v>240.5</v>
      </c>
      <c r="AS362" s="62"/>
    </row>
    <row r="363" spans="25:45" ht="14.4">
      <c r="Y363" s="73" t="str">
        <f t="shared" si="14"/>
        <v>48205</v>
      </c>
      <c r="Z363" s="69">
        <v>48</v>
      </c>
      <c r="AA363" s="69">
        <v>20</v>
      </c>
      <c r="AB363" s="69">
        <v>5</v>
      </c>
      <c r="AC363" s="161">
        <v>17.3</v>
      </c>
      <c r="AD363" s="161">
        <v>34</v>
      </c>
      <c r="AE363" s="161">
        <v>50.1</v>
      </c>
      <c r="AF363" s="161">
        <v>65.8</v>
      </c>
      <c r="AG363" s="161">
        <v>81</v>
      </c>
      <c r="AH363" s="161">
        <v>95.7</v>
      </c>
      <c r="AI363" s="161">
        <v>110.1</v>
      </c>
      <c r="AJ363" s="161">
        <v>137.4</v>
      </c>
      <c r="AK363" s="161">
        <v>163.1</v>
      </c>
      <c r="AL363" s="161">
        <v>199</v>
      </c>
      <c r="AN363" s="71" t="str">
        <f t="shared" si="15"/>
        <v>48205</v>
      </c>
      <c r="AO363" s="69">
        <v>48</v>
      </c>
      <c r="AP363" s="69">
        <v>20</v>
      </c>
      <c r="AQ363" s="69">
        <v>5</v>
      </c>
      <c r="AR363" s="66">
        <v>248.4</v>
      </c>
      <c r="AS363" s="62"/>
    </row>
    <row r="364" spans="25:45" ht="14.4">
      <c r="Y364" s="73" t="str">
        <f t="shared" si="14"/>
        <v>49205</v>
      </c>
      <c r="Z364" s="69">
        <v>49</v>
      </c>
      <c r="AA364" s="69">
        <v>20</v>
      </c>
      <c r="AB364" s="69">
        <v>5</v>
      </c>
      <c r="AC364" s="161">
        <v>18.8</v>
      </c>
      <c r="AD364" s="161">
        <v>36.9</v>
      </c>
      <c r="AE364" s="161">
        <v>54.3</v>
      </c>
      <c r="AF364" s="161">
        <v>71.2</v>
      </c>
      <c r="AG364" s="161">
        <v>87.5</v>
      </c>
      <c r="AH364" s="161">
        <v>103.4</v>
      </c>
      <c r="AI364" s="161">
        <v>118.7</v>
      </c>
      <c r="AJ364" s="161">
        <v>147.9</v>
      </c>
      <c r="AK364" s="161">
        <v>175.2</v>
      </c>
      <c r="AL364" s="161">
        <v>213.1</v>
      </c>
      <c r="AN364" s="71" t="str">
        <f t="shared" si="15"/>
        <v>49205</v>
      </c>
      <c r="AO364" s="69">
        <v>49</v>
      </c>
      <c r="AP364" s="69">
        <v>20</v>
      </c>
      <c r="AQ364" s="69">
        <v>5</v>
      </c>
      <c r="AR364" s="70">
        <v>250.9</v>
      </c>
      <c r="AS364" s="62"/>
    </row>
    <row r="365" spans="25:45" ht="14.4">
      <c r="Y365" s="73" t="str">
        <f t="shared" si="14"/>
        <v>50205</v>
      </c>
      <c r="Z365" s="69">
        <v>50</v>
      </c>
      <c r="AA365" s="69">
        <v>20</v>
      </c>
      <c r="AB365" s="69">
        <v>5</v>
      </c>
      <c r="AC365" s="161">
        <v>20.5</v>
      </c>
      <c r="AD365" s="161">
        <v>40.200000000000003</v>
      </c>
      <c r="AE365" s="161">
        <v>59.2</v>
      </c>
      <c r="AF365" s="161">
        <v>77.5</v>
      </c>
      <c r="AG365" s="161">
        <v>95.3</v>
      </c>
      <c r="AH365" s="161">
        <v>112.4</v>
      </c>
      <c r="AI365" s="161">
        <v>128.9</v>
      </c>
      <c r="AJ365" s="161">
        <v>160.1</v>
      </c>
      <c r="AK365" s="161">
        <v>189.3</v>
      </c>
      <c r="AL365" s="161">
        <v>229.6</v>
      </c>
      <c r="AN365" s="71" t="str">
        <f t="shared" si="15"/>
        <v>50205</v>
      </c>
      <c r="AO365" s="69">
        <v>50</v>
      </c>
      <c r="AP365" s="69">
        <v>20</v>
      </c>
      <c r="AQ365" s="69">
        <v>5</v>
      </c>
      <c r="AR365" s="70">
        <v>255.8</v>
      </c>
      <c r="AS365" s="62"/>
    </row>
    <row r="366" spans="25:45" ht="14.4">
      <c r="Y366" s="73" t="str">
        <f t="shared" si="14"/>
        <v>182010</v>
      </c>
      <c r="Z366" s="69">
        <v>18</v>
      </c>
      <c r="AA366" s="69">
        <v>20</v>
      </c>
      <c r="AB366" s="69">
        <v>10</v>
      </c>
      <c r="AC366" s="161">
        <v>0.5</v>
      </c>
      <c r="AD366" s="161">
        <v>1.1000000000000001</v>
      </c>
      <c r="AE366" s="161">
        <v>1.6</v>
      </c>
      <c r="AF366" s="161">
        <v>2.2000000000000002</v>
      </c>
      <c r="AG366" s="161">
        <v>2.7</v>
      </c>
      <c r="AH366" s="161">
        <v>3.3</v>
      </c>
      <c r="AI366" s="161">
        <v>3.8</v>
      </c>
      <c r="AJ366" s="161">
        <v>4.9000000000000004</v>
      </c>
      <c r="AK366" s="161">
        <v>6</v>
      </c>
      <c r="AL366" s="161">
        <v>7.6</v>
      </c>
      <c r="AN366" s="71" t="str">
        <f t="shared" si="15"/>
        <v>182010</v>
      </c>
      <c r="AO366" s="69">
        <v>18</v>
      </c>
      <c r="AP366" s="69">
        <v>20</v>
      </c>
      <c r="AQ366" s="69">
        <v>10</v>
      </c>
      <c r="AR366" s="66">
        <v>94.8</v>
      </c>
      <c r="AS366" s="62"/>
    </row>
    <row r="367" spans="25:45" ht="14.4">
      <c r="Y367" s="73" t="str">
        <f t="shared" si="14"/>
        <v>192010</v>
      </c>
      <c r="Z367" s="69">
        <v>19</v>
      </c>
      <c r="AA367" s="69">
        <v>20</v>
      </c>
      <c r="AB367" s="69">
        <v>10</v>
      </c>
      <c r="AC367" s="161">
        <v>0.5</v>
      </c>
      <c r="AD367" s="161">
        <v>1.1000000000000001</v>
      </c>
      <c r="AE367" s="161">
        <v>1.7</v>
      </c>
      <c r="AF367" s="161">
        <v>2.2000000000000002</v>
      </c>
      <c r="AG367" s="161">
        <v>2.8</v>
      </c>
      <c r="AH367" s="161">
        <v>3.3</v>
      </c>
      <c r="AI367" s="161">
        <v>3.9</v>
      </c>
      <c r="AJ367" s="161">
        <v>5</v>
      </c>
      <c r="AK367" s="161">
        <v>6.1</v>
      </c>
      <c r="AL367" s="161">
        <v>7.8</v>
      </c>
      <c r="AN367" s="71" t="str">
        <f t="shared" si="15"/>
        <v>192010</v>
      </c>
      <c r="AO367" s="69">
        <v>19</v>
      </c>
      <c r="AP367" s="69">
        <v>20</v>
      </c>
      <c r="AQ367" s="69">
        <v>10</v>
      </c>
      <c r="AR367" s="66">
        <v>94.9</v>
      </c>
      <c r="AS367" s="62"/>
    </row>
    <row r="368" spans="25:45" ht="14.4">
      <c r="Y368" s="73" t="str">
        <f t="shared" si="14"/>
        <v>202010</v>
      </c>
      <c r="Z368" s="69">
        <v>20</v>
      </c>
      <c r="AA368" s="69">
        <v>20</v>
      </c>
      <c r="AB368" s="69">
        <v>10</v>
      </c>
      <c r="AC368" s="161">
        <v>0.6</v>
      </c>
      <c r="AD368" s="161">
        <v>1.2</v>
      </c>
      <c r="AE368" s="161">
        <v>1.8</v>
      </c>
      <c r="AF368" s="161">
        <v>2.4</v>
      </c>
      <c r="AG368" s="161">
        <v>2.9</v>
      </c>
      <c r="AH368" s="161">
        <v>3.5</v>
      </c>
      <c r="AI368" s="161">
        <v>4.0999999999999996</v>
      </c>
      <c r="AJ368" s="161">
        <v>5.3</v>
      </c>
      <c r="AK368" s="161">
        <v>6.4</v>
      </c>
      <c r="AL368" s="161">
        <v>8.1</v>
      </c>
      <c r="AN368" s="71" t="str">
        <f t="shared" si="15"/>
        <v>202010</v>
      </c>
      <c r="AO368" s="69">
        <v>20</v>
      </c>
      <c r="AP368" s="69">
        <v>20</v>
      </c>
      <c r="AQ368" s="69">
        <v>10</v>
      </c>
      <c r="AR368" s="66">
        <v>94.9</v>
      </c>
      <c r="AS368" s="62"/>
    </row>
    <row r="369" spans="25:45" ht="14.4">
      <c r="Y369" s="73" t="str">
        <f t="shared" si="14"/>
        <v>212010</v>
      </c>
      <c r="Z369" s="69">
        <v>21</v>
      </c>
      <c r="AA369" s="69">
        <v>20</v>
      </c>
      <c r="AB369" s="69">
        <v>10</v>
      </c>
      <c r="AC369" s="161">
        <v>0.6</v>
      </c>
      <c r="AD369" s="161">
        <v>1.2</v>
      </c>
      <c r="AE369" s="161">
        <v>1.8</v>
      </c>
      <c r="AF369" s="161">
        <v>2.4</v>
      </c>
      <c r="AG369" s="161">
        <v>3</v>
      </c>
      <c r="AH369" s="161">
        <v>3.6</v>
      </c>
      <c r="AI369" s="161">
        <v>4.2</v>
      </c>
      <c r="AJ369" s="161">
        <v>5.4</v>
      </c>
      <c r="AK369" s="161">
        <v>6.6</v>
      </c>
      <c r="AL369" s="161">
        <v>8.4</v>
      </c>
      <c r="AN369" s="71" t="str">
        <f t="shared" si="15"/>
        <v>212010</v>
      </c>
      <c r="AO369" s="69">
        <v>21</v>
      </c>
      <c r="AP369" s="69">
        <v>20</v>
      </c>
      <c r="AQ369" s="69">
        <v>10</v>
      </c>
      <c r="AR369" s="66">
        <v>95</v>
      </c>
      <c r="AS369" s="62"/>
    </row>
    <row r="370" spans="25:45" ht="14.4">
      <c r="Y370" s="73" t="str">
        <f t="shared" si="14"/>
        <v>222010</v>
      </c>
      <c r="Z370" s="69">
        <v>22</v>
      </c>
      <c r="AA370" s="69">
        <v>20</v>
      </c>
      <c r="AB370" s="69">
        <v>10</v>
      </c>
      <c r="AC370" s="161">
        <v>0.6</v>
      </c>
      <c r="AD370" s="161">
        <v>1.2</v>
      </c>
      <c r="AE370" s="161">
        <v>1.9</v>
      </c>
      <c r="AF370" s="161">
        <v>2.5</v>
      </c>
      <c r="AG370" s="161">
        <v>3.1</v>
      </c>
      <c r="AH370" s="161">
        <v>3.7</v>
      </c>
      <c r="AI370" s="161">
        <v>4.3</v>
      </c>
      <c r="AJ370" s="161">
        <v>5.6</v>
      </c>
      <c r="AK370" s="161">
        <v>6.8</v>
      </c>
      <c r="AL370" s="161">
        <v>8.6</v>
      </c>
      <c r="AN370" s="71" t="str">
        <f t="shared" si="15"/>
        <v>222010</v>
      </c>
      <c r="AO370" s="69">
        <v>22</v>
      </c>
      <c r="AP370" s="69">
        <v>20</v>
      </c>
      <c r="AQ370" s="69">
        <v>10</v>
      </c>
      <c r="AR370" s="66">
        <v>95.1</v>
      </c>
      <c r="AS370" s="62"/>
    </row>
    <row r="371" spans="25:45" ht="14.4">
      <c r="Y371" s="73" t="str">
        <f t="shared" si="14"/>
        <v>232010</v>
      </c>
      <c r="Z371" s="69">
        <v>23</v>
      </c>
      <c r="AA371" s="69">
        <v>20</v>
      </c>
      <c r="AB371" s="69">
        <v>10</v>
      </c>
      <c r="AC371" s="161">
        <v>0.6</v>
      </c>
      <c r="AD371" s="161">
        <v>1.3</v>
      </c>
      <c r="AE371" s="161">
        <v>1.9</v>
      </c>
      <c r="AF371" s="161">
        <v>2.6</v>
      </c>
      <c r="AG371" s="161">
        <v>3.2</v>
      </c>
      <c r="AH371" s="161">
        <v>3.8</v>
      </c>
      <c r="AI371" s="161">
        <v>4.5</v>
      </c>
      <c r="AJ371" s="161">
        <v>5.8</v>
      </c>
      <c r="AK371" s="161">
        <v>7</v>
      </c>
      <c r="AL371" s="161">
        <v>8.9</v>
      </c>
      <c r="AN371" s="71" t="str">
        <f t="shared" si="15"/>
        <v>232010</v>
      </c>
      <c r="AO371" s="69">
        <v>23</v>
      </c>
      <c r="AP371" s="69">
        <v>20</v>
      </c>
      <c r="AQ371" s="69">
        <v>10</v>
      </c>
      <c r="AR371" s="66">
        <v>95.2</v>
      </c>
      <c r="AS371" s="62"/>
    </row>
    <row r="372" spans="25:45" ht="14.4">
      <c r="Y372" s="73" t="str">
        <f t="shared" si="14"/>
        <v>242010</v>
      </c>
      <c r="Z372" s="69">
        <v>24</v>
      </c>
      <c r="AA372" s="69">
        <v>20</v>
      </c>
      <c r="AB372" s="69">
        <v>10</v>
      </c>
      <c r="AC372" s="161">
        <v>0.7</v>
      </c>
      <c r="AD372" s="161">
        <v>1.3</v>
      </c>
      <c r="AE372" s="161">
        <v>2</v>
      </c>
      <c r="AF372" s="161">
        <v>2.7</v>
      </c>
      <c r="AG372" s="161">
        <v>3.3</v>
      </c>
      <c r="AH372" s="161">
        <v>4</v>
      </c>
      <c r="AI372" s="161">
        <v>4.7</v>
      </c>
      <c r="AJ372" s="161">
        <v>6</v>
      </c>
      <c r="AK372" s="161">
        <v>7.3</v>
      </c>
      <c r="AL372" s="161">
        <v>9.3000000000000007</v>
      </c>
      <c r="AN372" s="71" t="str">
        <f t="shared" si="15"/>
        <v>242010</v>
      </c>
      <c r="AO372" s="69">
        <v>24</v>
      </c>
      <c r="AP372" s="69">
        <v>20</v>
      </c>
      <c r="AQ372" s="69">
        <v>10</v>
      </c>
      <c r="AR372" s="66">
        <v>95.3</v>
      </c>
      <c r="AS372" s="62"/>
    </row>
    <row r="373" spans="25:45" ht="14.4">
      <c r="Y373" s="73" t="str">
        <f t="shared" si="14"/>
        <v>252010</v>
      </c>
      <c r="Z373" s="69">
        <v>25</v>
      </c>
      <c r="AA373" s="69">
        <v>20</v>
      </c>
      <c r="AB373" s="69">
        <v>10</v>
      </c>
      <c r="AC373" s="161">
        <v>0.7</v>
      </c>
      <c r="AD373" s="161">
        <v>1.4</v>
      </c>
      <c r="AE373" s="161">
        <v>2.1</v>
      </c>
      <c r="AF373" s="161">
        <v>2.8</v>
      </c>
      <c r="AG373" s="161">
        <v>3.5</v>
      </c>
      <c r="AH373" s="161">
        <v>4.2</v>
      </c>
      <c r="AI373" s="161">
        <v>4.9000000000000004</v>
      </c>
      <c r="AJ373" s="161">
        <v>6.3</v>
      </c>
      <c r="AK373" s="161">
        <v>7.6</v>
      </c>
      <c r="AL373" s="161">
        <v>9.6999999999999993</v>
      </c>
      <c r="AN373" s="71" t="str">
        <f t="shared" si="15"/>
        <v>252010</v>
      </c>
      <c r="AO373" s="69">
        <v>25</v>
      </c>
      <c r="AP373" s="69">
        <v>20</v>
      </c>
      <c r="AQ373" s="69">
        <v>10</v>
      </c>
      <c r="AR373" s="66">
        <v>95.4</v>
      </c>
      <c r="AS373" s="62"/>
    </row>
    <row r="374" spans="25:45" ht="14.4">
      <c r="Y374" s="73" t="str">
        <f t="shared" si="14"/>
        <v>262010</v>
      </c>
      <c r="Z374" s="69">
        <v>26</v>
      </c>
      <c r="AA374" s="69">
        <v>20</v>
      </c>
      <c r="AB374" s="69">
        <v>10</v>
      </c>
      <c r="AC374" s="161">
        <v>0.7</v>
      </c>
      <c r="AD374" s="161">
        <v>1.4</v>
      </c>
      <c r="AE374" s="161">
        <v>2.2000000000000002</v>
      </c>
      <c r="AF374" s="161">
        <v>2.9</v>
      </c>
      <c r="AG374" s="161">
        <v>3.6</v>
      </c>
      <c r="AH374" s="161">
        <v>4.4000000000000004</v>
      </c>
      <c r="AI374" s="161">
        <v>5.0999999999999996</v>
      </c>
      <c r="AJ374" s="161">
        <v>6.5</v>
      </c>
      <c r="AK374" s="161">
        <v>8</v>
      </c>
      <c r="AL374" s="161">
        <v>10.1</v>
      </c>
      <c r="AN374" s="71" t="str">
        <f t="shared" si="15"/>
        <v>262010</v>
      </c>
      <c r="AO374" s="69">
        <v>26</v>
      </c>
      <c r="AP374" s="69">
        <v>20</v>
      </c>
      <c r="AQ374" s="69">
        <v>10</v>
      </c>
      <c r="AR374" s="66">
        <v>95.6</v>
      </c>
      <c r="AS374" s="62"/>
    </row>
    <row r="375" spans="25:45" ht="14.4">
      <c r="Y375" s="73" t="str">
        <f t="shared" si="14"/>
        <v>272010</v>
      </c>
      <c r="Z375" s="69">
        <v>27</v>
      </c>
      <c r="AA375" s="69">
        <v>20</v>
      </c>
      <c r="AB375" s="69">
        <v>10</v>
      </c>
      <c r="AC375" s="161">
        <v>0.8</v>
      </c>
      <c r="AD375" s="161">
        <v>1.6</v>
      </c>
      <c r="AE375" s="161">
        <v>2.4</v>
      </c>
      <c r="AF375" s="161">
        <v>3.1</v>
      </c>
      <c r="AG375" s="161">
        <v>3.9</v>
      </c>
      <c r="AH375" s="161">
        <v>4.7</v>
      </c>
      <c r="AI375" s="161">
        <v>5.4</v>
      </c>
      <c r="AJ375" s="161">
        <v>7</v>
      </c>
      <c r="AK375" s="161">
        <v>8.5</v>
      </c>
      <c r="AL375" s="161">
        <v>10.7</v>
      </c>
      <c r="AN375" s="71" t="str">
        <f t="shared" si="15"/>
        <v>272010</v>
      </c>
      <c r="AO375" s="69">
        <v>27</v>
      </c>
      <c r="AP375" s="69">
        <v>20</v>
      </c>
      <c r="AQ375" s="69">
        <v>10</v>
      </c>
      <c r="AR375" s="66">
        <v>95.7</v>
      </c>
      <c r="AS375" s="62"/>
    </row>
    <row r="376" spans="25:45" ht="14.4">
      <c r="Y376" s="73" t="str">
        <f t="shared" si="14"/>
        <v>282010</v>
      </c>
      <c r="Z376" s="69">
        <v>28</v>
      </c>
      <c r="AA376" s="69">
        <v>20</v>
      </c>
      <c r="AB376" s="69">
        <v>10</v>
      </c>
      <c r="AC376" s="161">
        <v>0.9</v>
      </c>
      <c r="AD376" s="161">
        <v>1.7</v>
      </c>
      <c r="AE376" s="161">
        <v>2.5</v>
      </c>
      <c r="AF376" s="161">
        <v>3.3</v>
      </c>
      <c r="AG376" s="161">
        <v>4.2</v>
      </c>
      <c r="AH376" s="161">
        <v>5</v>
      </c>
      <c r="AI376" s="161">
        <v>5.8</v>
      </c>
      <c r="AJ376" s="161">
        <v>7.4</v>
      </c>
      <c r="AK376" s="161">
        <v>9</v>
      </c>
      <c r="AL376" s="161">
        <v>11.4</v>
      </c>
      <c r="AN376" s="71" t="str">
        <f t="shared" si="15"/>
        <v>282010</v>
      </c>
      <c r="AO376" s="69">
        <v>28</v>
      </c>
      <c r="AP376" s="69">
        <v>20</v>
      </c>
      <c r="AQ376" s="69">
        <v>10</v>
      </c>
      <c r="AR376" s="66">
        <v>95.9</v>
      </c>
      <c r="AS376" s="62"/>
    </row>
    <row r="377" spans="25:45" ht="14.4">
      <c r="Y377" s="73" t="str">
        <f t="shared" si="14"/>
        <v>292010</v>
      </c>
      <c r="Z377" s="69">
        <v>29</v>
      </c>
      <c r="AA377" s="69">
        <v>20</v>
      </c>
      <c r="AB377" s="69">
        <v>10</v>
      </c>
      <c r="AC377" s="161">
        <v>0.9</v>
      </c>
      <c r="AD377" s="161">
        <v>1.7</v>
      </c>
      <c r="AE377" s="161">
        <v>2.6</v>
      </c>
      <c r="AF377" s="161">
        <v>3.5</v>
      </c>
      <c r="AG377" s="161">
        <v>4.4000000000000004</v>
      </c>
      <c r="AH377" s="161">
        <v>5.2</v>
      </c>
      <c r="AI377" s="161">
        <v>6.1</v>
      </c>
      <c r="AJ377" s="161">
        <v>7.8</v>
      </c>
      <c r="AK377" s="161">
        <v>9.5</v>
      </c>
      <c r="AL377" s="161">
        <v>12.1</v>
      </c>
      <c r="AN377" s="71" t="str">
        <f t="shared" si="15"/>
        <v>292010</v>
      </c>
      <c r="AO377" s="69">
        <v>29</v>
      </c>
      <c r="AP377" s="69">
        <v>20</v>
      </c>
      <c r="AQ377" s="69">
        <v>10</v>
      </c>
      <c r="AR377" s="66">
        <v>96.2</v>
      </c>
      <c r="AS377" s="62"/>
    </row>
    <row r="378" spans="25:45" ht="14.4">
      <c r="Y378" s="73" t="str">
        <f t="shared" si="14"/>
        <v>302010</v>
      </c>
      <c r="Z378" s="69">
        <v>30</v>
      </c>
      <c r="AA378" s="69">
        <v>20</v>
      </c>
      <c r="AB378" s="69">
        <v>10</v>
      </c>
      <c r="AC378" s="161">
        <v>1</v>
      </c>
      <c r="AD378" s="161">
        <v>1.9</v>
      </c>
      <c r="AE378" s="161">
        <v>2.9</v>
      </c>
      <c r="AF378" s="161">
        <v>3.8</v>
      </c>
      <c r="AG378" s="161">
        <v>4.8</v>
      </c>
      <c r="AH378" s="161">
        <v>5.7</v>
      </c>
      <c r="AI378" s="161">
        <v>6.6</v>
      </c>
      <c r="AJ378" s="161">
        <v>8.5</v>
      </c>
      <c r="AK378" s="161">
        <v>10.3</v>
      </c>
      <c r="AL378" s="161">
        <v>13</v>
      </c>
      <c r="AN378" s="71" t="str">
        <f t="shared" si="15"/>
        <v>302010</v>
      </c>
      <c r="AO378" s="69">
        <v>30</v>
      </c>
      <c r="AP378" s="69">
        <v>20</v>
      </c>
      <c r="AQ378" s="69">
        <v>10</v>
      </c>
      <c r="AR378" s="66">
        <v>96.4</v>
      </c>
      <c r="AS378" s="62"/>
    </row>
    <row r="379" spans="25:45" ht="14.4">
      <c r="Y379" s="73" t="str">
        <f t="shared" si="14"/>
        <v>312010</v>
      </c>
      <c r="Z379" s="69">
        <v>31</v>
      </c>
      <c r="AA379" s="69">
        <v>20</v>
      </c>
      <c r="AB379" s="69">
        <v>10</v>
      </c>
      <c r="AC379" s="161">
        <v>1</v>
      </c>
      <c r="AD379" s="161">
        <v>2</v>
      </c>
      <c r="AE379" s="161">
        <v>3</v>
      </c>
      <c r="AF379" s="161">
        <v>4.0999999999999996</v>
      </c>
      <c r="AG379" s="161">
        <v>5.0999999999999996</v>
      </c>
      <c r="AH379" s="161">
        <v>6.1</v>
      </c>
      <c r="AI379" s="161">
        <v>7.1</v>
      </c>
      <c r="AJ379" s="161">
        <v>9.1</v>
      </c>
      <c r="AK379" s="161">
        <v>11</v>
      </c>
      <c r="AL379" s="161">
        <v>13.9</v>
      </c>
      <c r="AN379" s="71" t="str">
        <f t="shared" si="15"/>
        <v>312010</v>
      </c>
      <c r="AO379" s="69">
        <v>31</v>
      </c>
      <c r="AP379" s="69">
        <v>20</v>
      </c>
      <c r="AQ379" s="69">
        <v>10</v>
      </c>
      <c r="AR379" s="66">
        <v>96.8</v>
      </c>
      <c r="AS379" s="62"/>
    </row>
    <row r="380" spans="25:45" ht="14.4">
      <c r="Y380" s="73" t="str">
        <f t="shared" si="14"/>
        <v>322010</v>
      </c>
      <c r="Z380" s="69">
        <v>32</v>
      </c>
      <c r="AA380" s="69">
        <v>20</v>
      </c>
      <c r="AB380" s="69">
        <v>10</v>
      </c>
      <c r="AC380" s="161">
        <v>1.1000000000000001</v>
      </c>
      <c r="AD380" s="161">
        <v>2.2999999999999998</v>
      </c>
      <c r="AE380" s="161">
        <v>3.4</v>
      </c>
      <c r="AF380" s="161">
        <v>4.5</v>
      </c>
      <c r="AG380" s="161">
        <v>5.6</v>
      </c>
      <c r="AH380" s="161">
        <v>6.6</v>
      </c>
      <c r="AI380" s="161">
        <v>7.7</v>
      </c>
      <c r="AJ380" s="161">
        <v>9.9</v>
      </c>
      <c r="AK380" s="161">
        <v>12</v>
      </c>
      <c r="AL380" s="161">
        <v>15.1</v>
      </c>
      <c r="AN380" s="71" t="str">
        <f t="shared" si="15"/>
        <v>322010</v>
      </c>
      <c r="AO380" s="69">
        <v>32</v>
      </c>
      <c r="AP380" s="69">
        <v>20</v>
      </c>
      <c r="AQ380" s="69">
        <v>10</v>
      </c>
      <c r="AR380" s="66">
        <v>97.1</v>
      </c>
      <c r="AS380" s="62"/>
    </row>
    <row r="381" spans="25:45" ht="14.4">
      <c r="Y381" s="73" t="str">
        <f t="shared" si="14"/>
        <v>332010</v>
      </c>
      <c r="Z381" s="69">
        <v>33</v>
      </c>
      <c r="AA381" s="69">
        <v>20</v>
      </c>
      <c r="AB381" s="69">
        <v>10</v>
      </c>
      <c r="AC381" s="161">
        <v>1.3</v>
      </c>
      <c r="AD381" s="161">
        <v>2.5</v>
      </c>
      <c r="AE381" s="161">
        <v>3.7</v>
      </c>
      <c r="AF381" s="161">
        <v>4.9000000000000004</v>
      </c>
      <c r="AG381" s="161">
        <v>6</v>
      </c>
      <c r="AH381" s="161">
        <v>7.2</v>
      </c>
      <c r="AI381" s="161">
        <v>8.4</v>
      </c>
      <c r="AJ381" s="161">
        <v>10.7</v>
      </c>
      <c r="AK381" s="161">
        <v>13</v>
      </c>
      <c r="AL381" s="161">
        <v>16.399999999999999</v>
      </c>
      <c r="AN381" s="71" t="str">
        <f t="shared" si="15"/>
        <v>332010</v>
      </c>
      <c r="AO381" s="69">
        <v>33</v>
      </c>
      <c r="AP381" s="69">
        <v>20</v>
      </c>
      <c r="AQ381" s="69">
        <v>10</v>
      </c>
      <c r="AR381" s="66">
        <v>97.5</v>
      </c>
      <c r="AS381" s="62"/>
    </row>
    <row r="382" spans="25:45" ht="14.4">
      <c r="Y382" s="73" t="str">
        <f t="shared" si="14"/>
        <v>342010</v>
      </c>
      <c r="Z382" s="69">
        <v>34</v>
      </c>
      <c r="AA382" s="69">
        <v>20</v>
      </c>
      <c r="AB382" s="69">
        <v>10</v>
      </c>
      <c r="AC382" s="161">
        <v>1.3</v>
      </c>
      <c r="AD382" s="161">
        <v>2.6</v>
      </c>
      <c r="AE382" s="161">
        <v>4</v>
      </c>
      <c r="AF382" s="161">
        <v>5.3</v>
      </c>
      <c r="AG382" s="161">
        <v>6.6</v>
      </c>
      <c r="AH382" s="161">
        <v>7.8</v>
      </c>
      <c r="AI382" s="161">
        <v>9.1</v>
      </c>
      <c r="AJ382" s="161">
        <v>11.6</v>
      </c>
      <c r="AK382" s="161">
        <v>14.1</v>
      </c>
      <c r="AL382" s="161">
        <v>17.8</v>
      </c>
      <c r="AN382" s="71" t="str">
        <f t="shared" si="15"/>
        <v>342010</v>
      </c>
      <c r="AO382" s="69">
        <v>34</v>
      </c>
      <c r="AP382" s="69">
        <v>20</v>
      </c>
      <c r="AQ382" s="69">
        <v>10</v>
      </c>
      <c r="AR382" s="66">
        <v>98</v>
      </c>
      <c r="AS382" s="62"/>
    </row>
    <row r="383" spans="25:45" ht="14.4">
      <c r="Y383" s="73" t="str">
        <f t="shared" si="14"/>
        <v>352010</v>
      </c>
      <c r="Z383" s="69">
        <v>35</v>
      </c>
      <c r="AA383" s="69">
        <v>20</v>
      </c>
      <c r="AB383" s="69">
        <v>10</v>
      </c>
      <c r="AC383" s="161">
        <v>1.5</v>
      </c>
      <c r="AD383" s="161">
        <v>2.9</v>
      </c>
      <c r="AE383" s="161">
        <v>4.3</v>
      </c>
      <c r="AF383" s="161">
        <v>5.8</v>
      </c>
      <c r="AG383" s="161">
        <v>7.2</v>
      </c>
      <c r="AH383" s="161">
        <v>8.6</v>
      </c>
      <c r="AI383" s="161">
        <v>10</v>
      </c>
      <c r="AJ383" s="161">
        <v>12.7</v>
      </c>
      <c r="AK383" s="161">
        <v>15.4</v>
      </c>
      <c r="AL383" s="161">
        <v>19.399999999999999</v>
      </c>
      <c r="AN383" s="71" t="str">
        <f t="shared" si="15"/>
        <v>352010</v>
      </c>
      <c r="AO383" s="69">
        <v>35</v>
      </c>
      <c r="AP383" s="69">
        <v>20</v>
      </c>
      <c r="AQ383" s="69">
        <v>10</v>
      </c>
      <c r="AR383" s="66">
        <v>98.5</v>
      </c>
      <c r="AS383" s="62"/>
    </row>
    <row r="384" spans="25:45" ht="14.4">
      <c r="Y384" s="73" t="str">
        <f t="shared" si="14"/>
        <v>362010</v>
      </c>
      <c r="Z384" s="69">
        <v>36</v>
      </c>
      <c r="AA384" s="69">
        <v>20</v>
      </c>
      <c r="AB384" s="69">
        <v>10</v>
      </c>
      <c r="AC384" s="161">
        <v>1.6</v>
      </c>
      <c r="AD384" s="161">
        <v>3.2</v>
      </c>
      <c r="AE384" s="161">
        <v>4.7</v>
      </c>
      <c r="AF384" s="161">
        <v>6.3</v>
      </c>
      <c r="AG384" s="161">
        <v>7.8</v>
      </c>
      <c r="AH384" s="161">
        <v>9.3000000000000007</v>
      </c>
      <c r="AI384" s="161">
        <v>10.9</v>
      </c>
      <c r="AJ384" s="161">
        <v>13.8</v>
      </c>
      <c r="AK384" s="161">
        <v>16.8</v>
      </c>
      <c r="AL384" s="161">
        <v>21.1</v>
      </c>
      <c r="AN384" s="71" t="str">
        <f t="shared" si="15"/>
        <v>362010</v>
      </c>
      <c r="AO384" s="69">
        <v>36</v>
      </c>
      <c r="AP384" s="69">
        <v>20</v>
      </c>
      <c r="AQ384" s="69">
        <v>10</v>
      </c>
      <c r="AR384" s="66">
        <v>99.1</v>
      </c>
      <c r="AS384" s="62"/>
    </row>
    <row r="385" spans="25:45" ht="14.4">
      <c r="Y385" s="73" t="str">
        <f t="shared" si="14"/>
        <v>372010</v>
      </c>
      <c r="Z385" s="69">
        <v>37</v>
      </c>
      <c r="AA385" s="69">
        <v>20</v>
      </c>
      <c r="AB385" s="69">
        <v>10</v>
      </c>
      <c r="AC385" s="161">
        <v>1.8</v>
      </c>
      <c r="AD385" s="161">
        <v>3.5</v>
      </c>
      <c r="AE385" s="161">
        <v>5.2</v>
      </c>
      <c r="AF385" s="161">
        <v>6.9</v>
      </c>
      <c r="AG385" s="161">
        <v>8.6</v>
      </c>
      <c r="AH385" s="161">
        <v>10.3</v>
      </c>
      <c r="AI385" s="161">
        <v>11.9</v>
      </c>
      <c r="AJ385" s="161">
        <v>15.2</v>
      </c>
      <c r="AK385" s="161">
        <v>18.3</v>
      </c>
      <c r="AL385" s="161">
        <v>23</v>
      </c>
      <c r="AN385" s="71" t="str">
        <f t="shared" si="15"/>
        <v>372010</v>
      </c>
      <c r="AO385" s="69">
        <v>37</v>
      </c>
      <c r="AP385" s="69">
        <v>20</v>
      </c>
      <c r="AQ385" s="69">
        <v>10</v>
      </c>
      <c r="AR385" s="66">
        <v>99.7</v>
      </c>
      <c r="AS385" s="62"/>
    </row>
    <row r="386" spans="25:45" ht="14.4">
      <c r="Y386" s="73" t="str">
        <f t="shared" si="14"/>
        <v>382010</v>
      </c>
      <c r="Z386" s="69">
        <v>38</v>
      </c>
      <c r="AA386" s="69">
        <v>20</v>
      </c>
      <c r="AB386" s="69">
        <v>10</v>
      </c>
      <c r="AC386" s="161">
        <v>1.9</v>
      </c>
      <c r="AD386" s="161">
        <v>3.8</v>
      </c>
      <c r="AE386" s="161">
        <v>5.6</v>
      </c>
      <c r="AF386" s="161">
        <v>7.5</v>
      </c>
      <c r="AG386" s="161">
        <v>9.3000000000000007</v>
      </c>
      <c r="AH386" s="161">
        <v>11.2</v>
      </c>
      <c r="AI386" s="161">
        <v>13</v>
      </c>
      <c r="AJ386" s="161">
        <v>16.5</v>
      </c>
      <c r="AK386" s="161">
        <v>20</v>
      </c>
      <c r="AL386" s="161">
        <v>25.1</v>
      </c>
      <c r="AN386" s="71" t="str">
        <f t="shared" si="15"/>
        <v>382010</v>
      </c>
      <c r="AO386" s="69">
        <v>38</v>
      </c>
      <c r="AP386" s="69">
        <v>20</v>
      </c>
      <c r="AQ386" s="69">
        <v>10</v>
      </c>
      <c r="AR386" s="66">
        <v>100.5</v>
      </c>
      <c r="AS386" s="62"/>
    </row>
    <row r="387" spans="25:45" ht="14.4">
      <c r="Y387" s="73" t="str">
        <f t="shared" si="14"/>
        <v>392010</v>
      </c>
      <c r="Z387" s="69">
        <v>39</v>
      </c>
      <c r="AA387" s="69">
        <v>20</v>
      </c>
      <c r="AB387" s="69">
        <v>10</v>
      </c>
      <c r="AC387" s="161">
        <v>2.1</v>
      </c>
      <c r="AD387" s="161">
        <v>4.0999999999999996</v>
      </c>
      <c r="AE387" s="161">
        <v>6.2</v>
      </c>
      <c r="AF387" s="161">
        <v>8.1999999999999993</v>
      </c>
      <c r="AG387" s="161">
        <v>10.199999999999999</v>
      </c>
      <c r="AH387" s="161">
        <v>12.2</v>
      </c>
      <c r="AI387" s="161">
        <v>14.2</v>
      </c>
      <c r="AJ387" s="161">
        <v>18.100000000000001</v>
      </c>
      <c r="AK387" s="161">
        <v>21.9</v>
      </c>
      <c r="AL387" s="161">
        <v>27.4</v>
      </c>
      <c r="AN387" s="71" t="str">
        <f t="shared" si="15"/>
        <v>392010</v>
      </c>
      <c r="AO387" s="69">
        <v>39</v>
      </c>
      <c r="AP387" s="69">
        <v>20</v>
      </c>
      <c r="AQ387" s="69">
        <v>10</v>
      </c>
      <c r="AR387" s="66">
        <v>101.3</v>
      </c>
      <c r="AS387" s="62"/>
    </row>
    <row r="388" spans="25:45" ht="14.4">
      <c r="Y388" s="73" t="str">
        <f t="shared" ref="Y388:Y451" si="16">+CONCATENATE(Z388,AA388,AB388)</f>
        <v>402010</v>
      </c>
      <c r="Z388" s="69">
        <v>40</v>
      </c>
      <c r="AA388" s="69">
        <v>20</v>
      </c>
      <c r="AB388" s="69">
        <v>10</v>
      </c>
      <c r="AC388" s="161">
        <v>2.2999999999999998</v>
      </c>
      <c r="AD388" s="161">
        <v>4.5999999999999996</v>
      </c>
      <c r="AE388" s="161">
        <v>6.9</v>
      </c>
      <c r="AF388" s="161">
        <v>9.1</v>
      </c>
      <c r="AG388" s="161">
        <v>11.3</v>
      </c>
      <c r="AH388" s="161">
        <v>13.5</v>
      </c>
      <c r="AI388" s="161">
        <v>15.6</v>
      </c>
      <c r="AJ388" s="161">
        <v>19.899999999999999</v>
      </c>
      <c r="AK388" s="161">
        <v>24</v>
      </c>
      <c r="AL388" s="161">
        <v>30</v>
      </c>
      <c r="AN388" s="71" t="str">
        <f t="shared" ref="AN388:AN451" si="17">+CONCATENATE(AO388,AP388,AQ388)</f>
        <v>402010</v>
      </c>
      <c r="AO388" s="69">
        <v>40</v>
      </c>
      <c r="AP388" s="69">
        <v>20</v>
      </c>
      <c r="AQ388" s="69">
        <v>10</v>
      </c>
      <c r="AR388" s="66">
        <v>102.1</v>
      </c>
      <c r="AS388" s="62"/>
    </row>
    <row r="389" spans="25:45" ht="14.4">
      <c r="Y389" s="73" t="str">
        <f t="shared" si="16"/>
        <v>412010</v>
      </c>
      <c r="Z389" s="69">
        <v>41</v>
      </c>
      <c r="AA389" s="69">
        <v>20</v>
      </c>
      <c r="AB389" s="69">
        <v>10</v>
      </c>
      <c r="AC389" s="161">
        <v>2.6</v>
      </c>
      <c r="AD389" s="161">
        <v>5.0999999999999996</v>
      </c>
      <c r="AE389" s="161">
        <v>7.5</v>
      </c>
      <c r="AF389" s="161">
        <v>10</v>
      </c>
      <c r="AG389" s="161">
        <v>12.4</v>
      </c>
      <c r="AH389" s="161">
        <v>14.7</v>
      </c>
      <c r="AI389" s="161">
        <v>17.100000000000001</v>
      </c>
      <c r="AJ389" s="161">
        <v>21.7</v>
      </c>
      <c r="AK389" s="161">
        <v>26.2</v>
      </c>
      <c r="AL389" s="161">
        <v>32.700000000000003</v>
      </c>
      <c r="AN389" s="71" t="str">
        <f t="shared" si="17"/>
        <v>412010</v>
      </c>
      <c r="AO389" s="69">
        <v>41</v>
      </c>
      <c r="AP389" s="69">
        <v>20</v>
      </c>
      <c r="AQ389" s="69">
        <v>10</v>
      </c>
      <c r="AR389" s="66">
        <v>103.1</v>
      </c>
      <c r="AS389" s="62"/>
    </row>
    <row r="390" spans="25:45" ht="14.4">
      <c r="Y390" s="73" t="str">
        <f t="shared" si="16"/>
        <v>422010</v>
      </c>
      <c r="Z390" s="69">
        <v>42</v>
      </c>
      <c r="AA390" s="69">
        <v>20</v>
      </c>
      <c r="AB390" s="69">
        <v>10</v>
      </c>
      <c r="AC390" s="161">
        <v>2.8</v>
      </c>
      <c r="AD390" s="161">
        <v>5.5</v>
      </c>
      <c r="AE390" s="161">
        <v>8.1999999999999993</v>
      </c>
      <c r="AF390" s="161">
        <v>10.9</v>
      </c>
      <c r="AG390" s="161">
        <v>13.5</v>
      </c>
      <c r="AH390" s="161">
        <v>16.2</v>
      </c>
      <c r="AI390" s="161">
        <v>18.7</v>
      </c>
      <c r="AJ390" s="161">
        <v>23.7</v>
      </c>
      <c r="AK390" s="161">
        <v>28.6</v>
      </c>
      <c r="AL390" s="161">
        <v>35.700000000000003</v>
      </c>
      <c r="AN390" s="71" t="str">
        <f t="shared" si="17"/>
        <v>422010</v>
      </c>
      <c r="AO390" s="69">
        <v>42</v>
      </c>
      <c r="AP390" s="69">
        <v>20</v>
      </c>
      <c r="AQ390" s="69">
        <v>10</v>
      </c>
      <c r="AR390" s="66">
        <v>104.2</v>
      </c>
      <c r="AS390" s="62"/>
    </row>
    <row r="391" spans="25:45" ht="14.4">
      <c r="Y391" s="73" t="str">
        <f t="shared" si="16"/>
        <v>432010</v>
      </c>
      <c r="Z391" s="69">
        <v>43</v>
      </c>
      <c r="AA391" s="69">
        <v>20</v>
      </c>
      <c r="AB391" s="69">
        <v>10</v>
      </c>
      <c r="AC391" s="161">
        <v>3</v>
      </c>
      <c r="AD391" s="161">
        <v>6.1</v>
      </c>
      <c r="AE391" s="161">
        <v>9</v>
      </c>
      <c r="AF391" s="161">
        <v>12</v>
      </c>
      <c r="AG391" s="161">
        <v>14.9</v>
      </c>
      <c r="AH391" s="161">
        <v>17.7</v>
      </c>
      <c r="AI391" s="161">
        <v>20.5</v>
      </c>
      <c r="AJ391" s="161">
        <v>26</v>
      </c>
      <c r="AK391" s="161">
        <v>31.3</v>
      </c>
      <c r="AL391" s="161">
        <v>39</v>
      </c>
      <c r="AN391" s="71" t="str">
        <f t="shared" si="17"/>
        <v>432010</v>
      </c>
      <c r="AO391" s="69">
        <v>43</v>
      </c>
      <c r="AP391" s="69">
        <v>20</v>
      </c>
      <c r="AQ391" s="69">
        <v>10</v>
      </c>
      <c r="AR391" s="66">
        <v>105.4</v>
      </c>
      <c r="AS391" s="62"/>
    </row>
    <row r="392" spans="25:45" ht="14.4">
      <c r="Y392" s="73" t="str">
        <f t="shared" si="16"/>
        <v>442010</v>
      </c>
      <c r="Z392" s="69">
        <v>44</v>
      </c>
      <c r="AA392" s="69">
        <v>20</v>
      </c>
      <c r="AB392" s="69">
        <v>10</v>
      </c>
      <c r="AC392" s="161">
        <v>3.4</v>
      </c>
      <c r="AD392" s="161">
        <v>6.7</v>
      </c>
      <c r="AE392" s="161">
        <v>9.9</v>
      </c>
      <c r="AF392" s="161">
        <v>13.2</v>
      </c>
      <c r="AG392" s="161">
        <v>16.3</v>
      </c>
      <c r="AH392" s="161">
        <v>19.399999999999999</v>
      </c>
      <c r="AI392" s="161">
        <v>22.5</v>
      </c>
      <c r="AJ392" s="161">
        <v>28.4</v>
      </c>
      <c r="AK392" s="161">
        <v>34.200000000000003</v>
      </c>
      <c r="AL392" s="161">
        <v>42.6</v>
      </c>
      <c r="AN392" s="71" t="str">
        <f t="shared" si="17"/>
        <v>442010</v>
      </c>
      <c r="AO392" s="69">
        <v>44</v>
      </c>
      <c r="AP392" s="69">
        <v>20</v>
      </c>
      <c r="AQ392" s="69">
        <v>10</v>
      </c>
      <c r="AR392" s="66">
        <v>106.7</v>
      </c>
      <c r="AS392" s="62"/>
    </row>
    <row r="393" spans="25:45" ht="14.4">
      <c r="Y393" s="73" t="str">
        <f t="shared" si="16"/>
        <v>452010</v>
      </c>
      <c r="Z393" s="69">
        <v>45</v>
      </c>
      <c r="AA393" s="69">
        <v>20</v>
      </c>
      <c r="AB393" s="69">
        <v>10</v>
      </c>
      <c r="AC393" s="161">
        <v>3.7</v>
      </c>
      <c r="AD393" s="161">
        <v>7.4</v>
      </c>
      <c r="AE393" s="161">
        <v>11</v>
      </c>
      <c r="AF393" s="161">
        <v>14.5</v>
      </c>
      <c r="AG393" s="161">
        <v>17.899999999999999</v>
      </c>
      <c r="AH393" s="161">
        <v>21.3</v>
      </c>
      <c r="AI393" s="161">
        <v>24.7</v>
      </c>
      <c r="AJ393" s="161">
        <v>31.2</v>
      </c>
      <c r="AK393" s="161">
        <v>37.4</v>
      </c>
      <c r="AL393" s="161">
        <v>46.5</v>
      </c>
      <c r="AN393" s="71" t="str">
        <f t="shared" si="17"/>
        <v>452010</v>
      </c>
      <c r="AO393" s="69">
        <v>45</v>
      </c>
      <c r="AP393" s="69">
        <v>20</v>
      </c>
      <c r="AQ393" s="69">
        <v>10</v>
      </c>
      <c r="AR393" s="66">
        <v>108.1</v>
      </c>
      <c r="AS393" s="62"/>
    </row>
    <row r="394" spans="25:45" ht="14.4">
      <c r="Y394" s="73" t="str">
        <f t="shared" si="16"/>
        <v>462010</v>
      </c>
      <c r="Z394" s="69">
        <v>46</v>
      </c>
      <c r="AA394" s="69">
        <v>20</v>
      </c>
      <c r="AB394" s="69">
        <v>10</v>
      </c>
      <c r="AC394" s="161">
        <v>4.0999999999999996</v>
      </c>
      <c r="AD394" s="161">
        <v>8.1</v>
      </c>
      <c r="AE394" s="161">
        <v>12</v>
      </c>
      <c r="AF394" s="161">
        <v>15.9</v>
      </c>
      <c r="AG394" s="161">
        <v>19.7</v>
      </c>
      <c r="AH394" s="161">
        <v>23.4</v>
      </c>
      <c r="AI394" s="161">
        <v>27</v>
      </c>
      <c r="AJ394" s="161">
        <v>34.1</v>
      </c>
      <c r="AK394" s="161">
        <v>40.9</v>
      </c>
      <c r="AL394" s="161">
        <v>50.8</v>
      </c>
      <c r="AN394" s="71" t="str">
        <f t="shared" si="17"/>
        <v>462010</v>
      </c>
      <c r="AO394" s="69">
        <v>46</v>
      </c>
      <c r="AP394" s="69">
        <v>20</v>
      </c>
      <c r="AQ394" s="69">
        <v>10</v>
      </c>
      <c r="AR394" s="66">
        <v>109.7</v>
      </c>
      <c r="AS394" s="62"/>
    </row>
    <row r="395" spans="25:45" ht="14.4">
      <c r="Y395" s="73" t="str">
        <f t="shared" si="16"/>
        <v>472010</v>
      </c>
      <c r="Z395" s="69">
        <v>47</v>
      </c>
      <c r="AA395" s="69">
        <v>20</v>
      </c>
      <c r="AB395" s="69">
        <v>10</v>
      </c>
      <c r="AC395" s="161">
        <v>4.5</v>
      </c>
      <c r="AD395" s="161">
        <v>8.9</v>
      </c>
      <c r="AE395" s="161">
        <v>13.2</v>
      </c>
      <c r="AF395" s="161">
        <v>17.399999999999999</v>
      </c>
      <c r="AG395" s="161">
        <v>21.5</v>
      </c>
      <c r="AH395" s="161">
        <v>25.6</v>
      </c>
      <c r="AI395" s="161">
        <v>29.5</v>
      </c>
      <c r="AJ395" s="161">
        <v>37.299999999999997</v>
      </c>
      <c r="AK395" s="161">
        <v>44.7</v>
      </c>
      <c r="AL395" s="161">
        <v>55.4</v>
      </c>
      <c r="AN395" s="71" t="str">
        <f t="shared" si="17"/>
        <v>472010</v>
      </c>
      <c r="AO395" s="69">
        <v>47</v>
      </c>
      <c r="AP395" s="69">
        <v>20</v>
      </c>
      <c r="AQ395" s="69">
        <v>10</v>
      </c>
      <c r="AR395" s="66">
        <v>111.5</v>
      </c>
      <c r="AS395" s="62"/>
    </row>
    <row r="396" spans="25:45" ht="14.4">
      <c r="Y396" s="73" t="str">
        <f t="shared" si="16"/>
        <v>482010</v>
      </c>
      <c r="Z396" s="69">
        <v>48</v>
      </c>
      <c r="AA396" s="69">
        <v>20</v>
      </c>
      <c r="AB396" s="69">
        <v>10</v>
      </c>
      <c r="AC396" s="161">
        <v>5</v>
      </c>
      <c r="AD396" s="161">
        <v>9.8000000000000007</v>
      </c>
      <c r="AE396" s="161">
        <v>14.5</v>
      </c>
      <c r="AF396" s="161">
        <v>19.100000000000001</v>
      </c>
      <c r="AG396" s="161">
        <v>23.6</v>
      </c>
      <c r="AH396" s="161">
        <v>28</v>
      </c>
      <c r="AI396" s="161">
        <v>32.4</v>
      </c>
      <c r="AJ396" s="161">
        <v>40.799999999999997</v>
      </c>
      <c r="AK396" s="161">
        <v>48.8</v>
      </c>
      <c r="AL396" s="161">
        <v>60.4</v>
      </c>
      <c r="AN396" s="71" t="str">
        <f t="shared" si="17"/>
        <v>482010</v>
      </c>
      <c r="AO396" s="69">
        <v>48</v>
      </c>
      <c r="AP396" s="69">
        <v>20</v>
      </c>
      <c r="AQ396" s="69">
        <v>10</v>
      </c>
      <c r="AR396" s="66">
        <v>113.4</v>
      </c>
      <c r="AS396" s="62"/>
    </row>
    <row r="397" spans="25:45" ht="14.4">
      <c r="Y397" s="73" t="str">
        <f t="shared" si="16"/>
        <v>492010</v>
      </c>
      <c r="Z397" s="69">
        <v>49</v>
      </c>
      <c r="AA397" s="69">
        <v>20</v>
      </c>
      <c r="AB397" s="69">
        <v>10</v>
      </c>
      <c r="AC397" s="161">
        <v>5.4</v>
      </c>
      <c r="AD397" s="161">
        <v>10.7</v>
      </c>
      <c r="AE397" s="161">
        <v>15.9</v>
      </c>
      <c r="AF397" s="161">
        <v>20.9</v>
      </c>
      <c r="AG397" s="161">
        <v>25.8</v>
      </c>
      <c r="AH397" s="161">
        <v>30.6</v>
      </c>
      <c r="AI397" s="161">
        <v>35.4</v>
      </c>
      <c r="AJ397" s="161">
        <v>44.5</v>
      </c>
      <c r="AK397" s="161">
        <v>53.3</v>
      </c>
      <c r="AL397" s="161">
        <v>65.8</v>
      </c>
      <c r="AN397" s="71" t="str">
        <f t="shared" si="17"/>
        <v>492010</v>
      </c>
      <c r="AO397" s="69">
        <v>49</v>
      </c>
      <c r="AP397" s="69">
        <v>20</v>
      </c>
      <c r="AQ397" s="69">
        <v>10</v>
      </c>
      <c r="AR397" s="66">
        <v>115.6</v>
      </c>
      <c r="AS397" s="62"/>
    </row>
    <row r="398" spans="25:45" ht="14.4">
      <c r="Y398" s="73" t="str">
        <f t="shared" si="16"/>
        <v>502010</v>
      </c>
      <c r="Z398" s="69">
        <v>50</v>
      </c>
      <c r="AA398" s="69">
        <v>20</v>
      </c>
      <c r="AB398" s="69">
        <v>10</v>
      </c>
      <c r="AC398" s="161">
        <v>5.9</v>
      </c>
      <c r="AD398" s="161">
        <v>11.7</v>
      </c>
      <c r="AE398" s="161">
        <v>17.399999999999999</v>
      </c>
      <c r="AF398" s="161">
        <v>22.9</v>
      </c>
      <c r="AG398" s="161">
        <v>28.2</v>
      </c>
      <c r="AH398" s="161">
        <v>33.5</v>
      </c>
      <c r="AI398" s="161">
        <v>38.6</v>
      </c>
      <c r="AJ398" s="161">
        <v>48.6</v>
      </c>
      <c r="AK398" s="161">
        <v>58.1</v>
      </c>
      <c r="AL398" s="161">
        <v>71.599999999999994</v>
      </c>
      <c r="AN398" s="71" t="str">
        <f t="shared" si="17"/>
        <v>502010</v>
      </c>
      <c r="AO398" s="69">
        <v>50</v>
      </c>
      <c r="AP398" s="69">
        <v>20</v>
      </c>
      <c r="AQ398" s="69">
        <v>10</v>
      </c>
      <c r="AR398" s="66">
        <v>118</v>
      </c>
      <c r="AS398" s="62"/>
    </row>
    <row r="399" spans="25:45" ht="14.4">
      <c r="Y399" s="73" t="str">
        <f t="shared" si="16"/>
        <v>182012</v>
      </c>
      <c r="Z399" s="69">
        <v>18</v>
      </c>
      <c r="AA399" s="69">
        <v>20</v>
      </c>
      <c r="AB399" s="69">
        <v>12</v>
      </c>
      <c r="AC399" s="161">
        <v>0.5</v>
      </c>
      <c r="AD399" s="161">
        <v>1</v>
      </c>
      <c r="AE399" s="161">
        <v>1.5</v>
      </c>
      <c r="AF399" s="161">
        <v>2</v>
      </c>
      <c r="AG399" s="161">
        <v>2.5</v>
      </c>
      <c r="AH399" s="161">
        <v>3</v>
      </c>
      <c r="AI399" s="161">
        <v>3.5</v>
      </c>
      <c r="AJ399" s="161">
        <v>4.5</v>
      </c>
      <c r="AK399" s="161">
        <v>5.5</v>
      </c>
      <c r="AL399" s="161">
        <v>7.1</v>
      </c>
      <c r="AN399" s="71" t="str">
        <f t="shared" si="17"/>
        <v>182012</v>
      </c>
      <c r="AO399" s="69">
        <v>18</v>
      </c>
      <c r="AP399" s="69">
        <v>20</v>
      </c>
      <c r="AQ399" s="69">
        <v>12</v>
      </c>
      <c r="AR399" s="66">
        <v>83.6</v>
      </c>
      <c r="AS399" s="62"/>
    </row>
    <row r="400" spans="25:45" ht="14.4">
      <c r="Y400" s="73" t="str">
        <f t="shared" si="16"/>
        <v>192012</v>
      </c>
      <c r="Z400" s="69">
        <v>19</v>
      </c>
      <c r="AA400" s="69">
        <v>20</v>
      </c>
      <c r="AB400" s="69">
        <v>12</v>
      </c>
      <c r="AC400" s="161">
        <v>0.5</v>
      </c>
      <c r="AD400" s="161">
        <v>1.1000000000000001</v>
      </c>
      <c r="AE400" s="161">
        <v>1.6</v>
      </c>
      <c r="AF400" s="161">
        <v>2.1</v>
      </c>
      <c r="AG400" s="161">
        <v>2.7</v>
      </c>
      <c r="AH400" s="161">
        <v>3.2</v>
      </c>
      <c r="AI400" s="161">
        <v>3.7</v>
      </c>
      <c r="AJ400" s="161">
        <v>4.7</v>
      </c>
      <c r="AK400" s="161">
        <v>5.8</v>
      </c>
      <c r="AL400" s="161">
        <v>7.3</v>
      </c>
      <c r="AN400" s="71" t="str">
        <f t="shared" si="17"/>
        <v>192012</v>
      </c>
      <c r="AO400" s="69">
        <v>19</v>
      </c>
      <c r="AP400" s="69">
        <v>20</v>
      </c>
      <c r="AQ400" s="69">
        <v>12</v>
      </c>
      <c r="AR400" s="66">
        <v>83.6</v>
      </c>
      <c r="AS400" s="62"/>
    </row>
    <row r="401" spans="25:45" ht="14.4">
      <c r="Y401" s="73" t="str">
        <f t="shared" si="16"/>
        <v>202012</v>
      </c>
      <c r="Z401" s="69">
        <v>20</v>
      </c>
      <c r="AA401" s="69">
        <v>20</v>
      </c>
      <c r="AB401" s="69">
        <v>12</v>
      </c>
      <c r="AC401" s="161">
        <v>0.5</v>
      </c>
      <c r="AD401" s="161">
        <v>1.1000000000000001</v>
      </c>
      <c r="AE401" s="161">
        <v>1.6</v>
      </c>
      <c r="AF401" s="161">
        <v>2.2000000000000002</v>
      </c>
      <c r="AG401" s="161">
        <v>2.7</v>
      </c>
      <c r="AH401" s="161">
        <v>3.2</v>
      </c>
      <c r="AI401" s="161">
        <v>3.8</v>
      </c>
      <c r="AJ401" s="161">
        <v>4.9000000000000004</v>
      </c>
      <c r="AK401" s="161">
        <v>5.9</v>
      </c>
      <c r="AL401" s="161">
        <v>7.6</v>
      </c>
      <c r="AN401" s="71" t="str">
        <f t="shared" si="17"/>
        <v>202012</v>
      </c>
      <c r="AO401" s="69">
        <v>20</v>
      </c>
      <c r="AP401" s="69">
        <v>20</v>
      </c>
      <c r="AQ401" s="69">
        <v>12</v>
      </c>
      <c r="AR401" s="66">
        <v>83.7</v>
      </c>
      <c r="AS401" s="62"/>
    </row>
    <row r="402" spans="25:45" ht="14.4">
      <c r="Y402" s="73" t="str">
        <f t="shared" si="16"/>
        <v>212012</v>
      </c>
      <c r="Z402" s="69">
        <v>21</v>
      </c>
      <c r="AA402" s="69">
        <v>20</v>
      </c>
      <c r="AB402" s="69">
        <v>12</v>
      </c>
      <c r="AC402" s="161">
        <v>0.5</v>
      </c>
      <c r="AD402" s="161">
        <v>1.1000000000000001</v>
      </c>
      <c r="AE402" s="161">
        <v>1.6</v>
      </c>
      <c r="AF402" s="161">
        <v>2.2000000000000002</v>
      </c>
      <c r="AG402" s="161">
        <v>2.8</v>
      </c>
      <c r="AH402" s="161">
        <v>3.3</v>
      </c>
      <c r="AI402" s="161">
        <v>3.9</v>
      </c>
      <c r="AJ402" s="161">
        <v>5</v>
      </c>
      <c r="AK402" s="161">
        <v>6.1</v>
      </c>
      <c r="AL402" s="161">
        <v>7.8</v>
      </c>
      <c r="AN402" s="71" t="str">
        <f t="shared" si="17"/>
        <v>212012</v>
      </c>
      <c r="AO402" s="69">
        <v>21</v>
      </c>
      <c r="AP402" s="69">
        <v>20</v>
      </c>
      <c r="AQ402" s="69">
        <v>12</v>
      </c>
      <c r="AR402" s="66">
        <v>83.8</v>
      </c>
      <c r="AS402" s="62"/>
    </row>
    <row r="403" spans="25:45" ht="14.4">
      <c r="Y403" s="73" t="str">
        <f t="shared" si="16"/>
        <v>222012</v>
      </c>
      <c r="Z403" s="69">
        <v>22</v>
      </c>
      <c r="AA403" s="69">
        <v>20</v>
      </c>
      <c r="AB403" s="69">
        <v>12</v>
      </c>
      <c r="AC403" s="161">
        <v>0.6</v>
      </c>
      <c r="AD403" s="161">
        <v>1.2</v>
      </c>
      <c r="AE403" s="161">
        <v>1.8</v>
      </c>
      <c r="AF403" s="161">
        <v>2.4</v>
      </c>
      <c r="AG403" s="161">
        <v>2.9</v>
      </c>
      <c r="AH403" s="161">
        <v>3.5</v>
      </c>
      <c r="AI403" s="161">
        <v>4.0999999999999996</v>
      </c>
      <c r="AJ403" s="161">
        <v>5.2</v>
      </c>
      <c r="AK403" s="161">
        <v>6.4</v>
      </c>
      <c r="AL403" s="161">
        <v>8.1</v>
      </c>
      <c r="AN403" s="71" t="str">
        <f t="shared" si="17"/>
        <v>222012</v>
      </c>
      <c r="AO403" s="69">
        <v>22</v>
      </c>
      <c r="AP403" s="69">
        <v>20</v>
      </c>
      <c r="AQ403" s="69">
        <v>12</v>
      </c>
      <c r="AR403" s="66">
        <v>83.8</v>
      </c>
      <c r="AS403" s="62"/>
    </row>
    <row r="404" spans="25:45" ht="14.4">
      <c r="Y404" s="73" t="str">
        <f t="shared" si="16"/>
        <v>232012</v>
      </c>
      <c r="Z404" s="69">
        <v>23</v>
      </c>
      <c r="AA404" s="69">
        <v>20</v>
      </c>
      <c r="AB404" s="69">
        <v>12</v>
      </c>
      <c r="AC404" s="161">
        <v>0.6</v>
      </c>
      <c r="AD404" s="161">
        <v>1.2</v>
      </c>
      <c r="AE404" s="161">
        <v>1.8</v>
      </c>
      <c r="AF404" s="161">
        <v>2.4</v>
      </c>
      <c r="AG404" s="161">
        <v>3</v>
      </c>
      <c r="AH404" s="161">
        <v>3.6</v>
      </c>
      <c r="AI404" s="161">
        <v>4.2</v>
      </c>
      <c r="AJ404" s="161">
        <v>5.4</v>
      </c>
      <c r="AK404" s="161">
        <v>6.6</v>
      </c>
      <c r="AL404" s="161">
        <v>8.4</v>
      </c>
      <c r="AN404" s="71" t="str">
        <f t="shared" si="17"/>
        <v>232012</v>
      </c>
      <c r="AO404" s="69">
        <v>23</v>
      </c>
      <c r="AP404" s="69">
        <v>20</v>
      </c>
      <c r="AQ404" s="69">
        <v>12</v>
      </c>
      <c r="AR404" s="66">
        <v>83.9</v>
      </c>
      <c r="AS404" s="62"/>
    </row>
    <row r="405" spans="25:45" ht="14.4">
      <c r="Y405" s="73" t="str">
        <f t="shared" si="16"/>
        <v>242012</v>
      </c>
      <c r="Z405" s="69">
        <v>24</v>
      </c>
      <c r="AA405" s="69">
        <v>20</v>
      </c>
      <c r="AB405" s="69">
        <v>12</v>
      </c>
      <c r="AC405" s="161">
        <v>0.7</v>
      </c>
      <c r="AD405" s="161">
        <v>1.3</v>
      </c>
      <c r="AE405" s="161">
        <v>1.9</v>
      </c>
      <c r="AF405" s="161">
        <v>2.5</v>
      </c>
      <c r="AG405" s="161">
        <v>3.1</v>
      </c>
      <c r="AH405" s="161">
        <v>3.8</v>
      </c>
      <c r="AI405" s="161">
        <v>4.4000000000000004</v>
      </c>
      <c r="AJ405" s="161">
        <v>5.6</v>
      </c>
      <c r="AK405" s="161">
        <v>6.9</v>
      </c>
      <c r="AL405" s="161">
        <v>8.6999999999999993</v>
      </c>
      <c r="AN405" s="71" t="str">
        <f t="shared" si="17"/>
        <v>242012</v>
      </c>
      <c r="AO405" s="69">
        <v>24</v>
      </c>
      <c r="AP405" s="69">
        <v>20</v>
      </c>
      <c r="AQ405" s="69">
        <v>12</v>
      </c>
      <c r="AR405" s="66">
        <v>84</v>
      </c>
      <c r="AS405" s="62"/>
    </row>
    <row r="406" spans="25:45" ht="14.4">
      <c r="Y406" s="73" t="str">
        <f t="shared" si="16"/>
        <v>252012</v>
      </c>
      <c r="Z406" s="69">
        <v>25</v>
      </c>
      <c r="AA406" s="69">
        <v>20</v>
      </c>
      <c r="AB406" s="69">
        <v>12</v>
      </c>
      <c r="AC406" s="161">
        <v>0.7</v>
      </c>
      <c r="AD406" s="161">
        <v>1.4</v>
      </c>
      <c r="AE406" s="161">
        <v>2</v>
      </c>
      <c r="AF406" s="161">
        <v>2.7</v>
      </c>
      <c r="AG406" s="161">
        <v>3.3</v>
      </c>
      <c r="AH406" s="161">
        <v>4</v>
      </c>
      <c r="AI406" s="161">
        <v>4.5999999999999996</v>
      </c>
      <c r="AJ406" s="161">
        <v>5.9</v>
      </c>
      <c r="AK406" s="161">
        <v>7.2</v>
      </c>
      <c r="AL406" s="161">
        <v>9.1</v>
      </c>
      <c r="AN406" s="71" t="str">
        <f t="shared" si="17"/>
        <v>252012</v>
      </c>
      <c r="AO406" s="69">
        <v>25</v>
      </c>
      <c r="AP406" s="69">
        <v>20</v>
      </c>
      <c r="AQ406" s="69">
        <v>12</v>
      </c>
      <c r="AR406" s="66">
        <v>84.1</v>
      </c>
      <c r="AS406" s="62"/>
    </row>
    <row r="407" spans="25:45" ht="14.4">
      <c r="Y407" s="73" t="str">
        <f t="shared" si="16"/>
        <v>262012</v>
      </c>
      <c r="Z407" s="69">
        <v>26</v>
      </c>
      <c r="AA407" s="69">
        <v>20</v>
      </c>
      <c r="AB407" s="69">
        <v>12</v>
      </c>
      <c r="AC407" s="161">
        <v>0.7</v>
      </c>
      <c r="AD407" s="161">
        <v>1.4</v>
      </c>
      <c r="AE407" s="161">
        <v>2</v>
      </c>
      <c r="AF407" s="161">
        <v>2.7</v>
      </c>
      <c r="AG407" s="161">
        <v>3.4</v>
      </c>
      <c r="AH407" s="161">
        <v>4.0999999999999996</v>
      </c>
      <c r="AI407" s="161">
        <v>4.8</v>
      </c>
      <c r="AJ407" s="161">
        <v>6.1</v>
      </c>
      <c r="AK407" s="161">
        <v>7.5</v>
      </c>
      <c r="AL407" s="161">
        <v>9.5</v>
      </c>
      <c r="AN407" s="71" t="str">
        <f t="shared" si="17"/>
        <v>262012</v>
      </c>
      <c r="AO407" s="69">
        <v>26</v>
      </c>
      <c r="AP407" s="69">
        <v>20</v>
      </c>
      <c r="AQ407" s="69">
        <v>12</v>
      </c>
      <c r="AR407" s="66">
        <v>84.3</v>
      </c>
      <c r="AS407" s="62"/>
    </row>
    <row r="408" spans="25:45" ht="14.4">
      <c r="Y408" s="73" t="str">
        <f t="shared" si="16"/>
        <v>272012</v>
      </c>
      <c r="Z408" s="69">
        <v>27</v>
      </c>
      <c r="AA408" s="69">
        <v>20</v>
      </c>
      <c r="AB408" s="69">
        <v>12</v>
      </c>
      <c r="AC408" s="161">
        <v>0.8</v>
      </c>
      <c r="AD408" s="161">
        <v>1.5</v>
      </c>
      <c r="AE408" s="161">
        <v>2.2000000000000002</v>
      </c>
      <c r="AF408" s="161">
        <v>2.9</v>
      </c>
      <c r="AG408" s="161">
        <v>3.7</v>
      </c>
      <c r="AH408" s="161">
        <v>4.4000000000000004</v>
      </c>
      <c r="AI408" s="161">
        <v>5.0999999999999996</v>
      </c>
      <c r="AJ408" s="161">
        <v>6.5</v>
      </c>
      <c r="AK408" s="161">
        <v>8</v>
      </c>
      <c r="AL408" s="161">
        <v>10.1</v>
      </c>
      <c r="AN408" s="71" t="str">
        <f t="shared" si="17"/>
        <v>272012</v>
      </c>
      <c r="AO408" s="69">
        <v>27</v>
      </c>
      <c r="AP408" s="69">
        <v>20</v>
      </c>
      <c r="AQ408" s="69">
        <v>12</v>
      </c>
      <c r="AR408" s="66">
        <v>84.4</v>
      </c>
      <c r="AS408" s="62"/>
    </row>
    <row r="409" spans="25:45" ht="14.4">
      <c r="Y409" s="73" t="str">
        <f t="shared" si="16"/>
        <v>282012</v>
      </c>
      <c r="Z409" s="69">
        <v>28</v>
      </c>
      <c r="AA409" s="69">
        <v>20</v>
      </c>
      <c r="AB409" s="69">
        <v>12</v>
      </c>
      <c r="AC409" s="161">
        <v>0.8</v>
      </c>
      <c r="AD409" s="161">
        <v>1.6</v>
      </c>
      <c r="AE409" s="161">
        <v>2.2999999999999998</v>
      </c>
      <c r="AF409" s="161">
        <v>3.1</v>
      </c>
      <c r="AG409" s="161">
        <v>3.9</v>
      </c>
      <c r="AH409" s="161">
        <v>4.5999999999999996</v>
      </c>
      <c r="AI409" s="161">
        <v>5.4</v>
      </c>
      <c r="AJ409" s="161">
        <v>6.9</v>
      </c>
      <c r="AK409" s="161">
        <v>8.4</v>
      </c>
      <c r="AL409" s="161">
        <v>10.7</v>
      </c>
      <c r="AN409" s="71" t="str">
        <f t="shared" si="17"/>
        <v>282012</v>
      </c>
      <c r="AO409" s="69">
        <v>28</v>
      </c>
      <c r="AP409" s="69">
        <v>20</v>
      </c>
      <c r="AQ409" s="69">
        <v>12</v>
      </c>
      <c r="AR409" s="66">
        <v>84.6</v>
      </c>
      <c r="AS409" s="62"/>
    </row>
    <row r="410" spans="25:45" ht="14.4">
      <c r="Y410" s="73" t="str">
        <f t="shared" si="16"/>
        <v>292012</v>
      </c>
      <c r="Z410" s="69">
        <v>29</v>
      </c>
      <c r="AA410" s="69">
        <v>20</v>
      </c>
      <c r="AB410" s="69">
        <v>12</v>
      </c>
      <c r="AC410" s="161">
        <v>0.9</v>
      </c>
      <c r="AD410" s="161">
        <v>1.7</v>
      </c>
      <c r="AE410" s="161">
        <v>2.5</v>
      </c>
      <c r="AF410" s="161">
        <v>3.3</v>
      </c>
      <c r="AG410" s="161">
        <v>4.2</v>
      </c>
      <c r="AH410" s="161">
        <v>5</v>
      </c>
      <c r="AI410" s="161">
        <v>5.8</v>
      </c>
      <c r="AJ410" s="161">
        <v>7.4</v>
      </c>
      <c r="AK410" s="161">
        <v>9</v>
      </c>
      <c r="AL410" s="161">
        <v>11.4</v>
      </c>
      <c r="AN410" s="71" t="str">
        <f t="shared" si="17"/>
        <v>292012</v>
      </c>
      <c r="AO410" s="69">
        <v>29</v>
      </c>
      <c r="AP410" s="69">
        <v>20</v>
      </c>
      <c r="AQ410" s="69">
        <v>12</v>
      </c>
      <c r="AR410" s="66">
        <v>84.8</v>
      </c>
      <c r="AS410" s="62"/>
    </row>
    <row r="411" spans="25:45" ht="14.4">
      <c r="Y411" s="73" t="str">
        <f t="shared" si="16"/>
        <v>302012</v>
      </c>
      <c r="Z411" s="69">
        <v>30</v>
      </c>
      <c r="AA411" s="69">
        <v>20</v>
      </c>
      <c r="AB411" s="69">
        <v>12</v>
      </c>
      <c r="AC411" s="161">
        <v>0.9</v>
      </c>
      <c r="AD411" s="161">
        <v>1.8</v>
      </c>
      <c r="AE411" s="161">
        <v>2.7</v>
      </c>
      <c r="AF411" s="161">
        <v>3.6</v>
      </c>
      <c r="AG411" s="161">
        <v>4.4000000000000004</v>
      </c>
      <c r="AH411" s="161">
        <v>5.3</v>
      </c>
      <c r="AI411" s="161">
        <v>6.2</v>
      </c>
      <c r="AJ411" s="161">
        <v>7.9</v>
      </c>
      <c r="AK411" s="161">
        <v>9.6</v>
      </c>
      <c r="AL411" s="161">
        <v>12.2</v>
      </c>
      <c r="AN411" s="71" t="str">
        <f t="shared" si="17"/>
        <v>302012</v>
      </c>
      <c r="AO411" s="69">
        <v>30</v>
      </c>
      <c r="AP411" s="69">
        <v>20</v>
      </c>
      <c r="AQ411" s="69">
        <v>12</v>
      </c>
      <c r="AR411" s="66">
        <v>85.1</v>
      </c>
      <c r="AS411" s="62"/>
    </row>
    <row r="412" spans="25:45" ht="14.4">
      <c r="Y412" s="73" t="str">
        <f t="shared" si="16"/>
        <v>312012</v>
      </c>
      <c r="Z412" s="69">
        <v>31</v>
      </c>
      <c r="AA412" s="69">
        <v>20</v>
      </c>
      <c r="AB412" s="69">
        <v>12</v>
      </c>
      <c r="AC412" s="161">
        <v>1</v>
      </c>
      <c r="AD412" s="161">
        <v>1.9</v>
      </c>
      <c r="AE412" s="161">
        <v>2.9</v>
      </c>
      <c r="AF412" s="161">
        <v>3.8</v>
      </c>
      <c r="AG412" s="161">
        <v>4.8</v>
      </c>
      <c r="AH412" s="161">
        <v>5.7</v>
      </c>
      <c r="AI412" s="161">
        <v>6.7</v>
      </c>
      <c r="AJ412" s="161">
        <v>8.5</v>
      </c>
      <c r="AK412" s="161">
        <v>10.4</v>
      </c>
      <c r="AL412" s="161">
        <v>13.2</v>
      </c>
      <c r="AN412" s="71" t="str">
        <f t="shared" si="17"/>
        <v>312012</v>
      </c>
      <c r="AO412" s="69">
        <v>31</v>
      </c>
      <c r="AP412" s="69">
        <v>20</v>
      </c>
      <c r="AQ412" s="69">
        <v>12</v>
      </c>
      <c r="AR412" s="66">
        <v>85.4</v>
      </c>
      <c r="AS412" s="62"/>
    </row>
    <row r="413" spans="25:45" ht="14.4">
      <c r="Y413" s="73" t="str">
        <f t="shared" si="16"/>
        <v>322012</v>
      </c>
      <c r="Z413" s="69">
        <v>32</v>
      </c>
      <c r="AA413" s="69">
        <v>20</v>
      </c>
      <c r="AB413" s="69">
        <v>12</v>
      </c>
      <c r="AC413" s="161">
        <v>1.1000000000000001</v>
      </c>
      <c r="AD413" s="161">
        <v>2.1</v>
      </c>
      <c r="AE413" s="161">
        <v>3.2</v>
      </c>
      <c r="AF413" s="161">
        <v>4.2</v>
      </c>
      <c r="AG413" s="161">
        <v>5.2</v>
      </c>
      <c r="AH413" s="161">
        <v>6.2</v>
      </c>
      <c r="AI413" s="161">
        <v>7.3</v>
      </c>
      <c r="AJ413" s="161">
        <v>9.3000000000000007</v>
      </c>
      <c r="AK413" s="161">
        <v>11.3</v>
      </c>
      <c r="AL413" s="161">
        <v>14.3</v>
      </c>
      <c r="AN413" s="71" t="str">
        <f t="shared" si="17"/>
        <v>322012</v>
      </c>
      <c r="AO413" s="69">
        <v>32</v>
      </c>
      <c r="AP413" s="69">
        <v>20</v>
      </c>
      <c r="AQ413" s="69">
        <v>12</v>
      </c>
      <c r="AR413" s="66">
        <v>85.7</v>
      </c>
      <c r="AS413" s="62"/>
    </row>
    <row r="414" spans="25:45" ht="14.4">
      <c r="Y414" s="73" t="str">
        <f t="shared" si="16"/>
        <v>332012</v>
      </c>
      <c r="Z414" s="69">
        <v>33</v>
      </c>
      <c r="AA414" s="69">
        <v>20</v>
      </c>
      <c r="AB414" s="69">
        <v>12</v>
      </c>
      <c r="AC414" s="161">
        <v>1.2</v>
      </c>
      <c r="AD414" s="161">
        <v>2.2999999999999998</v>
      </c>
      <c r="AE414" s="161">
        <v>3.4</v>
      </c>
      <c r="AF414" s="161">
        <v>4.5</v>
      </c>
      <c r="AG414" s="161">
        <v>5.7</v>
      </c>
      <c r="AH414" s="161">
        <v>6.8</v>
      </c>
      <c r="AI414" s="161">
        <v>7.9</v>
      </c>
      <c r="AJ414" s="161">
        <v>10.1</v>
      </c>
      <c r="AK414" s="161">
        <v>12.2</v>
      </c>
      <c r="AL414" s="161">
        <v>15.5</v>
      </c>
      <c r="AN414" s="71" t="str">
        <f t="shared" si="17"/>
        <v>332012</v>
      </c>
      <c r="AO414" s="69">
        <v>33</v>
      </c>
      <c r="AP414" s="69">
        <v>20</v>
      </c>
      <c r="AQ414" s="69">
        <v>12</v>
      </c>
      <c r="AR414" s="66">
        <v>86.1</v>
      </c>
      <c r="AS414" s="62"/>
    </row>
    <row r="415" spans="25:45" ht="14.4">
      <c r="Y415" s="73" t="str">
        <f t="shared" si="16"/>
        <v>342012</v>
      </c>
      <c r="Z415" s="69">
        <v>34</v>
      </c>
      <c r="AA415" s="69">
        <v>20</v>
      </c>
      <c r="AB415" s="69">
        <v>12</v>
      </c>
      <c r="AC415" s="161">
        <v>1.2</v>
      </c>
      <c r="AD415" s="161">
        <v>2.4</v>
      </c>
      <c r="AE415" s="161">
        <v>3.7</v>
      </c>
      <c r="AF415" s="161">
        <v>4.9000000000000004</v>
      </c>
      <c r="AG415" s="161">
        <v>6.1</v>
      </c>
      <c r="AH415" s="161">
        <v>7.3</v>
      </c>
      <c r="AI415" s="161">
        <v>8.5</v>
      </c>
      <c r="AJ415" s="161">
        <v>10.9</v>
      </c>
      <c r="AK415" s="161">
        <v>13.3</v>
      </c>
      <c r="AL415" s="161">
        <v>16.8</v>
      </c>
      <c r="AN415" s="71" t="str">
        <f t="shared" si="17"/>
        <v>342012</v>
      </c>
      <c r="AO415" s="69">
        <v>34</v>
      </c>
      <c r="AP415" s="69">
        <v>20</v>
      </c>
      <c r="AQ415" s="69">
        <v>12</v>
      </c>
      <c r="AR415" s="66">
        <v>86.6</v>
      </c>
      <c r="AS415" s="62"/>
    </row>
    <row r="416" spans="25:45" ht="14.4">
      <c r="Y416" s="73" t="str">
        <f t="shared" si="16"/>
        <v>352012</v>
      </c>
      <c r="Z416" s="69">
        <v>35</v>
      </c>
      <c r="AA416" s="69">
        <v>20</v>
      </c>
      <c r="AB416" s="69">
        <v>12</v>
      </c>
      <c r="AC416" s="161">
        <v>1.4</v>
      </c>
      <c r="AD416" s="161">
        <v>2.8</v>
      </c>
      <c r="AE416" s="161">
        <v>4.0999999999999996</v>
      </c>
      <c r="AF416" s="161">
        <v>5.4</v>
      </c>
      <c r="AG416" s="161">
        <v>6.8</v>
      </c>
      <c r="AH416" s="161">
        <v>8.1</v>
      </c>
      <c r="AI416" s="161">
        <v>9.4</v>
      </c>
      <c r="AJ416" s="161">
        <v>12</v>
      </c>
      <c r="AK416" s="161">
        <v>14.5</v>
      </c>
      <c r="AL416" s="161">
        <v>18.3</v>
      </c>
      <c r="AN416" s="71" t="str">
        <f t="shared" si="17"/>
        <v>352012</v>
      </c>
      <c r="AO416" s="69">
        <v>35</v>
      </c>
      <c r="AP416" s="69">
        <v>20</v>
      </c>
      <c r="AQ416" s="69">
        <v>12</v>
      </c>
      <c r="AR416" s="66">
        <v>87</v>
      </c>
      <c r="AS416" s="62"/>
    </row>
    <row r="417" spans="25:45" ht="14.4">
      <c r="Y417" s="73" t="str">
        <f t="shared" si="16"/>
        <v>362012</v>
      </c>
      <c r="Z417" s="69">
        <v>36</v>
      </c>
      <c r="AA417" s="69">
        <v>20</v>
      </c>
      <c r="AB417" s="69">
        <v>12</v>
      </c>
      <c r="AC417" s="161">
        <v>1.5</v>
      </c>
      <c r="AD417" s="161">
        <v>3</v>
      </c>
      <c r="AE417" s="161">
        <v>4.4000000000000004</v>
      </c>
      <c r="AF417" s="161">
        <v>5.9</v>
      </c>
      <c r="AG417" s="161">
        <v>7.3</v>
      </c>
      <c r="AH417" s="161">
        <v>8.8000000000000007</v>
      </c>
      <c r="AI417" s="161">
        <v>10.199999999999999</v>
      </c>
      <c r="AJ417" s="161">
        <v>13</v>
      </c>
      <c r="AK417" s="161">
        <v>15.8</v>
      </c>
      <c r="AL417" s="161">
        <v>19.899999999999999</v>
      </c>
      <c r="AN417" s="71" t="str">
        <f t="shared" si="17"/>
        <v>362012</v>
      </c>
      <c r="AO417" s="69">
        <v>36</v>
      </c>
      <c r="AP417" s="69">
        <v>20</v>
      </c>
      <c r="AQ417" s="69">
        <v>12</v>
      </c>
      <c r="AR417" s="66">
        <v>87.6</v>
      </c>
      <c r="AS417" s="62"/>
    </row>
    <row r="418" spans="25:45" ht="14.4">
      <c r="Y418" s="73" t="str">
        <f t="shared" si="16"/>
        <v>372012</v>
      </c>
      <c r="Z418" s="69">
        <v>37</v>
      </c>
      <c r="AA418" s="69">
        <v>20</v>
      </c>
      <c r="AB418" s="69">
        <v>12</v>
      </c>
      <c r="AC418" s="161">
        <v>1.6</v>
      </c>
      <c r="AD418" s="161">
        <v>3.2</v>
      </c>
      <c r="AE418" s="161">
        <v>4.9000000000000004</v>
      </c>
      <c r="AF418" s="161">
        <v>6.5</v>
      </c>
      <c r="AG418" s="161">
        <v>8</v>
      </c>
      <c r="AH418" s="161">
        <v>9.6</v>
      </c>
      <c r="AI418" s="161">
        <v>11.2</v>
      </c>
      <c r="AJ418" s="161">
        <v>14.3</v>
      </c>
      <c r="AK418" s="161">
        <v>17.3</v>
      </c>
      <c r="AL418" s="161">
        <v>21.7</v>
      </c>
      <c r="AN418" s="71" t="str">
        <f t="shared" si="17"/>
        <v>372012</v>
      </c>
      <c r="AO418" s="69">
        <v>37</v>
      </c>
      <c r="AP418" s="69">
        <v>20</v>
      </c>
      <c r="AQ418" s="69">
        <v>12</v>
      </c>
      <c r="AR418" s="66">
        <v>88.2</v>
      </c>
      <c r="AS418" s="62"/>
    </row>
    <row r="419" spans="25:45" ht="14.4">
      <c r="Y419" s="73" t="str">
        <f t="shared" si="16"/>
        <v>382012</v>
      </c>
      <c r="Z419" s="69">
        <v>38</v>
      </c>
      <c r="AA419" s="69">
        <v>20</v>
      </c>
      <c r="AB419" s="69">
        <v>12</v>
      </c>
      <c r="AC419" s="161">
        <v>1.7</v>
      </c>
      <c r="AD419" s="161">
        <v>3.5</v>
      </c>
      <c r="AE419" s="161">
        <v>5.3</v>
      </c>
      <c r="AF419" s="161">
        <v>7</v>
      </c>
      <c r="AG419" s="161">
        <v>8.8000000000000007</v>
      </c>
      <c r="AH419" s="161">
        <v>10.5</v>
      </c>
      <c r="AI419" s="161">
        <v>12.2</v>
      </c>
      <c r="AJ419" s="161">
        <v>15.6</v>
      </c>
      <c r="AK419" s="161">
        <v>18.899999999999999</v>
      </c>
      <c r="AL419" s="161">
        <v>23.7</v>
      </c>
      <c r="AN419" s="71" t="str">
        <f t="shared" si="17"/>
        <v>382012</v>
      </c>
      <c r="AO419" s="69">
        <v>38</v>
      </c>
      <c r="AP419" s="69">
        <v>20</v>
      </c>
      <c r="AQ419" s="69">
        <v>12</v>
      </c>
      <c r="AR419" s="66">
        <v>88.9</v>
      </c>
      <c r="AS419" s="62"/>
    </row>
    <row r="420" spans="25:45" ht="14.4">
      <c r="Y420" s="73" t="str">
        <f t="shared" si="16"/>
        <v>392012</v>
      </c>
      <c r="Z420" s="69">
        <v>39</v>
      </c>
      <c r="AA420" s="69">
        <v>20</v>
      </c>
      <c r="AB420" s="69">
        <v>12</v>
      </c>
      <c r="AC420" s="161">
        <v>1.9</v>
      </c>
      <c r="AD420" s="161">
        <v>3.9</v>
      </c>
      <c r="AE420" s="161">
        <v>5.8</v>
      </c>
      <c r="AF420" s="161">
        <v>7.8</v>
      </c>
      <c r="AG420" s="161">
        <v>9.6</v>
      </c>
      <c r="AH420" s="161">
        <v>11.5</v>
      </c>
      <c r="AI420" s="161">
        <v>13.4</v>
      </c>
      <c r="AJ420" s="161">
        <v>17</v>
      </c>
      <c r="AK420" s="161">
        <v>20.6</v>
      </c>
      <c r="AL420" s="161">
        <v>25.9</v>
      </c>
      <c r="AN420" s="71" t="str">
        <f t="shared" si="17"/>
        <v>392012</v>
      </c>
      <c r="AO420" s="69">
        <v>39</v>
      </c>
      <c r="AP420" s="69">
        <v>20</v>
      </c>
      <c r="AQ420" s="69">
        <v>12</v>
      </c>
      <c r="AR420" s="66">
        <v>89.6</v>
      </c>
      <c r="AS420" s="62"/>
    </row>
    <row r="421" spans="25:45" ht="14.4">
      <c r="Y421" s="73" t="str">
        <f t="shared" si="16"/>
        <v>402012</v>
      </c>
      <c r="Z421" s="69">
        <v>40</v>
      </c>
      <c r="AA421" s="69">
        <v>20</v>
      </c>
      <c r="AB421" s="69">
        <v>12</v>
      </c>
      <c r="AC421" s="161">
        <v>2.2000000000000002</v>
      </c>
      <c r="AD421" s="161">
        <v>4.3</v>
      </c>
      <c r="AE421" s="161">
        <v>6.4</v>
      </c>
      <c r="AF421" s="161">
        <v>8.5</v>
      </c>
      <c r="AG421" s="161">
        <v>10.6</v>
      </c>
      <c r="AH421" s="161">
        <v>12.6</v>
      </c>
      <c r="AI421" s="161">
        <v>14.6</v>
      </c>
      <c r="AJ421" s="161">
        <v>18.600000000000001</v>
      </c>
      <c r="AK421" s="161">
        <v>22.5</v>
      </c>
      <c r="AL421" s="161">
        <v>28.2</v>
      </c>
      <c r="AN421" s="71" t="str">
        <f t="shared" si="17"/>
        <v>402012</v>
      </c>
      <c r="AO421" s="69">
        <v>40</v>
      </c>
      <c r="AP421" s="69">
        <v>20</v>
      </c>
      <c r="AQ421" s="69">
        <v>12</v>
      </c>
      <c r="AR421" s="66">
        <v>90.4</v>
      </c>
      <c r="AS421" s="62"/>
    </row>
    <row r="422" spans="25:45" ht="14.4">
      <c r="Y422" s="73" t="str">
        <f t="shared" si="16"/>
        <v>412012</v>
      </c>
      <c r="Z422" s="69">
        <v>41</v>
      </c>
      <c r="AA422" s="69">
        <v>20</v>
      </c>
      <c r="AB422" s="69">
        <v>12</v>
      </c>
      <c r="AC422" s="161">
        <v>2.2999999999999998</v>
      </c>
      <c r="AD422" s="161">
        <v>4.7</v>
      </c>
      <c r="AE422" s="161">
        <v>7</v>
      </c>
      <c r="AF422" s="161">
        <v>9.3000000000000007</v>
      </c>
      <c r="AG422" s="161">
        <v>11.5</v>
      </c>
      <c r="AH422" s="161">
        <v>13.8</v>
      </c>
      <c r="AI422" s="161">
        <v>16</v>
      </c>
      <c r="AJ422" s="161">
        <v>20.3</v>
      </c>
      <c r="AK422" s="161">
        <v>24.6</v>
      </c>
      <c r="AL422" s="161">
        <v>30.8</v>
      </c>
      <c r="AN422" s="71" t="str">
        <f t="shared" si="17"/>
        <v>412012</v>
      </c>
      <c r="AO422" s="69">
        <v>41</v>
      </c>
      <c r="AP422" s="69">
        <v>20</v>
      </c>
      <c r="AQ422" s="69">
        <v>12</v>
      </c>
      <c r="AR422" s="66">
        <v>91.3</v>
      </c>
      <c r="AS422" s="62"/>
    </row>
    <row r="423" spans="25:45" ht="14.4">
      <c r="Y423" s="73" t="str">
        <f t="shared" si="16"/>
        <v>422012</v>
      </c>
      <c r="Z423" s="69">
        <v>42</v>
      </c>
      <c r="AA423" s="69">
        <v>20</v>
      </c>
      <c r="AB423" s="69">
        <v>12</v>
      </c>
      <c r="AC423" s="161">
        <v>2.6</v>
      </c>
      <c r="AD423" s="161">
        <v>5.2</v>
      </c>
      <c r="AE423" s="161">
        <v>7.7</v>
      </c>
      <c r="AF423" s="161">
        <v>10.199999999999999</v>
      </c>
      <c r="AG423" s="161">
        <v>12.7</v>
      </c>
      <c r="AH423" s="161">
        <v>15.1</v>
      </c>
      <c r="AI423" s="161">
        <v>17.5</v>
      </c>
      <c r="AJ423" s="161">
        <v>22.2</v>
      </c>
      <c r="AK423" s="161">
        <v>26.9</v>
      </c>
      <c r="AL423" s="161">
        <v>33.6</v>
      </c>
      <c r="AN423" s="71" t="str">
        <f t="shared" si="17"/>
        <v>422012</v>
      </c>
      <c r="AO423" s="69">
        <v>42</v>
      </c>
      <c r="AP423" s="69">
        <v>20</v>
      </c>
      <c r="AQ423" s="69">
        <v>12</v>
      </c>
      <c r="AR423" s="66">
        <v>92.2</v>
      </c>
      <c r="AS423" s="62"/>
    </row>
    <row r="424" spans="25:45" ht="14.4">
      <c r="Y424" s="73" t="str">
        <f t="shared" si="16"/>
        <v>432012</v>
      </c>
      <c r="Z424" s="69">
        <v>43</v>
      </c>
      <c r="AA424" s="69">
        <v>20</v>
      </c>
      <c r="AB424" s="69">
        <v>12</v>
      </c>
      <c r="AC424" s="161">
        <v>2.8</v>
      </c>
      <c r="AD424" s="161">
        <v>5.6</v>
      </c>
      <c r="AE424" s="161">
        <v>8.4</v>
      </c>
      <c r="AF424" s="161">
        <v>11.1</v>
      </c>
      <c r="AG424" s="161">
        <v>13.8</v>
      </c>
      <c r="AH424" s="161">
        <v>16.5</v>
      </c>
      <c r="AI424" s="161">
        <v>19.100000000000001</v>
      </c>
      <c r="AJ424" s="161">
        <v>24.2</v>
      </c>
      <c r="AK424" s="161">
        <v>29.3</v>
      </c>
      <c r="AL424" s="161">
        <v>36.6</v>
      </c>
      <c r="AN424" s="71" t="str">
        <f t="shared" si="17"/>
        <v>432012</v>
      </c>
      <c r="AO424" s="69">
        <v>43</v>
      </c>
      <c r="AP424" s="69">
        <v>20</v>
      </c>
      <c r="AQ424" s="69">
        <v>12</v>
      </c>
      <c r="AR424" s="66">
        <v>93.3</v>
      </c>
      <c r="AS424" s="62"/>
    </row>
    <row r="425" spans="25:45" ht="14.4">
      <c r="Y425" s="73" t="str">
        <f t="shared" si="16"/>
        <v>442012</v>
      </c>
      <c r="Z425" s="69">
        <v>44</v>
      </c>
      <c r="AA425" s="69">
        <v>20</v>
      </c>
      <c r="AB425" s="69">
        <v>12</v>
      </c>
      <c r="AC425" s="161">
        <v>3.1</v>
      </c>
      <c r="AD425" s="161">
        <v>6.1</v>
      </c>
      <c r="AE425" s="161">
        <v>9.1999999999999993</v>
      </c>
      <c r="AF425" s="161">
        <v>12.1</v>
      </c>
      <c r="AG425" s="161">
        <v>15.1</v>
      </c>
      <c r="AH425" s="161">
        <v>18</v>
      </c>
      <c r="AI425" s="161">
        <v>20.8</v>
      </c>
      <c r="AJ425" s="161">
        <v>26.4</v>
      </c>
      <c r="AK425" s="161">
        <v>31.9</v>
      </c>
      <c r="AL425" s="161">
        <v>39.799999999999997</v>
      </c>
      <c r="AN425" s="71" t="str">
        <f t="shared" si="17"/>
        <v>442012</v>
      </c>
      <c r="AO425" s="69">
        <v>44</v>
      </c>
      <c r="AP425" s="69">
        <v>20</v>
      </c>
      <c r="AQ425" s="69">
        <v>12</v>
      </c>
      <c r="AR425" s="66">
        <v>94.5</v>
      </c>
      <c r="AS425" s="62"/>
    </row>
    <row r="426" spans="25:45" ht="14.4">
      <c r="Y426" s="73" t="str">
        <f t="shared" si="16"/>
        <v>452012</v>
      </c>
      <c r="Z426" s="69">
        <v>45</v>
      </c>
      <c r="AA426" s="69">
        <v>20</v>
      </c>
      <c r="AB426" s="69">
        <v>12</v>
      </c>
      <c r="AC426" s="161">
        <v>3.4</v>
      </c>
      <c r="AD426" s="161">
        <v>6.8</v>
      </c>
      <c r="AE426" s="161">
        <v>10.1</v>
      </c>
      <c r="AF426" s="161">
        <v>13.3</v>
      </c>
      <c r="AG426" s="161">
        <v>16.5</v>
      </c>
      <c r="AH426" s="161">
        <v>19.7</v>
      </c>
      <c r="AI426" s="161">
        <v>22.8</v>
      </c>
      <c r="AJ426" s="161">
        <v>28.9</v>
      </c>
      <c r="AK426" s="161">
        <v>34.799999999999997</v>
      </c>
      <c r="AL426" s="161">
        <v>43.3</v>
      </c>
      <c r="AN426" s="71" t="str">
        <f t="shared" si="17"/>
        <v>452012</v>
      </c>
      <c r="AO426" s="69">
        <v>45</v>
      </c>
      <c r="AP426" s="69">
        <v>20</v>
      </c>
      <c r="AQ426" s="69">
        <v>12</v>
      </c>
      <c r="AR426" s="66">
        <v>95.7</v>
      </c>
      <c r="AS426" s="62"/>
    </row>
    <row r="427" spans="25:45" ht="14.4">
      <c r="Y427" s="73" t="str">
        <f t="shared" si="16"/>
        <v>462012</v>
      </c>
      <c r="Z427" s="69">
        <v>46</v>
      </c>
      <c r="AA427" s="69">
        <v>20</v>
      </c>
      <c r="AB427" s="69">
        <v>12</v>
      </c>
      <c r="AC427" s="161">
        <v>3.7</v>
      </c>
      <c r="AD427" s="161">
        <v>7.4</v>
      </c>
      <c r="AE427" s="161">
        <v>11</v>
      </c>
      <c r="AF427" s="161">
        <v>14.6</v>
      </c>
      <c r="AG427" s="161">
        <v>18</v>
      </c>
      <c r="AH427" s="161">
        <v>21.5</v>
      </c>
      <c r="AI427" s="161">
        <v>24.9</v>
      </c>
      <c r="AJ427" s="161">
        <v>31.5</v>
      </c>
      <c r="AK427" s="161">
        <v>37.9</v>
      </c>
      <c r="AL427" s="161">
        <v>47.1</v>
      </c>
      <c r="AN427" s="71" t="str">
        <f t="shared" si="17"/>
        <v>462012</v>
      </c>
      <c r="AO427" s="69">
        <v>46</v>
      </c>
      <c r="AP427" s="69">
        <v>20</v>
      </c>
      <c r="AQ427" s="69">
        <v>12</v>
      </c>
      <c r="AR427" s="66">
        <v>97.1</v>
      </c>
      <c r="AS427" s="62"/>
    </row>
    <row r="428" spans="25:45" ht="14.4">
      <c r="Y428" s="73" t="str">
        <f t="shared" si="16"/>
        <v>472012</v>
      </c>
      <c r="Z428" s="69">
        <v>47</v>
      </c>
      <c r="AA428" s="69">
        <v>20</v>
      </c>
      <c r="AB428" s="69">
        <v>12</v>
      </c>
      <c r="AC428" s="161">
        <v>4.0999999999999996</v>
      </c>
      <c r="AD428" s="161">
        <v>8.1</v>
      </c>
      <c r="AE428" s="161">
        <v>12</v>
      </c>
      <c r="AF428" s="161">
        <v>15.9</v>
      </c>
      <c r="AG428" s="161">
        <v>19.7</v>
      </c>
      <c r="AH428" s="161">
        <v>23.4</v>
      </c>
      <c r="AI428" s="161">
        <v>27.1</v>
      </c>
      <c r="AJ428" s="161">
        <v>34.299999999999997</v>
      </c>
      <c r="AK428" s="161">
        <v>41.2</v>
      </c>
      <c r="AL428" s="161">
        <v>51.2</v>
      </c>
      <c r="AN428" s="71" t="str">
        <f t="shared" si="17"/>
        <v>472012</v>
      </c>
      <c r="AO428" s="69">
        <v>47</v>
      </c>
      <c r="AP428" s="69">
        <v>20</v>
      </c>
      <c r="AQ428" s="69">
        <v>12</v>
      </c>
      <c r="AR428" s="66">
        <v>98.6</v>
      </c>
      <c r="AS428" s="62"/>
    </row>
    <row r="429" spans="25:45" ht="14.4">
      <c r="Y429" s="73" t="str">
        <f t="shared" si="16"/>
        <v>482012</v>
      </c>
      <c r="Z429" s="69">
        <v>48</v>
      </c>
      <c r="AA429" s="69">
        <v>20</v>
      </c>
      <c r="AB429" s="69">
        <v>12</v>
      </c>
      <c r="AC429" s="161">
        <v>4.5</v>
      </c>
      <c r="AD429" s="161">
        <v>8.8000000000000007</v>
      </c>
      <c r="AE429" s="161">
        <v>13.1</v>
      </c>
      <c r="AF429" s="161">
        <v>17.3</v>
      </c>
      <c r="AG429" s="161">
        <v>21.5</v>
      </c>
      <c r="AH429" s="161">
        <v>25.5</v>
      </c>
      <c r="AI429" s="161">
        <v>29.5</v>
      </c>
      <c r="AJ429" s="161">
        <v>37.299999999999997</v>
      </c>
      <c r="AK429" s="161">
        <v>44.8</v>
      </c>
      <c r="AL429" s="161">
        <v>55.5</v>
      </c>
      <c r="AN429" s="71" t="str">
        <f t="shared" si="17"/>
        <v>482012</v>
      </c>
      <c r="AO429" s="69">
        <v>48</v>
      </c>
      <c r="AP429" s="69">
        <v>20</v>
      </c>
      <c r="AQ429" s="69">
        <v>12</v>
      </c>
      <c r="AR429" s="66">
        <v>100.3</v>
      </c>
      <c r="AS429" s="62"/>
    </row>
    <row r="430" spans="25:45" ht="14.4">
      <c r="Y430" s="73" t="str">
        <f t="shared" si="16"/>
        <v>492012</v>
      </c>
      <c r="Z430" s="69">
        <v>49</v>
      </c>
      <c r="AA430" s="69">
        <v>20</v>
      </c>
      <c r="AB430" s="69">
        <v>12</v>
      </c>
      <c r="AC430" s="161">
        <v>4.9000000000000004</v>
      </c>
      <c r="AD430" s="161">
        <v>9.6999999999999993</v>
      </c>
      <c r="AE430" s="161">
        <v>14.4</v>
      </c>
      <c r="AF430" s="161">
        <v>19</v>
      </c>
      <c r="AG430" s="161">
        <v>23.5</v>
      </c>
      <c r="AH430" s="161">
        <v>28</v>
      </c>
      <c r="AI430" s="161">
        <v>32.299999999999997</v>
      </c>
      <c r="AJ430" s="161">
        <v>40.799999999999997</v>
      </c>
      <c r="AK430" s="161">
        <v>48.9</v>
      </c>
      <c r="AL430" s="161">
        <v>60.6</v>
      </c>
      <c r="AN430" s="71" t="str">
        <f t="shared" si="17"/>
        <v>492012</v>
      </c>
      <c r="AO430" s="69">
        <v>49</v>
      </c>
      <c r="AP430" s="69">
        <v>20</v>
      </c>
      <c r="AQ430" s="69">
        <v>12</v>
      </c>
      <c r="AR430" s="66">
        <v>102.2</v>
      </c>
      <c r="AS430" s="62"/>
    </row>
    <row r="431" spans="25:45" ht="14.4">
      <c r="Y431" s="73" t="str">
        <f t="shared" si="16"/>
        <v>502012</v>
      </c>
      <c r="Z431" s="69">
        <v>50</v>
      </c>
      <c r="AA431" s="69">
        <v>20</v>
      </c>
      <c r="AB431" s="69">
        <v>12</v>
      </c>
      <c r="AC431" s="161">
        <v>5.4</v>
      </c>
      <c r="AD431" s="161">
        <v>10.7</v>
      </c>
      <c r="AE431" s="161">
        <v>15.8</v>
      </c>
      <c r="AF431" s="161">
        <v>20.9</v>
      </c>
      <c r="AG431" s="161">
        <v>25.8</v>
      </c>
      <c r="AH431" s="161">
        <v>30.6</v>
      </c>
      <c r="AI431" s="161">
        <v>35.4</v>
      </c>
      <c r="AJ431" s="161">
        <v>44.5</v>
      </c>
      <c r="AK431" s="161">
        <v>53.4</v>
      </c>
      <c r="AL431" s="161">
        <v>66.099999999999994</v>
      </c>
      <c r="AN431" s="71" t="str">
        <f t="shared" si="17"/>
        <v>502012</v>
      </c>
      <c r="AO431" s="69">
        <v>50</v>
      </c>
      <c r="AP431" s="69">
        <v>20</v>
      </c>
      <c r="AQ431" s="69">
        <v>12</v>
      </c>
      <c r="AR431" s="66">
        <v>104.3</v>
      </c>
      <c r="AS431" s="62"/>
    </row>
    <row r="432" spans="25:45" ht="14.4">
      <c r="Y432" s="73" t="str">
        <f t="shared" si="16"/>
        <v>182110</v>
      </c>
      <c r="Z432" s="69">
        <v>18</v>
      </c>
      <c r="AA432" s="69">
        <v>21</v>
      </c>
      <c r="AB432" s="69">
        <v>10</v>
      </c>
      <c r="AC432" s="161">
        <v>0.6</v>
      </c>
      <c r="AD432" s="161">
        <v>1.2</v>
      </c>
      <c r="AE432" s="161">
        <v>1.7</v>
      </c>
      <c r="AF432" s="161">
        <v>2.2999999999999998</v>
      </c>
      <c r="AG432" s="161">
        <v>2.8</v>
      </c>
      <c r="AH432" s="161">
        <v>3.4</v>
      </c>
      <c r="AI432" s="161">
        <v>4</v>
      </c>
      <c r="AJ432" s="161">
        <v>5.0999999999999996</v>
      </c>
      <c r="AK432" s="161">
        <v>6.2</v>
      </c>
      <c r="AL432" s="161">
        <v>7.9</v>
      </c>
      <c r="AN432" s="71" t="str">
        <f t="shared" si="17"/>
        <v>182110</v>
      </c>
      <c r="AO432" s="69">
        <v>18</v>
      </c>
      <c r="AP432" s="69">
        <v>21</v>
      </c>
      <c r="AQ432" s="69">
        <v>10</v>
      </c>
      <c r="AR432" s="66">
        <v>92</v>
      </c>
      <c r="AS432" s="62"/>
    </row>
    <row r="433" spans="25:45" ht="14.4">
      <c r="Y433" s="73" t="str">
        <f t="shared" si="16"/>
        <v>192110</v>
      </c>
      <c r="Z433" s="69">
        <v>19</v>
      </c>
      <c r="AA433" s="69">
        <v>21</v>
      </c>
      <c r="AB433" s="69">
        <v>10</v>
      </c>
      <c r="AC433" s="161">
        <v>0.6</v>
      </c>
      <c r="AD433" s="161">
        <v>1.2</v>
      </c>
      <c r="AE433" s="161">
        <v>1.8</v>
      </c>
      <c r="AF433" s="161">
        <v>2.2999999999999998</v>
      </c>
      <c r="AG433" s="161">
        <v>2.9</v>
      </c>
      <c r="AH433" s="161">
        <v>3.5</v>
      </c>
      <c r="AI433" s="161">
        <v>4.0999999999999996</v>
      </c>
      <c r="AJ433" s="161">
        <v>5.2</v>
      </c>
      <c r="AK433" s="161">
        <v>6.4</v>
      </c>
      <c r="AL433" s="161">
        <v>8.1</v>
      </c>
      <c r="AN433" s="71" t="str">
        <f t="shared" si="17"/>
        <v>192110</v>
      </c>
      <c r="AO433" s="69">
        <v>19</v>
      </c>
      <c r="AP433" s="69">
        <v>21</v>
      </c>
      <c r="AQ433" s="69">
        <v>10</v>
      </c>
      <c r="AR433" s="66">
        <v>92.1</v>
      </c>
      <c r="AS433" s="62"/>
    </row>
    <row r="434" spans="25:45" ht="14.4">
      <c r="Y434" s="73" t="str">
        <f t="shared" si="16"/>
        <v>202110</v>
      </c>
      <c r="Z434" s="69">
        <v>20</v>
      </c>
      <c r="AA434" s="69">
        <v>21</v>
      </c>
      <c r="AB434" s="69">
        <v>10</v>
      </c>
      <c r="AC434" s="161">
        <v>0.6</v>
      </c>
      <c r="AD434" s="161">
        <v>1.2</v>
      </c>
      <c r="AE434" s="161">
        <v>1.8</v>
      </c>
      <c r="AF434" s="161">
        <v>2.4</v>
      </c>
      <c r="AG434" s="161">
        <v>3</v>
      </c>
      <c r="AH434" s="161">
        <v>3.6</v>
      </c>
      <c r="AI434" s="161">
        <v>4.2</v>
      </c>
      <c r="AJ434" s="161">
        <v>5.4</v>
      </c>
      <c r="AK434" s="161">
        <v>6.6</v>
      </c>
      <c r="AL434" s="161">
        <v>8.4</v>
      </c>
      <c r="AN434" s="71" t="str">
        <f t="shared" si="17"/>
        <v>202110</v>
      </c>
      <c r="AO434" s="69">
        <v>20</v>
      </c>
      <c r="AP434" s="69">
        <v>21</v>
      </c>
      <c r="AQ434" s="69">
        <v>10</v>
      </c>
      <c r="AR434" s="66">
        <v>92.2</v>
      </c>
      <c r="AS434" s="62"/>
    </row>
    <row r="435" spans="25:45" ht="14.4">
      <c r="Y435" s="73" t="str">
        <f t="shared" si="16"/>
        <v>212110</v>
      </c>
      <c r="Z435" s="69">
        <v>21</v>
      </c>
      <c r="AA435" s="69">
        <v>21</v>
      </c>
      <c r="AB435" s="69">
        <v>10</v>
      </c>
      <c r="AC435" s="161">
        <v>0.6</v>
      </c>
      <c r="AD435" s="161">
        <v>1.2</v>
      </c>
      <c r="AE435" s="161">
        <v>1.8</v>
      </c>
      <c r="AF435" s="161">
        <v>2.5</v>
      </c>
      <c r="AG435" s="161">
        <v>3.1</v>
      </c>
      <c r="AH435" s="161">
        <v>3.7</v>
      </c>
      <c r="AI435" s="161">
        <v>4.3</v>
      </c>
      <c r="AJ435" s="161">
        <v>5.6</v>
      </c>
      <c r="AK435" s="161">
        <v>6.8</v>
      </c>
      <c r="AL435" s="161">
        <v>8.6</v>
      </c>
      <c r="AN435" s="71" t="str">
        <f t="shared" si="17"/>
        <v>212110</v>
      </c>
      <c r="AO435" s="69">
        <v>21</v>
      </c>
      <c r="AP435" s="69">
        <v>21</v>
      </c>
      <c r="AQ435" s="69">
        <v>10</v>
      </c>
      <c r="AR435" s="66">
        <v>92.3</v>
      </c>
      <c r="AS435" s="62"/>
    </row>
    <row r="436" spans="25:45" ht="14.4">
      <c r="Y436" s="73" t="str">
        <f t="shared" si="16"/>
        <v>222110</v>
      </c>
      <c r="Z436" s="69">
        <v>22</v>
      </c>
      <c r="AA436" s="69">
        <v>21</v>
      </c>
      <c r="AB436" s="69">
        <v>10</v>
      </c>
      <c r="AC436" s="161">
        <v>0.7</v>
      </c>
      <c r="AD436" s="161">
        <v>1.4</v>
      </c>
      <c r="AE436" s="161">
        <v>2</v>
      </c>
      <c r="AF436" s="161">
        <v>2.6</v>
      </c>
      <c r="AG436" s="161">
        <v>3.3</v>
      </c>
      <c r="AH436" s="161">
        <v>3.9</v>
      </c>
      <c r="AI436" s="161">
        <v>4.5999999999999996</v>
      </c>
      <c r="AJ436" s="161">
        <v>5.8</v>
      </c>
      <c r="AK436" s="161">
        <v>7.1</v>
      </c>
      <c r="AL436" s="161">
        <v>9</v>
      </c>
      <c r="AN436" s="71" t="str">
        <f t="shared" si="17"/>
        <v>222110</v>
      </c>
      <c r="AO436" s="69">
        <v>22</v>
      </c>
      <c r="AP436" s="69">
        <v>21</v>
      </c>
      <c r="AQ436" s="69">
        <v>10</v>
      </c>
      <c r="AR436" s="66">
        <v>92.3</v>
      </c>
      <c r="AS436" s="62"/>
    </row>
    <row r="437" spans="25:45" ht="14.4">
      <c r="Y437" s="73" t="str">
        <f t="shared" si="16"/>
        <v>232110</v>
      </c>
      <c r="Z437" s="69">
        <v>23</v>
      </c>
      <c r="AA437" s="69">
        <v>21</v>
      </c>
      <c r="AB437" s="69">
        <v>10</v>
      </c>
      <c r="AC437" s="161">
        <v>0.6</v>
      </c>
      <c r="AD437" s="161">
        <v>1.3</v>
      </c>
      <c r="AE437" s="161">
        <v>2</v>
      </c>
      <c r="AF437" s="161">
        <v>2.7</v>
      </c>
      <c r="AG437" s="161">
        <v>3.3</v>
      </c>
      <c r="AH437" s="161">
        <v>4</v>
      </c>
      <c r="AI437" s="161">
        <v>4.7</v>
      </c>
      <c r="AJ437" s="161">
        <v>6</v>
      </c>
      <c r="AK437" s="161">
        <v>7.3</v>
      </c>
      <c r="AL437" s="161">
        <v>9.3000000000000007</v>
      </c>
      <c r="AN437" s="71" t="str">
        <f t="shared" si="17"/>
        <v>232110</v>
      </c>
      <c r="AO437" s="69">
        <v>23</v>
      </c>
      <c r="AP437" s="69">
        <v>21</v>
      </c>
      <c r="AQ437" s="69">
        <v>10</v>
      </c>
      <c r="AR437" s="66">
        <v>92.5</v>
      </c>
      <c r="AS437" s="62"/>
    </row>
    <row r="438" spans="25:45" ht="14.4">
      <c r="Y438" s="73" t="str">
        <f t="shared" si="16"/>
        <v>242110</v>
      </c>
      <c r="Z438" s="69">
        <v>24</v>
      </c>
      <c r="AA438" s="69">
        <v>21</v>
      </c>
      <c r="AB438" s="69">
        <v>10</v>
      </c>
      <c r="AC438" s="161">
        <v>0.7</v>
      </c>
      <c r="AD438" s="161">
        <v>1.4</v>
      </c>
      <c r="AE438" s="161">
        <v>2.1</v>
      </c>
      <c r="AF438" s="161">
        <v>2.8</v>
      </c>
      <c r="AG438" s="161">
        <v>3.5</v>
      </c>
      <c r="AH438" s="161">
        <v>4.2</v>
      </c>
      <c r="AI438" s="161">
        <v>4.9000000000000004</v>
      </c>
      <c r="AJ438" s="161">
        <v>6.2</v>
      </c>
      <c r="AK438" s="161">
        <v>7.6</v>
      </c>
      <c r="AL438" s="161">
        <v>9.6999999999999993</v>
      </c>
      <c r="AN438" s="71" t="str">
        <f t="shared" si="17"/>
        <v>242110</v>
      </c>
      <c r="AO438" s="69">
        <v>24</v>
      </c>
      <c r="AP438" s="69">
        <v>21</v>
      </c>
      <c r="AQ438" s="69">
        <v>10</v>
      </c>
      <c r="AR438" s="66">
        <v>92.6</v>
      </c>
      <c r="AS438" s="62"/>
    </row>
    <row r="439" spans="25:45" ht="14.4">
      <c r="Y439" s="73" t="str">
        <f t="shared" si="16"/>
        <v>252110</v>
      </c>
      <c r="Z439" s="69">
        <v>25</v>
      </c>
      <c r="AA439" s="69">
        <v>21</v>
      </c>
      <c r="AB439" s="69">
        <v>10</v>
      </c>
      <c r="AC439" s="161">
        <v>0.8</v>
      </c>
      <c r="AD439" s="161">
        <v>1.5</v>
      </c>
      <c r="AE439" s="161">
        <v>2.2000000000000002</v>
      </c>
      <c r="AF439" s="161">
        <v>3</v>
      </c>
      <c r="AG439" s="161">
        <v>3.7</v>
      </c>
      <c r="AH439" s="161">
        <v>4.4000000000000004</v>
      </c>
      <c r="AI439" s="161">
        <v>5.0999999999999996</v>
      </c>
      <c r="AJ439" s="161">
        <v>6.6</v>
      </c>
      <c r="AK439" s="161">
        <v>8</v>
      </c>
      <c r="AL439" s="161">
        <v>10.1</v>
      </c>
      <c r="AN439" s="71" t="str">
        <f t="shared" si="17"/>
        <v>252110</v>
      </c>
      <c r="AO439" s="69">
        <v>25</v>
      </c>
      <c r="AP439" s="69">
        <v>21</v>
      </c>
      <c r="AQ439" s="69">
        <v>10</v>
      </c>
      <c r="AR439" s="66">
        <v>92.7</v>
      </c>
      <c r="AS439" s="62"/>
    </row>
    <row r="440" spans="25:45" ht="14.4">
      <c r="Y440" s="73" t="str">
        <f t="shared" si="16"/>
        <v>262110</v>
      </c>
      <c r="Z440" s="69">
        <v>26</v>
      </c>
      <c r="AA440" s="69">
        <v>21</v>
      </c>
      <c r="AB440" s="69">
        <v>10</v>
      </c>
      <c r="AC440" s="161">
        <v>0.8</v>
      </c>
      <c r="AD440" s="161">
        <v>1.5</v>
      </c>
      <c r="AE440" s="161">
        <v>2.2999999999999998</v>
      </c>
      <c r="AF440" s="161">
        <v>3.1</v>
      </c>
      <c r="AG440" s="161">
        <v>3.8</v>
      </c>
      <c r="AH440" s="161">
        <v>4.5999999999999996</v>
      </c>
      <c r="AI440" s="161">
        <v>5.4</v>
      </c>
      <c r="AJ440" s="161">
        <v>6.9</v>
      </c>
      <c r="AK440" s="161">
        <v>8.4</v>
      </c>
      <c r="AL440" s="161">
        <v>10.6</v>
      </c>
      <c r="AN440" s="71" t="str">
        <f t="shared" si="17"/>
        <v>262110</v>
      </c>
      <c r="AO440" s="69">
        <v>26</v>
      </c>
      <c r="AP440" s="69">
        <v>21</v>
      </c>
      <c r="AQ440" s="69">
        <v>10</v>
      </c>
      <c r="AR440" s="66">
        <v>92.9</v>
      </c>
      <c r="AS440" s="62"/>
    </row>
    <row r="441" spans="25:45" ht="14.4">
      <c r="Y441" s="73" t="str">
        <f t="shared" si="16"/>
        <v>272110</v>
      </c>
      <c r="Z441" s="69">
        <v>27</v>
      </c>
      <c r="AA441" s="69">
        <v>21</v>
      </c>
      <c r="AB441" s="69">
        <v>10</v>
      </c>
      <c r="AC441" s="161">
        <v>0.8</v>
      </c>
      <c r="AD441" s="161">
        <v>1.6</v>
      </c>
      <c r="AE441" s="161">
        <v>2.4</v>
      </c>
      <c r="AF441" s="161">
        <v>3.2</v>
      </c>
      <c r="AG441" s="161">
        <v>4</v>
      </c>
      <c r="AH441" s="161">
        <v>4.9000000000000004</v>
      </c>
      <c r="AI441" s="161">
        <v>5.7</v>
      </c>
      <c r="AJ441" s="161">
        <v>7.3</v>
      </c>
      <c r="AK441" s="161">
        <v>8.9</v>
      </c>
      <c r="AL441" s="161">
        <v>11.2</v>
      </c>
      <c r="AN441" s="71" t="str">
        <f t="shared" si="17"/>
        <v>272110</v>
      </c>
      <c r="AO441" s="69">
        <v>27</v>
      </c>
      <c r="AP441" s="69">
        <v>21</v>
      </c>
      <c r="AQ441" s="69">
        <v>10</v>
      </c>
      <c r="AR441" s="66">
        <v>93.1</v>
      </c>
      <c r="AS441" s="62"/>
    </row>
    <row r="442" spans="25:45" ht="14.4">
      <c r="Y442" s="73" t="str">
        <f t="shared" si="16"/>
        <v>282110</v>
      </c>
      <c r="Z442" s="69">
        <v>28</v>
      </c>
      <c r="AA442" s="69">
        <v>21</v>
      </c>
      <c r="AB442" s="69">
        <v>10</v>
      </c>
      <c r="AC442" s="161">
        <v>0.9</v>
      </c>
      <c r="AD442" s="161">
        <v>1.7</v>
      </c>
      <c r="AE442" s="161">
        <v>2.6</v>
      </c>
      <c r="AF442" s="161">
        <v>3.5</v>
      </c>
      <c r="AG442" s="161">
        <v>4.3</v>
      </c>
      <c r="AH442" s="161">
        <v>5.2</v>
      </c>
      <c r="AI442" s="161">
        <v>6</v>
      </c>
      <c r="AJ442" s="161">
        <v>7.7</v>
      </c>
      <c r="AK442" s="161">
        <v>9.4</v>
      </c>
      <c r="AL442" s="161">
        <v>11.9</v>
      </c>
      <c r="AN442" s="71" t="str">
        <f t="shared" si="17"/>
        <v>282110</v>
      </c>
      <c r="AO442" s="69">
        <v>28</v>
      </c>
      <c r="AP442" s="69">
        <v>21</v>
      </c>
      <c r="AQ442" s="69">
        <v>10</v>
      </c>
      <c r="AR442" s="66">
        <v>93.3</v>
      </c>
      <c r="AS442" s="62"/>
    </row>
    <row r="443" spans="25:45" ht="14.4">
      <c r="Y443" s="73" t="str">
        <f t="shared" si="16"/>
        <v>292110</v>
      </c>
      <c r="Z443" s="69">
        <v>29</v>
      </c>
      <c r="AA443" s="69">
        <v>21</v>
      </c>
      <c r="AB443" s="69">
        <v>10</v>
      </c>
      <c r="AC443" s="161">
        <v>1</v>
      </c>
      <c r="AD443" s="161">
        <v>1.9</v>
      </c>
      <c r="AE443" s="161">
        <v>2.8</v>
      </c>
      <c r="AF443" s="161">
        <v>3.8</v>
      </c>
      <c r="AG443" s="161">
        <v>4.7</v>
      </c>
      <c r="AH443" s="161">
        <v>5.6</v>
      </c>
      <c r="AI443" s="161">
        <v>6.5</v>
      </c>
      <c r="AJ443" s="161">
        <v>8.3000000000000007</v>
      </c>
      <c r="AK443" s="161">
        <v>10.1</v>
      </c>
      <c r="AL443" s="161">
        <v>12.8</v>
      </c>
      <c r="AN443" s="71" t="str">
        <f t="shared" si="17"/>
        <v>292110</v>
      </c>
      <c r="AO443" s="69">
        <v>29</v>
      </c>
      <c r="AP443" s="69">
        <v>21</v>
      </c>
      <c r="AQ443" s="69">
        <v>10</v>
      </c>
      <c r="AR443" s="66">
        <v>93.5</v>
      </c>
      <c r="AS443" s="62"/>
    </row>
    <row r="444" spans="25:45" ht="14.4">
      <c r="Y444" s="73" t="str">
        <f t="shared" si="16"/>
        <v>302110</v>
      </c>
      <c r="Z444" s="69">
        <v>30</v>
      </c>
      <c r="AA444" s="69">
        <v>21</v>
      </c>
      <c r="AB444" s="69">
        <v>10</v>
      </c>
      <c r="AC444" s="161">
        <v>1</v>
      </c>
      <c r="AD444" s="161">
        <v>2</v>
      </c>
      <c r="AE444" s="161">
        <v>3</v>
      </c>
      <c r="AF444" s="161">
        <v>4</v>
      </c>
      <c r="AG444" s="161">
        <v>5</v>
      </c>
      <c r="AH444" s="161">
        <v>6</v>
      </c>
      <c r="AI444" s="161">
        <v>7</v>
      </c>
      <c r="AJ444" s="161">
        <v>8.9</v>
      </c>
      <c r="AK444" s="161">
        <v>10.8</v>
      </c>
      <c r="AL444" s="161">
        <v>13.7</v>
      </c>
      <c r="AN444" s="71" t="str">
        <f t="shared" si="17"/>
        <v>302110</v>
      </c>
      <c r="AO444" s="69">
        <v>30</v>
      </c>
      <c r="AP444" s="69">
        <v>21</v>
      </c>
      <c r="AQ444" s="69">
        <v>10</v>
      </c>
      <c r="AR444" s="66">
        <v>93.8</v>
      </c>
      <c r="AS444" s="62"/>
    </row>
    <row r="445" spans="25:45" ht="14.4">
      <c r="Y445" s="73" t="str">
        <f t="shared" si="16"/>
        <v>312110</v>
      </c>
      <c r="Z445" s="69">
        <v>31</v>
      </c>
      <c r="AA445" s="69">
        <v>21</v>
      </c>
      <c r="AB445" s="69">
        <v>10</v>
      </c>
      <c r="AC445" s="161">
        <v>1.1000000000000001</v>
      </c>
      <c r="AD445" s="161">
        <v>2.1</v>
      </c>
      <c r="AE445" s="161">
        <v>3.2</v>
      </c>
      <c r="AF445" s="161">
        <v>4.3</v>
      </c>
      <c r="AG445" s="161">
        <v>5.3</v>
      </c>
      <c r="AH445" s="161">
        <v>6.4</v>
      </c>
      <c r="AI445" s="161">
        <v>7.5</v>
      </c>
      <c r="AJ445" s="161">
        <v>9.5</v>
      </c>
      <c r="AK445" s="161">
        <v>11.6</v>
      </c>
      <c r="AL445" s="161">
        <v>14.7</v>
      </c>
      <c r="AN445" s="71" t="str">
        <f t="shared" si="17"/>
        <v>312110</v>
      </c>
      <c r="AO445" s="69">
        <v>31</v>
      </c>
      <c r="AP445" s="69">
        <v>21</v>
      </c>
      <c r="AQ445" s="69">
        <v>10</v>
      </c>
      <c r="AR445" s="66">
        <v>94.2</v>
      </c>
      <c r="AS445" s="62"/>
    </row>
    <row r="446" spans="25:45" ht="14.4">
      <c r="Y446" s="73" t="str">
        <f t="shared" si="16"/>
        <v>322110</v>
      </c>
      <c r="Z446" s="69">
        <v>32</v>
      </c>
      <c r="AA446" s="69">
        <v>21</v>
      </c>
      <c r="AB446" s="69">
        <v>10</v>
      </c>
      <c r="AC446" s="161">
        <v>1.2</v>
      </c>
      <c r="AD446" s="161">
        <v>2.4</v>
      </c>
      <c r="AE446" s="161">
        <v>3.6</v>
      </c>
      <c r="AF446" s="161">
        <v>4.7</v>
      </c>
      <c r="AG446" s="161">
        <v>5.9</v>
      </c>
      <c r="AH446" s="161">
        <v>7</v>
      </c>
      <c r="AI446" s="161">
        <v>8.1</v>
      </c>
      <c r="AJ446" s="161">
        <v>10.4</v>
      </c>
      <c r="AK446" s="161">
        <v>12.6</v>
      </c>
      <c r="AL446" s="161">
        <v>15.9</v>
      </c>
      <c r="AN446" s="71" t="str">
        <f t="shared" si="17"/>
        <v>322110</v>
      </c>
      <c r="AO446" s="69">
        <v>32</v>
      </c>
      <c r="AP446" s="69">
        <v>21</v>
      </c>
      <c r="AQ446" s="69">
        <v>10</v>
      </c>
      <c r="AR446" s="66">
        <v>94.5</v>
      </c>
      <c r="AS446" s="62"/>
    </row>
    <row r="447" spans="25:45" ht="14.4">
      <c r="Y447" s="73" t="str">
        <f t="shared" si="16"/>
        <v>332110</v>
      </c>
      <c r="Z447" s="69">
        <v>33</v>
      </c>
      <c r="AA447" s="69">
        <v>21</v>
      </c>
      <c r="AB447" s="69">
        <v>10</v>
      </c>
      <c r="AC447" s="161">
        <v>1.2</v>
      </c>
      <c r="AD447" s="161">
        <v>2.5</v>
      </c>
      <c r="AE447" s="161">
        <v>3.8</v>
      </c>
      <c r="AF447" s="161">
        <v>5</v>
      </c>
      <c r="AG447" s="161">
        <v>6.3</v>
      </c>
      <c r="AH447" s="161">
        <v>7.5</v>
      </c>
      <c r="AI447" s="161">
        <v>8.6999999999999993</v>
      </c>
      <c r="AJ447" s="161">
        <v>11.2</v>
      </c>
      <c r="AK447" s="161">
        <v>13.6</v>
      </c>
      <c r="AL447" s="161">
        <v>17.100000000000001</v>
      </c>
      <c r="AN447" s="71" t="str">
        <f t="shared" si="17"/>
        <v>332110</v>
      </c>
      <c r="AO447" s="69">
        <v>33</v>
      </c>
      <c r="AP447" s="69">
        <v>21</v>
      </c>
      <c r="AQ447" s="69">
        <v>10</v>
      </c>
      <c r="AR447" s="66">
        <v>95</v>
      </c>
      <c r="AS447" s="62"/>
    </row>
    <row r="448" spans="25:45" ht="14.4">
      <c r="Y448" s="73" t="str">
        <f t="shared" si="16"/>
        <v>342110</v>
      </c>
      <c r="Z448" s="69">
        <v>34</v>
      </c>
      <c r="AA448" s="69">
        <v>21</v>
      </c>
      <c r="AB448" s="69">
        <v>10</v>
      </c>
      <c r="AC448" s="161">
        <v>1.4</v>
      </c>
      <c r="AD448" s="161">
        <v>2.8</v>
      </c>
      <c r="AE448" s="161">
        <v>4.2</v>
      </c>
      <c r="AF448" s="161">
        <v>5.6</v>
      </c>
      <c r="AG448" s="161">
        <v>6.9</v>
      </c>
      <c r="AH448" s="161">
        <v>8.3000000000000007</v>
      </c>
      <c r="AI448" s="161">
        <v>9.6</v>
      </c>
      <c r="AJ448" s="161">
        <v>12.2</v>
      </c>
      <c r="AK448" s="161">
        <v>14.8</v>
      </c>
      <c r="AL448" s="161">
        <v>18.600000000000001</v>
      </c>
      <c r="AN448" s="71" t="str">
        <f t="shared" si="17"/>
        <v>342110</v>
      </c>
      <c r="AO448" s="69">
        <v>34</v>
      </c>
      <c r="AP448" s="69">
        <v>21</v>
      </c>
      <c r="AQ448" s="69">
        <v>10</v>
      </c>
      <c r="AR448" s="66">
        <v>95.4</v>
      </c>
      <c r="AS448" s="62"/>
    </row>
    <row r="449" spans="25:45" ht="14.4">
      <c r="Y449" s="73" t="str">
        <f t="shared" si="16"/>
        <v>352110</v>
      </c>
      <c r="Z449" s="69">
        <v>35</v>
      </c>
      <c r="AA449" s="69">
        <v>21</v>
      </c>
      <c r="AB449" s="69">
        <v>10</v>
      </c>
      <c r="AC449" s="161">
        <v>1.5</v>
      </c>
      <c r="AD449" s="161">
        <v>3</v>
      </c>
      <c r="AE449" s="161">
        <v>4.5</v>
      </c>
      <c r="AF449" s="161">
        <v>6</v>
      </c>
      <c r="AG449" s="161">
        <v>7.5</v>
      </c>
      <c r="AH449" s="161">
        <v>8.9</v>
      </c>
      <c r="AI449" s="161">
        <v>10.4</v>
      </c>
      <c r="AJ449" s="161">
        <v>13.2</v>
      </c>
      <c r="AK449" s="161">
        <v>16.100000000000001</v>
      </c>
      <c r="AL449" s="161">
        <v>20.2</v>
      </c>
      <c r="AN449" s="71" t="str">
        <f t="shared" si="17"/>
        <v>352110</v>
      </c>
      <c r="AO449" s="69">
        <v>35</v>
      </c>
      <c r="AP449" s="69">
        <v>21</v>
      </c>
      <c r="AQ449" s="69">
        <v>10</v>
      </c>
      <c r="AR449" s="66">
        <v>96</v>
      </c>
      <c r="AS449" s="62"/>
    </row>
    <row r="450" spans="25:45" ht="14.4">
      <c r="Y450" s="73" t="str">
        <f t="shared" si="16"/>
        <v>362110</v>
      </c>
      <c r="Z450" s="69">
        <v>36</v>
      </c>
      <c r="AA450" s="69">
        <v>21</v>
      </c>
      <c r="AB450" s="69">
        <v>10</v>
      </c>
      <c r="AC450" s="161">
        <v>1.7</v>
      </c>
      <c r="AD450" s="161">
        <v>3.3</v>
      </c>
      <c r="AE450" s="161">
        <v>5</v>
      </c>
      <c r="AF450" s="161">
        <v>6.6</v>
      </c>
      <c r="AG450" s="161">
        <v>8.1999999999999993</v>
      </c>
      <c r="AH450" s="161">
        <v>9.8000000000000007</v>
      </c>
      <c r="AI450" s="161">
        <v>11.3</v>
      </c>
      <c r="AJ450" s="161">
        <v>14.4</v>
      </c>
      <c r="AK450" s="161">
        <v>17.5</v>
      </c>
      <c r="AL450" s="161">
        <v>21.9</v>
      </c>
      <c r="AN450" s="71" t="str">
        <f t="shared" si="17"/>
        <v>362110</v>
      </c>
      <c r="AO450" s="69">
        <v>36</v>
      </c>
      <c r="AP450" s="69">
        <v>21</v>
      </c>
      <c r="AQ450" s="69">
        <v>10</v>
      </c>
      <c r="AR450" s="66">
        <v>96.6</v>
      </c>
      <c r="AS450" s="62"/>
    </row>
    <row r="451" spans="25:45" ht="14.4">
      <c r="Y451" s="73" t="str">
        <f t="shared" si="16"/>
        <v>372110</v>
      </c>
      <c r="Z451" s="69">
        <v>37</v>
      </c>
      <c r="AA451" s="69">
        <v>21</v>
      </c>
      <c r="AB451" s="69">
        <v>10</v>
      </c>
      <c r="AC451" s="161">
        <v>1.8</v>
      </c>
      <c r="AD451" s="161">
        <v>3.6</v>
      </c>
      <c r="AE451" s="161">
        <v>5.4</v>
      </c>
      <c r="AF451" s="161">
        <v>7.2</v>
      </c>
      <c r="AG451" s="161">
        <v>8.9</v>
      </c>
      <c r="AH451" s="161">
        <v>10.6</v>
      </c>
      <c r="AI451" s="161">
        <v>12.3</v>
      </c>
      <c r="AJ451" s="161">
        <v>15.7</v>
      </c>
      <c r="AK451" s="161">
        <v>19</v>
      </c>
      <c r="AL451" s="161">
        <v>23.8</v>
      </c>
      <c r="AN451" s="71" t="str">
        <f t="shared" si="17"/>
        <v>372110</v>
      </c>
      <c r="AO451" s="69">
        <v>37</v>
      </c>
      <c r="AP451" s="69">
        <v>21</v>
      </c>
      <c r="AQ451" s="69">
        <v>10</v>
      </c>
      <c r="AR451" s="66">
        <v>97.3</v>
      </c>
      <c r="AS451" s="62"/>
    </row>
    <row r="452" spans="25:45" ht="14.4">
      <c r="Y452" s="73" t="str">
        <f t="shared" ref="Y452:Y515" si="18">+CONCATENATE(Z452,AA452,AB452)</f>
        <v>382110</v>
      </c>
      <c r="Z452" s="69">
        <v>38</v>
      </c>
      <c r="AA452" s="69">
        <v>21</v>
      </c>
      <c r="AB452" s="69">
        <v>10</v>
      </c>
      <c r="AC452" s="161">
        <v>2</v>
      </c>
      <c r="AD452" s="161">
        <v>4</v>
      </c>
      <c r="AE452" s="161">
        <v>5.9</v>
      </c>
      <c r="AF452" s="161">
        <v>7.9</v>
      </c>
      <c r="AG452" s="161">
        <v>9.8000000000000007</v>
      </c>
      <c r="AH452" s="161">
        <v>11.6</v>
      </c>
      <c r="AI452" s="161">
        <v>13.5</v>
      </c>
      <c r="AJ452" s="161">
        <v>17.2</v>
      </c>
      <c r="AK452" s="161">
        <v>20.7</v>
      </c>
      <c r="AL452" s="161">
        <v>26</v>
      </c>
      <c r="AN452" s="71" t="str">
        <f t="shared" ref="AN452:AN515" si="19">+CONCATENATE(AO452,AP452,AQ452)</f>
        <v>382110</v>
      </c>
      <c r="AO452" s="69">
        <v>38</v>
      </c>
      <c r="AP452" s="69">
        <v>21</v>
      </c>
      <c r="AQ452" s="69">
        <v>10</v>
      </c>
      <c r="AR452" s="66">
        <v>98</v>
      </c>
      <c r="AS452" s="62"/>
    </row>
    <row r="453" spans="25:45" ht="14.4">
      <c r="Y453" s="73" t="str">
        <f t="shared" si="18"/>
        <v>392110</v>
      </c>
      <c r="Z453" s="69">
        <v>39</v>
      </c>
      <c r="AA453" s="69">
        <v>21</v>
      </c>
      <c r="AB453" s="69">
        <v>10</v>
      </c>
      <c r="AC453" s="161">
        <v>2.2000000000000002</v>
      </c>
      <c r="AD453" s="161">
        <v>4.4000000000000004</v>
      </c>
      <c r="AE453" s="161">
        <v>6.5</v>
      </c>
      <c r="AF453" s="161">
        <v>8.6</v>
      </c>
      <c r="AG453" s="161">
        <v>10.7</v>
      </c>
      <c r="AH453" s="161">
        <v>12.7</v>
      </c>
      <c r="AI453" s="161">
        <v>14.7</v>
      </c>
      <c r="AJ453" s="161">
        <v>18.7</v>
      </c>
      <c r="AK453" s="161">
        <v>22.6</v>
      </c>
      <c r="AL453" s="161">
        <v>28.2</v>
      </c>
      <c r="AN453" s="71" t="str">
        <f t="shared" si="19"/>
        <v>392110</v>
      </c>
      <c r="AO453" s="69">
        <v>39</v>
      </c>
      <c r="AP453" s="69">
        <v>21</v>
      </c>
      <c r="AQ453" s="69">
        <v>10</v>
      </c>
      <c r="AR453" s="66">
        <v>98.8</v>
      </c>
      <c r="AS453" s="62"/>
    </row>
    <row r="454" spans="25:45" ht="14.4">
      <c r="Y454" s="73" t="str">
        <f t="shared" si="18"/>
        <v>402110</v>
      </c>
      <c r="Z454" s="69">
        <v>40</v>
      </c>
      <c r="AA454" s="69">
        <v>21</v>
      </c>
      <c r="AB454" s="69">
        <v>10</v>
      </c>
      <c r="AC454" s="161">
        <v>2.4</v>
      </c>
      <c r="AD454" s="161">
        <v>4.8</v>
      </c>
      <c r="AE454" s="161">
        <v>7.1</v>
      </c>
      <c r="AF454" s="161">
        <v>9.4</v>
      </c>
      <c r="AG454" s="161">
        <v>11.6</v>
      </c>
      <c r="AH454" s="161">
        <v>13.9</v>
      </c>
      <c r="AI454" s="161">
        <v>16.100000000000001</v>
      </c>
      <c r="AJ454" s="161">
        <v>20.399999999999999</v>
      </c>
      <c r="AK454" s="161">
        <v>24.6</v>
      </c>
      <c r="AL454" s="161">
        <v>30.7</v>
      </c>
      <c r="AN454" s="71" t="str">
        <f t="shared" si="19"/>
        <v>402110</v>
      </c>
      <c r="AO454" s="69">
        <v>40</v>
      </c>
      <c r="AP454" s="69">
        <v>21</v>
      </c>
      <c r="AQ454" s="69">
        <v>10</v>
      </c>
      <c r="AR454" s="66">
        <v>99.7</v>
      </c>
      <c r="AS454" s="62"/>
    </row>
    <row r="455" spans="25:45" ht="14.4">
      <c r="Y455" s="73" t="str">
        <f t="shared" si="18"/>
        <v>412110</v>
      </c>
      <c r="Z455" s="69">
        <v>41</v>
      </c>
      <c r="AA455" s="69">
        <v>21</v>
      </c>
      <c r="AB455" s="69">
        <v>10</v>
      </c>
      <c r="AC455" s="161">
        <v>2.6</v>
      </c>
      <c r="AD455" s="161">
        <v>5.2</v>
      </c>
      <c r="AE455" s="161">
        <v>7.8</v>
      </c>
      <c r="AF455" s="161">
        <v>10.3</v>
      </c>
      <c r="AG455" s="161">
        <v>12.7</v>
      </c>
      <c r="AH455" s="161">
        <v>15.2</v>
      </c>
      <c r="AI455" s="161">
        <v>17.600000000000001</v>
      </c>
      <c r="AJ455" s="161">
        <v>22.3</v>
      </c>
      <c r="AK455" s="161">
        <v>26.8</v>
      </c>
      <c r="AL455" s="161">
        <v>33.4</v>
      </c>
      <c r="AN455" s="71" t="str">
        <f t="shared" si="19"/>
        <v>412110</v>
      </c>
      <c r="AO455" s="69">
        <v>41</v>
      </c>
      <c r="AP455" s="69">
        <v>21</v>
      </c>
      <c r="AQ455" s="69">
        <v>10</v>
      </c>
      <c r="AR455" s="66">
        <v>100.7</v>
      </c>
      <c r="AS455" s="62"/>
    </row>
    <row r="456" spans="25:45" ht="14.4">
      <c r="Y456" s="73" t="str">
        <f t="shared" si="18"/>
        <v>422110</v>
      </c>
      <c r="Z456" s="69">
        <v>42</v>
      </c>
      <c r="AA456" s="69">
        <v>21</v>
      </c>
      <c r="AB456" s="69">
        <v>10</v>
      </c>
      <c r="AC456" s="161">
        <v>2.9</v>
      </c>
      <c r="AD456" s="161">
        <v>5.7</v>
      </c>
      <c r="AE456" s="161">
        <v>8.5</v>
      </c>
      <c r="AF456" s="161">
        <v>11.3</v>
      </c>
      <c r="AG456" s="161">
        <v>13.9</v>
      </c>
      <c r="AH456" s="161">
        <v>16.600000000000001</v>
      </c>
      <c r="AI456" s="161">
        <v>19.2</v>
      </c>
      <c r="AJ456" s="161">
        <v>24.3</v>
      </c>
      <c r="AK456" s="161">
        <v>29.3</v>
      </c>
      <c r="AL456" s="161">
        <v>36.4</v>
      </c>
      <c r="AN456" s="71" t="str">
        <f t="shared" si="19"/>
        <v>422110</v>
      </c>
      <c r="AO456" s="69">
        <v>42</v>
      </c>
      <c r="AP456" s="69">
        <v>21</v>
      </c>
      <c r="AQ456" s="69">
        <v>10</v>
      </c>
      <c r="AR456" s="66">
        <v>101.8</v>
      </c>
      <c r="AS456" s="62"/>
    </row>
    <row r="457" spans="25:45" ht="14.4">
      <c r="Y457" s="73" t="str">
        <f t="shared" si="18"/>
        <v>432110</v>
      </c>
      <c r="Z457" s="69">
        <v>43</v>
      </c>
      <c r="AA457" s="69">
        <v>21</v>
      </c>
      <c r="AB457" s="69">
        <v>10</v>
      </c>
      <c r="AC457" s="161">
        <v>3.2</v>
      </c>
      <c r="AD457" s="161">
        <v>6.3</v>
      </c>
      <c r="AE457" s="161">
        <v>9.4</v>
      </c>
      <c r="AF457" s="161">
        <v>12.4</v>
      </c>
      <c r="AG457" s="161">
        <v>15.3</v>
      </c>
      <c r="AH457" s="161">
        <v>18.2</v>
      </c>
      <c r="AI457" s="161">
        <v>21.1</v>
      </c>
      <c r="AJ457" s="161">
        <v>26.6</v>
      </c>
      <c r="AK457" s="161">
        <v>32</v>
      </c>
      <c r="AL457" s="161">
        <v>39.700000000000003</v>
      </c>
      <c r="AN457" s="71" t="str">
        <f t="shared" si="19"/>
        <v>432110</v>
      </c>
      <c r="AO457" s="69">
        <v>43</v>
      </c>
      <c r="AP457" s="69">
        <v>21</v>
      </c>
      <c r="AQ457" s="69">
        <v>10</v>
      </c>
      <c r="AR457" s="66">
        <v>103</v>
      </c>
      <c r="AS457" s="62"/>
    </row>
    <row r="458" spans="25:45" ht="14.4">
      <c r="Y458" s="73" t="str">
        <f t="shared" si="18"/>
        <v>442110</v>
      </c>
      <c r="Z458" s="69">
        <v>44</v>
      </c>
      <c r="AA458" s="69">
        <v>21</v>
      </c>
      <c r="AB458" s="69">
        <v>10</v>
      </c>
      <c r="AC458" s="161">
        <v>3.5</v>
      </c>
      <c r="AD458" s="161">
        <v>6.9</v>
      </c>
      <c r="AE458" s="161">
        <v>10.199999999999999</v>
      </c>
      <c r="AF458" s="161">
        <v>13.5</v>
      </c>
      <c r="AG458" s="161">
        <v>16.7</v>
      </c>
      <c r="AH458" s="161">
        <v>19.899999999999999</v>
      </c>
      <c r="AI458" s="161">
        <v>23</v>
      </c>
      <c r="AJ458" s="161">
        <v>29.1</v>
      </c>
      <c r="AK458" s="161">
        <v>34.9</v>
      </c>
      <c r="AL458" s="161">
        <v>43.3</v>
      </c>
      <c r="AN458" s="71" t="str">
        <f t="shared" si="19"/>
        <v>442110</v>
      </c>
      <c r="AO458" s="69">
        <v>44</v>
      </c>
      <c r="AP458" s="69">
        <v>21</v>
      </c>
      <c r="AQ458" s="69">
        <v>10</v>
      </c>
      <c r="AR458" s="66">
        <v>104.4</v>
      </c>
      <c r="AS458" s="62"/>
    </row>
    <row r="459" spans="25:45" ht="14.4">
      <c r="Y459" s="73" t="str">
        <f t="shared" si="18"/>
        <v>452110</v>
      </c>
      <c r="Z459" s="69">
        <v>45</v>
      </c>
      <c r="AA459" s="69">
        <v>21</v>
      </c>
      <c r="AB459" s="69">
        <v>10</v>
      </c>
      <c r="AC459" s="161">
        <v>3.8</v>
      </c>
      <c r="AD459" s="161">
        <v>7.6</v>
      </c>
      <c r="AE459" s="161">
        <v>11.2</v>
      </c>
      <c r="AF459" s="161">
        <v>14.8</v>
      </c>
      <c r="AG459" s="161">
        <v>18.399999999999999</v>
      </c>
      <c r="AH459" s="161">
        <v>21.8</v>
      </c>
      <c r="AI459" s="161">
        <v>25.2</v>
      </c>
      <c r="AJ459" s="161">
        <v>31.8</v>
      </c>
      <c r="AK459" s="161">
        <v>38.1</v>
      </c>
      <c r="AL459" s="161">
        <v>47.2</v>
      </c>
      <c r="AN459" s="71" t="str">
        <f t="shared" si="19"/>
        <v>452110</v>
      </c>
      <c r="AO459" s="69">
        <v>45</v>
      </c>
      <c r="AP459" s="69">
        <v>21</v>
      </c>
      <c r="AQ459" s="69">
        <v>10</v>
      </c>
      <c r="AR459" s="66">
        <v>105.9</v>
      </c>
      <c r="AS459" s="62"/>
    </row>
    <row r="460" spans="25:45" ht="14.4">
      <c r="Y460" s="73" t="str">
        <f t="shared" si="18"/>
        <v>462110</v>
      </c>
      <c r="Z460" s="69">
        <v>46</v>
      </c>
      <c r="AA460" s="69">
        <v>21</v>
      </c>
      <c r="AB460" s="69">
        <v>10</v>
      </c>
      <c r="AC460" s="161">
        <v>4.2</v>
      </c>
      <c r="AD460" s="161">
        <v>8.3000000000000007</v>
      </c>
      <c r="AE460" s="161">
        <v>12.4</v>
      </c>
      <c r="AF460" s="161">
        <v>16.3</v>
      </c>
      <c r="AG460" s="161">
        <v>20.2</v>
      </c>
      <c r="AH460" s="161">
        <v>23.9</v>
      </c>
      <c r="AI460" s="161">
        <v>27.6</v>
      </c>
      <c r="AJ460" s="161">
        <v>34.799999999999997</v>
      </c>
      <c r="AK460" s="161">
        <v>41.6</v>
      </c>
      <c r="AL460" s="161">
        <v>51.4</v>
      </c>
      <c r="AN460" s="71" t="str">
        <f t="shared" si="19"/>
        <v>462110</v>
      </c>
      <c r="AO460" s="69">
        <v>46</v>
      </c>
      <c r="AP460" s="69">
        <v>21</v>
      </c>
      <c r="AQ460" s="69">
        <v>10</v>
      </c>
      <c r="AR460" s="66">
        <v>107.5</v>
      </c>
      <c r="AS460" s="62"/>
    </row>
    <row r="461" spans="25:45" ht="14.4">
      <c r="Y461" s="73" t="str">
        <f t="shared" si="18"/>
        <v>472110</v>
      </c>
      <c r="Z461" s="69">
        <v>47</v>
      </c>
      <c r="AA461" s="69">
        <v>21</v>
      </c>
      <c r="AB461" s="69">
        <v>10</v>
      </c>
      <c r="AC461" s="161">
        <v>4.5999999999999996</v>
      </c>
      <c r="AD461" s="161">
        <v>9.1</v>
      </c>
      <c r="AE461" s="161">
        <v>13.5</v>
      </c>
      <c r="AF461" s="161">
        <v>17.8</v>
      </c>
      <c r="AG461" s="161">
        <v>22</v>
      </c>
      <c r="AH461" s="161">
        <v>26.1</v>
      </c>
      <c r="AI461" s="161">
        <v>30.2</v>
      </c>
      <c r="AJ461" s="161">
        <v>37.9</v>
      </c>
      <c r="AK461" s="161">
        <v>45.4</v>
      </c>
      <c r="AL461" s="161">
        <v>56</v>
      </c>
      <c r="AN461" s="71" t="str">
        <f t="shared" si="19"/>
        <v>472110</v>
      </c>
      <c r="AO461" s="69">
        <v>47</v>
      </c>
      <c r="AP461" s="69">
        <v>21</v>
      </c>
      <c r="AQ461" s="69">
        <v>10</v>
      </c>
      <c r="AR461" s="66">
        <v>109.4</v>
      </c>
      <c r="AS461" s="62"/>
    </row>
    <row r="462" spans="25:45" ht="14.4">
      <c r="Y462" s="73" t="str">
        <f t="shared" si="18"/>
        <v>482110</v>
      </c>
      <c r="Z462" s="69">
        <v>48</v>
      </c>
      <c r="AA462" s="69">
        <v>21</v>
      </c>
      <c r="AB462" s="69">
        <v>10</v>
      </c>
      <c r="AC462" s="161">
        <v>5.0999999999999996</v>
      </c>
      <c r="AD462" s="161">
        <v>10</v>
      </c>
      <c r="AE462" s="161">
        <v>14.9</v>
      </c>
      <c r="AF462" s="161">
        <v>19.600000000000001</v>
      </c>
      <c r="AG462" s="161">
        <v>24.1</v>
      </c>
      <c r="AH462" s="161">
        <v>28.6</v>
      </c>
      <c r="AI462" s="161">
        <v>33</v>
      </c>
      <c r="AJ462" s="161">
        <v>41.4</v>
      </c>
      <c r="AK462" s="161">
        <v>49.5</v>
      </c>
      <c r="AL462" s="161">
        <v>61</v>
      </c>
      <c r="AN462" s="71" t="str">
        <f t="shared" si="19"/>
        <v>482110</v>
      </c>
      <c r="AO462" s="69">
        <v>48</v>
      </c>
      <c r="AP462" s="69">
        <v>21</v>
      </c>
      <c r="AQ462" s="69">
        <v>10</v>
      </c>
      <c r="AR462" s="66">
        <v>111.4</v>
      </c>
      <c r="AS462" s="62"/>
    </row>
    <row r="463" spans="25:45" ht="14.4">
      <c r="Y463" s="73" t="str">
        <f t="shared" si="18"/>
        <v>492110</v>
      </c>
      <c r="Z463" s="69">
        <v>49</v>
      </c>
      <c r="AA463" s="69">
        <v>21</v>
      </c>
      <c r="AB463" s="69">
        <v>10</v>
      </c>
      <c r="AC463" s="161">
        <v>5.5</v>
      </c>
      <c r="AD463" s="161">
        <v>11</v>
      </c>
      <c r="AE463" s="161">
        <v>16.2</v>
      </c>
      <c r="AF463" s="161">
        <v>21.4</v>
      </c>
      <c r="AG463" s="161">
        <v>26.4</v>
      </c>
      <c r="AH463" s="161">
        <v>31.3</v>
      </c>
      <c r="AI463" s="161">
        <v>36</v>
      </c>
      <c r="AJ463" s="161">
        <v>45.2</v>
      </c>
      <c r="AK463" s="161">
        <v>53.9</v>
      </c>
      <c r="AL463" s="161">
        <v>66.400000000000006</v>
      </c>
      <c r="AN463" s="71" t="str">
        <f t="shared" si="19"/>
        <v>492110</v>
      </c>
      <c r="AO463" s="69">
        <v>49</v>
      </c>
      <c r="AP463" s="69">
        <v>21</v>
      </c>
      <c r="AQ463" s="69">
        <v>10</v>
      </c>
      <c r="AR463" s="66">
        <v>113.7</v>
      </c>
      <c r="AS463" s="62"/>
    </row>
    <row r="464" spans="25:45" ht="14.4">
      <c r="Y464" s="73" t="str">
        <f t="shared" si="18"/>
        <v>182113</v>
      </c>
      <c r="Z464" s="69">
        <v>18</v>
      </c>
      <c r="AA464" s="69">
        <v>21</v>
      </c>
      <c r="AB464" s="69">
        <v>13</v>
      </c>
      <c r="AC464" s="161">
        <v>0.5</v>
      </c>
      <c r="AD464" s="161">
        <v>1</v>
      </c>
      <c r="AE464" s="161">
        <v>1.5</v>
      </c>
      <c r="AF464" s="161">
        <v>2</v>
      </c>
      <c r="AG464" s="161">
        <v>2.5</v>
      </c>
      <c r="AH464" s="161">
        <v>3</v>
      </c>
      <c r="AI464" s="161">
        <v>3.4</v>
      </c>
      <c r="AJ464" s="161">
        <v>4.4000000000000004</v>
      </c>
      <c r="AK464" s="161">
        <v>5.4</v>
      </c>
      <c r="AL464" s="161">
        <v>6.9</v>
      </c>
      <c r="AN464" s="71" t="str">
        <f t="shared" si="19"/>
        <v>182113</v>
      </c>
      <c r="AO464" s="69">
        <v>18</v>
      </c>
      <c r="AP464" s="69">
        <v>21</v>
      </c>
      <c r="AQ464" s="69">
        <v>13</v>
      </c>
      <c r="AR464" s="66">
        <v>75.5</v>
      </c>
      <c r="AS464" s="62"/>
    </row>
    <row r="465" spans="25:45" ht="14.4">
      <c r="Y465" s="73" t="str">
        <f t="shared" si="18"/>
        <v>192113</v>
      </c>
      <c r="Z465" s="69">
        <v>19</v>
      </c>
      <c r="AA465" s="69">
        <v>21</v>
      </c>
      <c r="AB465" s="69">
        <v>13</v>
      </c>
      <c r="AC465" s="161">
        <v>0.5</v>
      </c>
      <c r="AD465" s="161">
        <v>1</v>
      </c>
      <c r="AE465" s="161">
        <v>1.5</v>
      </c>
      <c r="AF465" s="161">
        <v>2</v>
      </c>
      <c r="AG465" s="161">
        <v>2.5</v>
      </c>
      <c r="AH465" s="161">
        <v>3</v>
      </c>
      <c r="AI465" s="161">
        <v>3.5</v>
      </c>
      <c r="AJ465" s="161">
        <v>4.5</v>
      </c>
      <c r="AK465" s="161">
        <v>5.6</v>
      </c>
      <c r="AL465" s="161">
        <v>7.1</v>
      </c>
      <c r="AN465" s="71" t="str">
        <f t="shared" si="19"/>
        <v>192113</v>
      </c>
      <c r="AO465" s="69">
        <v>19</v>
      </c>
      <c r="AP465" s="69">
        <v>21</v>
      </c>
      <c r="AQ465" s="69">
        <v>13</v>
      </c>
      <c r="AR465" s="66">
        <v>75.599999999999994</v>
      </c>
      <c r="AS465" s="62"/>
    </row>
    <row r="466" spans="25:45" ht="14.4">
      <c r="Y466" s="73" t="str">
        <f t="shared" si="18"/>
        <v>202113</v>
      </c>
      <c r="Z466" s="69">
        <v>20</v>
      </c>
      <c r="AA466" s="69">
        <v>21</v>
      </c>
      <c r="AB466" s="69">
        <v>13</v>
      </c>
      <c r="AC466" s="161">
        <v>0.6</v>
      </c>
      <c r="AD466" s="161">
        <v>1.1000000000000001</v>
      </c>
      <c r="AE466" s="161">
        <v>1.6</v>
      </c>
      <c r="AF466" s="161">
        <v>2.1</v>
      </c>
      <c r="AG466" s="161">
        <v>2.7</v>
      </c>
      <c r="AH466" s="161">
        <v>3.2</v>
      </c>
      <c r="AI466" s="161">
        <v>3.7</v>
      </c>
      <c r="AJ466" s="161">
        <v>4.8</v>
      </c>
      <c r="AK466" s="161">
        <v>5.8</v>
      </c>
      <c r="AL466" s="161">
        <v>7.4</v>
      </c>
      <c r="AN466" s="71" t="str">
        <f t="shared" si="19"/>
        <v>202113</v>
      </c>
      <c r="AO466" s="69">
        <v>20</v>
      </c>
      <c r="AP466" s="69">
        <v>21</v>
      </c>
      <c r="AQ466" s="69">
        <v>13</v>
      </c>
      <c r="AR466" s="66">
        <v>75.599999999999994</v>
      </c>
      <c r="AS466" s="62"/>
    </row>
    <row r="467" spans="25:45" ht="14.4">
      <c r="Y467" s="73" t="str">
        <f t="shared" si="18"/>
        <v>212113</v>
      </c>
      <c r="Z467" s="69">
        <v>21</v>
      </c>
      <c r="AA467" s="69">
        <v>21</v>
      </c>
      <c r="AB467" s="69">
        <v>13</v>
      </c>
      <c r="AC467" s="161">
        <v>0.6</v>
      </c>
      <c r="AD467" s="161">
        <v>1.1000000000000001</v>
      </c>
      <c r="AE467" s="161">
        <v>1.6</v>
      </c>
      <c r="AF467" s="161">
        <v>2.2000000000000002</v>
      </c>
      <c r="AG467" s="161">
        <v>2.7</v>
      </c>
      <c r="AH467" s="161">
        <v>3.3</v>
      </c>
      <c r="AI467" s="161">
        <v>3.8</v>
      </c>
      <c r="AJ467" s="161">
        <v>4.9000000000000004</v>
      </c>
      <c r="AK467" s="161">
        <v>6</v>
      </c>
      <c r="AL467" s="161">
        <v>7.6</v>
      </c>
      <c r="AN467" s="71" t="str">
        <f t="shared" si="19"/>
        <v>212113</v>
      </c>
      <c r="AO467" s="69">
        <v>21</v>
      </c>
      <c r="AP467" s="69">
        <v>21</v>
      </c>
      <c r="AQ467" s="69">
        <v>13</v>
      </c>
      <c r="AR467" s="66">
        <v>75.7</v>
      </c>
      <c r="AS467" s="62"/>
    </row>
    <row r="468" spans="25:45" ht="14.4">
      <c r="Y468" s="73" t="str">
        <f t="shared" si="18"/>
        <v>222113</v>
      </c>
      <c r="Z468" s="69">
        <v>22</v>
      </c>
      <c r="AA468" s="69">
        <v>21</v>
      </c>
      <c r="AB468" s="69">
        <v>13</v>
      </c>
      <c r="AC468" s="161">
        <v>0.6</v>
      </c>
      <c r="AD468" s="161">
        <v>1.1000000000000001</v>
      </c>
      <c r="AE468" s="161">
        <v>1.7</v>
      </c>
      <c r="AF468" s="161">
        <v>2.2999999999999998</v>
      </c>
      <c r="AG468" s="161">
        <v>2.8</v>
      </c>
      <c r="AH468" s="161">
        <v>3.4</v>
      </c>
      <c r="AI468" s="161">
        <v>3.9</v>
      </c>
      <c r="AJ468" s="161">
        <v>5.0999999999999996</v>
      </c>
      <c r="AK468" s="161">
        <v>6.2</v>
      </c>
      <c r="AL468" s="161">
        <v>7.8</v>
      </c>
      <c r="AN468" s="71" t="str">
        <f t="shared" si="19"/>
        <v>222113</v>
      </c>
      <c r="AO468" s="69">
        <v>22</v>
      </c>
      <c r="AP468" s="69">
        <v>21</v>
      </c>
      <c r="AQ468" s="69">
        <v>13</v>
      </c>
      <c r="AR468" s="66">
        <v>75.8</v>
      </c>
      <c r="AS468" s="62"/>
    </row>
    <row r="469" spans="25:45" ht="14.4">
      <c r="Y469" s="73" t="str">
        <f t="shared" si="18"/>
        <v>232113</v>
      </c>
      <c r="Z469" s="69">
        <v>23</v>
      </c>
      <c r="AA469" s="69">
        <v>21</v>
      </c>
      <c r="AB469" s="69">
        <v>13</v>
      </c>
      <c r="AC469" s="161">
        <v>0.6</v>
      </c>
      <c r="AD469" s="161">
        <v>1.2</v>
      </c>
      <c r="AE469" s="161">
        <v>1.7</v>
      </c>
      <c r="AF469" s="161">
        <v>2.2999999999999998</v>
      </c>
      <c r="AG469" s="161">
        <v>2.9</v>
      </c>
      <c r="AH469" s="161">
        <v>3.5</v>
      </c>
      <c r="AI469" s="161">
        <v>4.0999999999999996</v>
      </c>
      <c r="AJ469" s="161">
        <v>5.2</v>
      </c>
      <c r="AK469" s="161">
        <v>6.4</v>
      </c>
      <c r="AL469" s="161">
        <v>8.1</v>
      </c>
      <c r="AN469" s="71" t="str">
        <f t="shared" si="19"/>
        <v>232113</v>
      </c>
      <c r="AO469" s="69">
        <v>23</v>
      </c>
      <c r="AP469" s="69">
        <v>21</v>
      </c>
      <c r="AQ469" s="69">
        <v>13</v>
      </c>
      <c r="AR469" s="66">
        <v>75.900000000000006</v>
      </c>
      <c r="AS469" s="62"/>
    </row>
    <row r="470" spans="25:45" ht="14.4">
      <c r="Y470" s="73" t="str">
        <f t="shared" si="18"/>
        <v>242113</v>
      </c>
      <c r="Z470" s="69">
        <v>24</v>
      </c>
      <c r="AA470" s="69">
        <v>21</v>
      </c>
      <c r="AB470" s="69">
        <v>13</v>
      </c>
      <c r="AC470" s="161">
        <v>0.6</v>
      </c>
      <c r="AD470" s="161">
        <v>1.2</v>
      </c>
      <c r="AE470" s="161">
        <v>1.8</v>
      </c>
      <c r="AF470" s="161">
        <v>2.4</v>
      </c>
      <c r="AG470" s="161">
        <v>3</v>
      </c>
      <c r="AH470" s="161">
        <v>3.7</v>
      </c>
      <c r="AI470" s="161">
        <v>4.3</v>
      </c>
      <c r="AJ470" s="161">
        <v>5.5</v>
      </c>
      <c r="AK470" s="161">
        <v>6.7</v>
      </c>
      <c r="AL470" s="161">
        <v>8.5</v>
      </c>
      <c r="AN470" s="71" t="str">
        <f t="shared" si="19"/>
        <v>242113</v>
      </c>
      <c r="AO470" s="69">
        <v>24</v>
      </c>
      <c r="AP470" s="69">
        <v>21</v>
      </c>
      <c r="AQ470" s="69">
        <v>13</v>
      </c>
      <c r="AR470" s="66">
        <v>76</v>
      </c>
      <c r="AS470" s="62"/>
    </row>
    <row r="471" spans="25:45" ht="14.4">
      <c r="Y471" s="73" t="str">
        <f t="shared" si="18"/>
        <v>252113</v>
      </c>
      <c r="Z471" s="69">
        <v>25</v>
      </c>
      <c r="AA471" s="69">
        <v>21</v>
      </c>
      <c r="AB471" s="69">
        <v>13</v>
      </c>
      <c r="AC471" s="161">
        <v>0.7</v>
      </c>
      <c r="AD471" s="161">
        <v>1.3</v>
      </c>
      <c r="AE471" s="161">
        <v>1.9</v>
      </c>
      <c r="AF471" s="161">
        <v>2.6</v>
      </c>
      <c r="AG471" s="161">
        <v>3.2</v>
      </c>
      <c r="AH471" s="161">
        <v>3.8</v>
      </c>
      <c r="AI471" s="161">
        <v>4.5</v>
      </c>
      <c r="AJ471" s="161">
        <v>5.7</v>
      </c>
      <c r="AK471" s="161">
        <v>7</v>
      </c>
      <c r="AL471" s="161">
        <v>8.9</v>
      </c>
      <c r="AN471" s="71" t="str">
        <f t="shared" si="19"/>
        <v>252113</v>
      </c>
      <c r="AO471" s="69">
        <v>25</v>
      </c>
      <c r="AP471" s="69">
        <v>21</v>
      </c>
      <c r="AQ471" s="69">
        <v>13</v>
      </c>
      <c r="AR471" s="66">
        <v>76.099999999999994</v>
      </c>
      <c r="AS471" s="62"/>
    </row>
    <row r="472" spans="25:45" ht="14.4">
      <c r="Y472" s="73" t="str">
        <f t="shared" si="18"/>
        <v>262113</v>
      </c>
      <c r="Z472" s="69">
        <v>26</v>
      </c>
      <c r="AA472" s="69">
        <v>21</v>
      </c>
      <c r="AB472" s="69">
        <v>13</v>
      </c>
      <c r="AC472" s="161">
        <v>0.6</v>
      </c>
      <c r="AD472" s="161">
        <v>1.3</v>
      </c>
      <c r="AE472" s="161">
        <v>2</v>
      </c>
      <c r="AF472" s="161">
        <v>2.7</v>
      </c>
      <c r="AG472" s="161">
        <v>3.3</v>
      </c>
      <c r="AH472" s="161">
        <v>4</v>
      </c>
      <c r="AI472" s="161">
        <v>4.7</v>
      </c>
      <c r="AJ472" s="161">
        <v>6</v>
      </c>
      <c r="AK472" s="161">
        <v>7.3</v>
      </c>
      <c r="AL472" s="161">
        <v>9.3000000000000007</v>
      </c>
      <c r="AN472" s="71" t="str">
        <f t="shared" si="19"/>
        <v>262113</v>
      </c>
      <c r="AO472" s="69">
        <v>26</v>
      </c>
      <c r="AP472" s="69">
        <v>21</v>
      </c>
      <c r="AQ472" s="69">
        <v>13</v>
      </c>
      <c r="AR472" s="66">
        <v>76.3</v>
      </c>
      <c r="AS472" s="62"/>
    </row>
    <row r="473" spans="25:45" ht="14.4">
      <c r="Y473" s="73" t="str">
        <f t="shared" si="18"/>
        <v>272113</v>
      </c>
      <c r="Z473" s="69">
        <v>27</v>
      </c>
      <c r="AA473" s="69">
        <v>21</v>
      </c>
      <c r="AB473" s="69">
        <v>13</v>
      </c>
      <c r="AC473" s="161">
        <v>0.7</v>
      </c>
      <c r="AD473" s="161">
        <v>1.5</v>
      </c>
      <c r="AE473" s="161">
        <v>2.2000000000000002</v>
      </c>
      <c r="AF473" s="161">
        <v>2.9</v>
      </c>
      <c r="AG473" s="161">
        <v>3.6</v>
      </c>
      <c r="AH473" s="161">
        <v>4.3</v>
      </c>
      <c r="AI473" s="161">
        <v>5</v>
      </c>
      <c r="AJ473" s="161">
        <v>6.4</v>
      </c>
      <c r="AK473" s="161">
        <v>7.8</v>
      </c>
      <c r="AL473" s="161">
        <v>9.9</v>
      </c>
      <c r="AN473" s="71" t="str">
        <f t="shared" si="19"/>
        <v>272113</v>
      </c>
      <c r="AO473" s="69">
        <v>27</v>
      </c>
      <c r="AP473" s="69">
        <v>21</v>
      </c>
      <c r="AQ473" s="69">
        <v>13</v>
      </c>
      <c r="AR473" s="66">
        <v>76.400000000000006</v>
      </c>
      <c r="AS473" s="62"/>
    </row>
    <row r="474" spans="25:45" ht="14.4">
      <c r="Y474" s="73" t="str">
        <f t="shared" si="18"/>
        <v>282113</v>
      </c>
      <c r="Z474" s="69">
        <v>28</v>
      </c>
      <c r="AA474" s="69">
        <v>21</v>
      </c>
      <c r="AB474" s="69">
        <v>13</v>
      </c>
      <c r="AC474" s="161">
        <v>0.8</v>
      </c>
      <c r="AD474" s="161">
        <v>1.5</v>
      </c>
      <c r="AE474" s="161">
        <v>2.2999999999999998</v>
      </c>
      <c r="AF474" s="161">
        <v>3.1</v>
      </c>
      <c r="AG474" s="161">
        <v>3.8</v>
      </c>
      <c r="AH474" s="161">
        <v>4.5999999999999996</v>
      </c>
      <c r="AI474" s="161">
        <v>5.3</v>
      </c>
      <c r="AJ474" s="161">
        <v>6.8</v>
      </c>
      <c r="AK474" s="161">
        <v>8.3000000000000007</v>
      </c>
      <c r="AL474" s="161">
        <v>10.5</v>
      </c>
      <c r="AN474" s="71" t="str">
        <f t="shared" si="19"/>
        <v>282113</v>
      </c>
      <c r="AO474" s="69">
        <v>28</v>
      </c>
      <c r="AP474" s="69">
        <v>21</v>
      </c>
      <c r="AQ474" s="69">
        <v>13</v>
      </c>
      <c r="AR474" s="66">
        <v>76.599999999999994</v>
      </c>
      <c r="AS474" s="62"/>
    </row>
    <row r="475" spans="25:45" ht="14.4">
      <c r="Y475" s="73" t="str">
        <f t="shared" si="18"/>
        <v>292113</v>
      </c>
      <c r="Z475" s="69">
        <v>29</v>
      </c>
      <c r="AA475" s="69">
        <v>21</v>
      </c>
      <c r="AB475" s="69">
        <v>13</v>
      </c>
      <c r="AC475" s="161">
        <v>0.9</v>
      </c>
      <c r="AD475" s="161">
        <v>1.7</v>
      </c>
      <c r="AE475" s="161">
        <v>2.5</v>
      </c>
      <c r="AF475" s="161">
        <v>3.3</v>
      </c>
      <c r="AG475" s="161">
        <v>4.0999999999999996</v>
      </c>
      <c r="AH475" s="161">
        <v>4.9000000000000004</v>
      </c>
      <c r="AI475" s="161">
        <v>5.7</v>
      </c>
      <c r="AJ475" s="161">
        <v>7.3</v>
      </c>
      <c r="AK475" s="161">
        <v>8.9</v>
      </c>
      <c r="AL475" s="161">
        <v>11.3</v>
      </c>
      <c r="AN475" s="71" t="str">
        <f t="shared" si="19"/>
        <v>292113</v>
      </c>
      <c r="AO475" s="69">
        <v>29</v>
      </c>
      <c r="AP475" s="69">
        <v>21</v>
      </c>
      <c r="AQ475" s="69">
        <v>13</v>
      </c>
      <c r="AR475" s="66">
        <v>76.8</v>
      </c>
      <c r="AS475" s="62"/>
    </row>
    <row r="476" spans="25:45" ht="14.4">
      <c r="Y476" s="73" t="str">
        <f t="shared" si="18"/>
        <v>302113</v>
      </c>
      <c r="Z476" s="69">
        <v>30</v>
      </c>
      <c r="AA476" s="69">
        <v>21</v>
      </c>
      <c r="AB476" s="69">
        <v>13</v>
      </c>
      <c r="AC476" s="161">
        <v>0.9</v>
      </c>
      <c r="AD476" s="161">
        <v>1.8</v>
      </c>
      <c r="AE476" s="161">
        <v>2.6</v>
      </c>
      <c r="AF476" s="161">
        <v>3.5</v>
      </c>
      <c r="AG476" s="161">
        <v>4.4000000000000004</v>
      </c>
      <c r="AH476" s="161">
        <v>5.3</v>
      </c>
      <c r="AI476" s="161">
        <v>6.1</v>
      </c>
      <c r="AJ476" s="161">
        <v>7.8</v>
      </c>
      <c r="AK476" s="161">
        <v>9.5</v>
      </c>
      <c r="AL476" s="161">
        <v>12.1</v>
      </c>
      <c r="AN476" s="71" t="str">
        <f t="shared" si="19"/>
        <v>302113</v>
      </c>
      <c r="AO476" s="69">
        <v>30</v>
      </c>
      <c r="AP476" s="69">
        <v>21</v>
      </c>
      <c r="AQ476" s="69">
        <v>13</v>
      </c>
      <c r="AR476" s="66">
        <v>77.099999999999994</v>
      </c>
      <c r="AS476" s="62"/>
    </row>
    <row r="477" spans="25:45" ht="14.4">
      <c r="Y477" s="73" t="str">
        <f t="shared" si="18"/>
        <v>312113</v>
      </c>
      <c r="Z477" s="69">
        <v>31</v>
      </c>
      <c r="AA477" s="69">
        <v>21</v>
      </c>
      <c r="AB477" s="69">
        <v>13</v>
      </c>
      <c r="AC477" s="161">
        <v>1</v>
      </c>
      <c r="AD477" s="161">
        <v>1.9</v>
      </c>
      <c r="AE477" s="161">
        <v>2.9</v>
      </c>
      <c r="AF477" s="161">
        <v>3.8</v>
      </c>
      <c r="AG477" s="161">
        <v>4.7</v>
      </c>
      <c r="AH477" s="161">
        <v>5.7</v>
      </c>
      <c r="AI477" s="161">
        <v>6.6</v>
      </c>
      <c r="AJ477" s="161">
        <v>8.5</v>
      </c>
      <c r="AK477" s="161">
        <v>10.3</v>
      </c>
      <c r="AL477" s="161">
        <v>13</v>
      </c>
      <c r="AN477" s="71" t="str">
        <f t="shared" si="19"/>
        <v>312113</v>
      </c>
      <c r="AO477" s="69">
        <v>31</v>
      </c>
      <c r="AP477" s="69">
        <v>21</v>
      </c>
      <c r="AQ477" s="69">
        <v>13</v>
      </c>
      <c r="AR477" s="66">
        <v>77.400000000000006</v>
      </c>
      <c r="AS477" s="62"/>
    </row>
    <row r="478" spans="25:45" ht="14.4">
      <c r="Y478" s="73" t="str">
        <f t="shared" si="18"/>
        <v>322113</v>
      </c>
      <c r="Z478" s="69">
        <v>32</v>
      </c>
      <c r="AA478" s="69">
        <v>21</v>
      </c>
      <c r="AB478" s="69">
        <v>13</v>
      </c>
      <c r="AC478" s="161">
        <v>1.1000000000000001</v>
      </c>
      <c r="AD478" s="161">
        <v>2.1</v>
      </c>
      <c r="AE478" s="161">
        <v>3.1</v>
      </c>
      <c r="AF478" s="161">
        <v>4.2</v>
      </c>
      <c r="AG478" s="161">
        <v>5.2</v>
      </c>
      <c r="AH478" s="161">
        <v>6.2</v>
      </c>
      <c r="AI478" s="161">
        <v>7.2</v>
      </c>
      <c r="AJ478" s="161">
        <v>9.1999999999999993</v>
      </c>
      <c r="AK478" s="161">
        <v>11.2</v>
      </c>
      <c r="AL478" s="161">
        <v>14.1</v>
      </c>
      <c r="AN478" s="71" t="str">
        <f t="shared" si="19"/>
        <v>322113</v>
      </c>
      <c r="AO478" s="69">
        <v>32</v>
      </c>
      <c r="AP478" s="69">
        <v>21</v>
      </c>
      <c r="AQ478" s="69">
        <v>13</v>
      </c>
      <c r="AR478" s="66">
        <v>77.7</v>
      </c>
      <c r="AS478" s="62"/>
    </row>
    <row r="479" spans="25:45" ht="14.4">
      <c r="Y479" s="73" t="str">
        <f t="shared" si="18"/>
        <v>332113</v>
      </c>
      <c r="Z479" s="69">
        <v>33</v>
      </c>
      <c r="AA479" s="69">
        <v>21</v>
      </c>
      <c r="AB479" s="69">
        <v>13</v>
      </c>
      <c r="AC479" s="161">
        <v>1.2</v>
      </c>
      <c r="AD479" s="161">
        <v>2.2999999999999998</v>
      </c>
      <c r="AE479" s="161">
        <v>3.4</v>
      </c>
      <c r="AF479" s="161">
        <v>4.5</v>
      </c>
      <c r="AG479" s="161">
        <v>5.6</v>
      </c>
      <c r="AH479" s="161">
        <v>6.7</v>
      </c>
      <c r="AI479" s="161">
        <v>7.8</v>
      </c>
      <c r="AJ479" s="161">
        <v>10</v>
      </c>
      <c r="AK479" s="161">
        <v>12.1</v>
      </c>
      <c r="AL479" s="161">
        <v>15.3</v>
      </c>
      <c r="AN479" s="71" t="str">
        <f t="shared" si="19"/>
        <v>332113</v>
      </c>
      <c r="AO479" s="69">
        <v>33</v>
      </c>
      <c r="AP479" s="69">
        <v>21</v>
      </c>
      <c r="AQ479" s="69">
        <v>13</v>
      </c>
      <c r="AR479" s="66">
        <v>78.099999999999994</v>
      </c>
      <c r="AS479" s="62"/>
    </row>
    <row r="480" spans="25:45" ht="14.4">
      <c r="Y480" s="73" t="str">
        <f t="shared" si="18"/>
        <v>342113</v>
      </c>
      <c r="Z480" s="69">
        <v>34</v>
      </c>
      <c r="AA480" s="69">
        <v>21</v>
      </c>
      <c r="AB480" s="69">
        <v>13</v>
      </c>
      <c r="AC480" s="161">
        <v>1.2</v>
      </c>
      <c r="AD480" s="161">
        <v>2.4</v>
      </c>
      <c r="AE480" s="161">
        <v>3.6</v>
      </c>
      <c r="AF480" s="161">
        <v>4.9000000000000004</v>
      </c>
      <c r="AG480" s="161">
        <v>6.1</v>
      </c>
      <c r="AH480" s="161">
        <v>7.3</v>
      </c>
      <c r="AI480" s="161">
        <v>8.5</v>
      </c>
      <c r="AJ480" s="161">
        <v>10.8</v>
      </c>
      <c r="AK480" s="161">
        <v>13.1</v>
      </c>
      <c r="AL480" s="161">
        <v>16.600000000000001</v>
      </c>
      <c r="AN480" s="71" t="str">
        <f t="shared" si="19"/>
        <v>342113</v>
      </c>
      <c r="AO480" s="69">
        <v>34</v>
      </c>
      <c r="AP480" s="69">
        <v>21</v>
      </c>
      <c r="AQ480" s="69">
        <v>13</v>
      </c>
      <c r="AR480" s="66">
        <v>78.599999999999994</v>
      </c>
      <c r="AS480" s="62"/>
    </row>
    <row r="481" spans="25:45" ht="14.4">
      <c r="Y481" s="73" t="str">
        <f t="shared" si="18"/>
        <v>352113</v>
      </c>
      <c r="Z481" s="69">
        <v>35</v>
      </c>
      <c r="AA481" s="69">
        <v>21</v>
      </c>
      <c r="AB481" s="69">
        <v>13</v>
      </c>
      <c r="AC481" s="161">
        <v>1.4</v>
      </c>
      <c r="AD481" s="161">
        <v>2.7</v>
      </c>
      <c r="AE481" s="161">
        <v>4.0999999999999996</v>
      </c>
      <c r="AF481" s="161">
        <v>5.4</v>
      </c>
      <c r="AG481" s="161">
        <v>6.7</v>
      </c>
      <c r="AH481" s="161">
        <v>8</v>
      </c>
      <c r="AI481" s="161">
        <v>9.3000000000000007</v>
      </c>
      <c r="AJ481" s="161">
        <v>11.9</v>
      </c>
      <c r="AK481" s="161">
        <v>14.4</v>
      </c>
      <c r="AL481" s="161">
        <v>18.100000000000001</v>
      </c>
      <c r="AN481" s="71" t="str">
        <f t="shared" si="19"/>
        <v>352113</v>
      </c>
      <c r="AO481" s="69">
        <v>35</v>
      </c>
      <c r="AP481" s="69">
        <v>21</v>
      </c>
      <c r="AQ481" s="69">
        <v>13</v>
      </c>
      <c r="AR481" s="66">
        <v>79</v>
      </c>
      <c r="AS481" s="62"/>
    </row>
    <row r="482" spans="25:45" ht="14.4">
      <c r="Y482" s="73" t="str">
        <f t="shared" si="18"/>
        <v>362113</v>
      </c>
      <c r="Z482" s="69">
        <v>36</v>
      </c>
      <c r="AA482" s="69">
        <v>21</v>
      </c>
      <c r="AB482" s="69">
        <v>13</v>
      </c>
      <c r="AC482" s="161">
        <v>1.5</v>
      </c>
      <c r="AD482" s="161">
        <v>2.9</v>
      </c>
      <c r="AE482" s="161">
        <v>4.4000000000000004</v>
      </c>
      <c r="AF482" s="161">
        <v>5.8</v>
      </c>
      <c r="AG482" s="161">
        <v>7.3</v>
      </c>
      <c r="AH482" s="161">
        <v>8.6999999999999993</v>
      </c>
      <c r="AI482" s="161">
        <v>10.1</v>
      </c>
      <c r="AJ482" s="161">
        <v>12.9</v>
      </c>
      <c r="AK482" s="161">
        <v>15.6</v>
      </c>
      <c r="AL482" s="161">
        <v>19.7</v>
      </c>
      <c r="AN482" s="71" t="str">
        <f t="shared" si="19"/>
        <v>362113</v>
      </c>
      <c r="AO482" s="69">
        <v>36</v>
      </c>
      <c r="AP482" s="69">
        <v>21</v>
      </c>
      <c r="AQ482" s="69">
        <v>13</v>
      </c>
      <c r="AR482" s="66">
        <v>79.599999999999994</v>
      </c>
      <c r="AS482" s="62"/>
    </row>
    <row r="483" spans="25:45" ht="14.4">
      <c r="Y483" s="73" t="str">
        <f t="shared" si="18"/>
        <v>372113</v>
      </c>
      <c r="Z483" s="69">
        <v>37</v>
      </c>
      <c r="AA483" s="69">
        <v>21</v>
      </c>
      <c r="AB483" s="69">
        <v>13</v>
      </c>
      <c r="AC483" s="161">
        <v>1.6</v>
      </c>
      <c r="AD483" s="161">
        <v>3.2</v>
      </c>
      <c r="AE483" s="161">
        <v>4.8</v>
      </c>
      <c r="AF483" s="161">
        <v>6.4</v>
      </c>
      <c r="AG483" s="161">
        <v>7.9</v>
      </c>
      <c r="AH483" s="161">
        <v>9.5</v>
      </c>
      <c r="AI483" s="161">
        <v>11</v>
      </c>
      <c r="AJ483" s="161">
        <v>14.1</v>
      </c>
      <c r="AK483" s="161">
        <v>17.100000000000001</v>
      </c>
      <c r="AL483" s="161">
        <v>21.4</v>
      </c>
      <c r="AN483" s="71" t="str">
        <f t="shared" si="19"/>
        <v>372113</v>
      </c>
      <c r="AO483" s="69">
        <v>37</v>
      </c>
      <c r="AP483" s="69">
        <v>21</v>
      </c>
      <c r="AQ483" s="69">
        <v>13</v>
      </c>
      <c r="AR483" s="66">
        <v>80.2</v>
      </c>
      <c r="AS483" s="62"/>
    </row>
    <row r="484" spans="25:45" ht="14.4">
      <c r="Y484" s="73" t="str">
        <f t="shared" si="18"/>
        <v>382113</v>
      </c>
      <c r="Z484" s="69">
        <v>38</v>
      </c>
      <c r="AA484" s="69">
        <v>21</v>
      </c>
      <c r="AB484" s="69">
        <v>13</v>
      </c>
      <c r="AC484" s="161">
        <v>1.8</v>
      </c>
      <c r="AD484" s="161">
        <v>3.6</v>
      </c>
      <c r="AE484" s="161">
        <v>5.3</v>
      </c>
      <c r="AF484" s="161">
        <v>7</v>
      </c>
      <c r="AG484" s="161">
        <v>8.6999999999999993</v>
      </c>
      <c r="AH484" s="161">
        <v>10.4</v>
      </c>
      <c r="AI484" s="161">
        <v>12.1</v>
      </c>
      <c r="AJ484" s="161">
        <v>15.4</v>
      </c>
      <c r="AK484" s="161">
        <v>18.600000000000001</v>
      </c>
      <c r="AL484" s="161">
        <v>23.4</v>
      </c>
      <c r="AN484" s="71" t="str">
        <f t="shared" si="19"/>
        <v>382113</v>
      </c>
      <c r="AO484" s="69">
        <v>38</v>
      </c>
      <c r="AP484" s="69">
        <v>21</v>
      </c>
      <c r="AQ484" s="69">
        <v>13</v>
      </c>
      <c r="AR484" s="66">
        <v>80.8</v>
      </c>
      <c r="AS484" s="62"/>
    </row>
    <row r="485" spans="25:45" ht="14.4">
      <c r="Y485" s="73" t="str">
        <f t="shared" si="18"/>
        <v>392113</v>
      </c>
      <c r="Z485" s="69">
        <v>39</v>
      </c>
      <c r="AA485" s="69">
        <v>21</v>
      </c>
      <c r="AB485" s="69">
        <v>13</v>
      </c>
      <c r="AC485" s="161">
        <v>2</v>
      </c>
      <c r="AD485" s="161">
        <v>3.9</v>
      </c>
      <c r="AE485" s="161">
        <v>5.8</v>
      </c>
      <c r="AF485" s="161">
        <v>7.7</v>
      </c>
      <c r="AG485" s="161">
        <v>9.6</v>
      </c>
      <c r="AH485" s="161">
        <v>11.4</v>
      </c>
      <c r="AI485" s="161">
        <v>13.2</v>
      </c>
      <c r="AJ485" s="161">
        <v>16.8</v>
      </c>
      <c r="AK485" s="161">
        <v>20.399999999999999</v>
      </c>
      <c r="AL485" s="161">
        <v>25.5</v>
      </c>
      <c r="AN485" s="71" t="str">
        <f t="shared" si="19"/>
        <v>392113</v>
      </c>
      <c r="AO485" s="69">
        <v>39</v>
      </c>
      <c r="AP485" s="69">
        <v>21</v>
      </c>
      <c r="AQ485" s="69">
        <v>13</v>
      </c>
      <c r="AR485" s="66">
        <v>81.5</v>
      </c>
      <c r="AS485" s="62"/>
    </row>
    <row r="486" spans="25:45" ht="14.4">
      <c r="Y486" s="73" t="str">
        <f t="shared" si="18"/>
        <v>402113</v>
      </c>
      <c r="Z486" s="69">
        <v>40</v>
      </c>
      <c r="AA486" s="69">
        <v>21</v>
      </c>
      <c r="AB486" s="69">
        <v>13</v>
      </c>
      <c r="AC486" s="161">
        <v>2.2000000000000002</v>
      </c>
      <c r="AD486" s="161">
        <v>4.3</v>
      </c>
      <c r="AE486" s="161">
        <v>6.3</v>
      </c>
      <c r="AF486" s="161">
        <v>8.4</v>
      </c>
      <c r="AG486" s="161">
        <v>10.4</v>
      </c>
      <c r="AH486" s="161">
        <v>12.5</v>
      </c>
      <c r="AI486" s="161">
        <v>14.4</v>
      </c>
      <c r="AJ486" s="161">
        <v>18.399999999999999</v>
      </c>
      <c r="AK486" s="161">
        <v>22.2</v>
      </c>
      <c r="AL486" s="161">
        <v>27.8</v>
      </c>
      <c r="AN486" s="71" t="str">
        <f t="shared" si="19"/>
        <v>402113</v>
      </c>
      <c r="AO486" s="69">
        <v>40</v>
      </c>
      <c r="AP486" s="69">
        <v>21</v>
      </c>
      <c r="AQ486" s="69">
        <v>13</v>
      </c>
      <c r="AR486" s="66">
        <v>82.3</v>
      </c>
      <c r="AS486" s="62"/>
    </row>
    <row r="487" spans="25:45" ht="14.4">
      <c r="Y487" s="73" t="str">
        <f t="shared" si="18"/>
        <v>412113</v>
      </c>
      <c r="Z487" s="69">
        <v>41</v>
      </c>
      <c r="AA487" s="69">
        <v>21</v>
      </c>
      <c r="AB487" s="69">
        <v>13</v>
      </c>
      <c r="AC487" s="161">
        <v>2.2999999999999998</v>
      </c>
      <c r="AD487" s="161">
        <v>4.5999999999999996</v>
      </c>
      <c r="AE487" s="161">
        <v>6.9</v>
      </c>
      <c r="AF487" s="161">
        <v>9.1999999999999993</v>
      </c>
      <c r="AG487" s="161">
        <v>11.4</v>
      </c>
      <c r="AH487" s="161">
        <v>13.6</v>
      </c>
      <c r="AI487" s="161">
        <v>15.7</v>
      </c>
      <c r="AJ487" s="161">
        <v>20</v>
      </c>
      <c r="AK487" s="161">
        <v>24.2</v>
      </c>
      <c r="AL487" s="161">
        <v>30.2</v>
      </c>
      <c r="AN487" s="71" t="str">
        <f t="shared" si="19"/>
        <v>412113</v>
      </c>
      <c r="AO487" s="69">
        <v>41</v>
      </c>
      <c r="AP487" s="69">
        <v>21</v>
      </c>
      <c r="AQ487" s="69">
        <v>13</v>
      </c>
      <c r="AR487" s="66">
        <v>83.2</v>
      </c>
      <c r="AS487" s="62"/>
    </row>
    <row r="488" spans="25:45" ht="14.4">
      <c r="Y488" s="73" t="str">
        <f t="shared" si="18"/>
        <v>422113</v>
      </c>
      <c r="Z488" s="69">
        <v>42</v>
      </c>
      <c r="AA488" s="69">
        <v>21</v>
      </c>
      <c r="AB488" s="69">
        <v>13</v>
      </c>
      <c r="AC488" s="161">
        <v>2.6</v>
      </c>
      <c r="AD488" s="161">
        <v>5.0999999999999996</v>
      </c>
      <c r="AE488" s="161">
        <v>7.6</v>
      </c>
      <c r="AF488" s="161">
        <v>10.1</v>
      </c>
      <c r="AG488" s="161">
        <v>12.5</v>
      </c>
      <c r="AH488" s="161">
        <v>14.9</v>
      </c>
      <c r="AI488" s="161">
        <v>17.2</v>
      </c>
      <c r="AJ488" s="161">
        <v>21.9</v>
      </c>
      <c r="AK488" s="161">
        <v>26.4</v>
      </c>
      <c r="AL488" s="161">
        <v>32.9</v>
      </c>
      <c r="AN488" s="71" t="str">
        <f t="shared" si="19"/>
        <v>422113</v>
      </c>
      <c r="AO488" s="69">
        <v>42</v>
      </c>
      <c r="AP488" s="69">
        <v>21</v>
      </c>
      <c r="AQ488" s="69">
        <v>13</v>
      </c>
      <c r="AR488" s="66">
        <v>84.1</v>
      </c>
      <c r="AS488" s="62"/>
    </row>
    <row r="489" spans="25:45" ht="14.4">
      <c r="Y489" s="73" t="str">
        <f t="shared" si="18"/>
        <v>432113</v>
      </c>
      <c r="Z489" s="69">
        <v>43</v>
      </c>
      <c r="AA489" s="69">
        <v>21</v>
      </c>
      <c r="AB489" s="69">
        <v>13</v>
      </c>
      <c r="AC489" s="161">
        <v>2.8</v>
      </c>
      <c r="AD489" s="161">
        <v>5.5</v>
      </c>
      <c r="AE489" s="161">
        <v>8.3000000000000007</v>
      </c>
      <c r="AF489" s="161">
        <v>10.9</v>
      </c>
      <c r="AG489" s="161">
        <v>13.6</v>
      </c>
      <c r="AH489" s="161">
        <v>16.2</v>
      </c>
      <c r="AI489" s="161">
        <v>18.8</v>
      </c>
      <c r="AJ489" s="161">
        <v>23.8</v>
      </c>
      <c r="AK489" s="161">
        <v>28.7</v>
      </c>
      <c r="AL489" s="161">
        <v>35.799999999999997</v>
      </c>
      <c r="AN489" s="71" t="str">
        <f t="shared" si="19"/>
        <v>432113</v>
      </c>
      <c r="AO489" s="69">
        <v>43</v>
      </c>
      <c r="AP489" s="69">
        <v>21</v>
      </c>
      <c r="AQ489" s="69">
        <v>13</v>
      </c>
      <c r="AR489" s="66">
        <v>85.2</v>
      </c>
      <c r="AS489" s="62"/>
    </row>
    <row r="490" spans="25:45" ht="14.4">
      <c r="Y490" s="73" t="str">
        <f t="shared" si="18"/>
        <v>442113</v>
      </c>
      <c r="Z490" s="69">
        <v>44</v>
      </c>
      <c r="AA490" s="69">
        <v>21</v>
      </c>
      <c r="AB490" s="69">
        <v>13</v>
      </c>
      <c r="AC490" s="161">
        <v>3.1</v>
      </c>
      <c r="AD490" s="161">
        <v>6.1</v>
      </c>
      <c r="AE490" s="161">
        <v>9.1</v>
      </c>
      <c r="AF490" s="161">
        <v>12</v>
      </c>
      <c r="AG490" s="161">
        <v>14.9</v>
      </c>
      <c r="AH490" s="161">
        <v>17.7</v>
      </c>
      <c r="AI490" s="161">
        <v>20.5</v>
      </c>
      <c r="AJ490" s="161">
        <v>26</v>
      </c>
      <c r="AK490" s="161">
        <v>31.3</v>
      </c>
      <c r="AL490" s="161">
        <v>38.9</v>
      </c>
      <c r="AN490" s="71" t="str">
        <f t="shared" si="19"/>
        <v>442113</v>
      </c>
      <c r="AO490" s="69">
        <v>44</v>
      </c>
      <c r="AP490" s="69">
        <v>21</v>
      </c>
      <c r="AQ490" s="69">
        <v>13</v>
      </c>
      <c r="AR490" s="66">
        <v>86.3</v>
      </c>
      <c r="AS490" s="62"/>
    </row>
    <row r="491" spans="25:45" ht="14.4">
      <c r="Y491" s="73" t="str">
        <f t="shared" si="18"/>
        <v>452113</v>
      </c>
      <c r="Z491" s="69">
        <v>45</v>
      </c>
      <c r="AA491" s="69">
        <v>21</v>
      </c>
      <c r="AB491" s="69">
        <v>13</v>
      </c>
      <c r="AC491" s="161">
        <v>3.3</v>
      </c>
      <c r="AD491" s="161">
        <v>6.6</v>
      </c>
      <c r="AE491" s="161">
        <v>9.9</v>
      </c>
      <c r="AF491" s="161">
        <v>13.1</v>
      </c>
      <c r="AG491" s="161">
        <v>16.2</v>
      </c>
      <c r="AH491" s="161">
        <v>19.3</v>
      </c>
      <c r="AI491" s="161">
        <v>22.3</v>
      </c>
      <c r="AJ491" s="161">
        <v>28.2</v>
      </c>
      <c r="AK491" s="161">
        <v>34</v>
      </c>
      <c r="AL491" s="161">
        <v>42.3</v>
      </c>
      <c r="AN491" s="71" t="str">
        <f t="shared" si="19"/>
        <v>452113</v>
      </c>
      <c r="AO491" s="69">
        <v>45</v>
      </c>
      <c r="AP491" s="69">
        <v>21</v>
      </c>
      <c r="AQ491" s="69">
        <v>13</v>
      </c>
      <c r="AR491" s="66">
        <v>87.6</v>
      </c>
      <c r="AS491" s="62"/>
    </row>
    <row r="492" spans="25:45" ht="14.4">
      <c r="Y492" s="73" t="str">
        <f t="shared" si="18"/>
        <v>462113</v>
      </c>
      <c r="Z492" s="69">
        <v>46</v>
      </c>
      <c r="AA492" s="69">
        <v>21</v>
      </c>
      <c r="AB492" s="69">
        <v>13</v>
      </c>
      <c r="AC492" s="161">
        <v>3.7</v>
      </c>
      <c r="AD492" s="161">
        <v>7.3</v>
      </c>
      <c r="AE492" s="161">
        <v>10.8</v>
      </c>
      <c r="AF492" s="161">
        <v>14.3</v>
      </c>
      <c r="AG492" s="161">
        <v>17.7</v>
      </c>
      <c r="AH492" s="161">
        <v>21.1</v>
      </c>
      <c r="AI492" s="161">
        <v>24.4</v>
      </c>
      <c r="AJ492" s="161">
        <v>30.8</v>
      </c>
      <c r="AK492" s="161">
        <v>37</v>
      </c>
      <c r="AL492" s="161">
        <v>46</v>
      </c>
      <c r="AN492" s="71" t="str">
        <f t="shared" si="19"/>
        <v>462113</v>
      </c>
      <c r="AO492" s="69">
        <v>46</v>
      </c>
      <c r="AP492" s="69">
        <v>21</v>
      </c>
      <c r="AQ492" s="69">
        <v>13</v>
      </c>
      <c r="AR492" s="66">
        <v>88.9</v>
      </c>
      <c r="AS492" s="62"/>
    </row>
    <row r="493" spans="25:45" ht="14.4">
      <c r="Y493" s="73" t="str">
        <f t="shared" si="18"/>
        <v>472113</v>
      </c>
      <c r="Z493" s="69">
        <v>47</v>
      </c>
      <c r="AA493" s="69">
        <v>21</v>
      </c>
      <c r="AB493" s="69">
        <v>13</v>
      </c>
      <c r="AC493" s="161">
        <v>4</v>
      </c>
      <c r="AD493" s="161">
        <v>8</v>
      </c>
      <c r="AE493" s="161">
        <v>11.8</v>
      </c>
      <c r="AF493" s="161">
        <v>15.6</v>
      </c>
      <c r="AG493" s="161">
        <v>19.3</v>
      </c>
      <c r="AH493" s="161">
        <v>23</v>
      </c>
      <c r="AI493" s="161">
        <v>26.5</v>
      </c>
      <c r="AJ493" s="161">
        <v>33.5</v>
      </c>
      <c r="AK493" s="161">
        <v>40.299999999999997</v>
      </c>
      <c r="AL493" s="161">
        <v>49.9</v>
      </c>
      <c r="AN493" s="71" t="str">
        <f t="shared" si="19"/>
        <v>472113</v>
      </c>
      <c r="AO493" s="69">
        <v>47</v>
      </c>
      <c r="AP493" s="69">
        <v>21</v>
      </c>
      <c r="AQ493" s="69">
        <v>13</v>
      </c>
      <c r="AR493" s="66">
        <v>90.4</v>
      </c>
      <c r="AS493" s="62"/>
    </row>
    <row r="494" spans="25:45" ht="14.4">
      <c r="Y494" s="73" t="str">
        <f t="shared" si="18"/>
        <v>482113</v>
      </c>
      <c r="Z494" s="69">
        <v>48</v>
      </c>
      <c r="AA494" s="69">
        <v>21</v>
      </c>
      <c r="AB494" s="69">
        <v>13</v>
      </c>
      <c r="AC494" s="161">
        <v>4.4000000000000004</v>
      </c>
      <c r="AD494" s="161">
        <v>8.6</v>
      </c>
      <c r="AE494" s="161">
        <v>12.8</v>
      </c>
      <c r="AF494" s="161">
        <v>17</v>
      </c>
      <c r="AG494" s="161">
        <v>21</v>
      </c>
      <c r="AH494" s="161">
        <v>24.9</v>
      </c>
      <c r="AI494" s="161">
        <v>28.8</v>
      </c>
      <c r="AJ494" s="161">
        <v>36.4</v>
      </c>
      <c r="AK494" s="161">
        <v>43.6</v>
      </c>
      <c r="AL494" s="161">
        <v>54.1</v>
      </c>
      <c r="AN494" s="71" t="str">
        <f t="shared" si="19"/>
        <v>482113</v>
      </c>
      <c r="AO494" s="69">
        <v>48</v>
      </c>
      <c r="AP494" s="69">
        <v>21</v>
      </c>
      <c r="AQ494" s="69">
        <v>13</v>
      </c>
      <c r="AR494" s="66">
        <v>92.1</v>
      </c>
      <c r="AS494" s="62"/>
    </row>
    <row r="495" spans="25:45" ht="14.4">
      <c r="Y495" s="73" t="str">
        <f t="shared" si="18"/>
        <v>492113</v>
      </c>
      <c r="Z495" s="69">
        <v>49</v>
      </c>
      <c r="AA495" s="69">
        <v>21</v>
      </c>
      <c r="AB495" s="69">
        <v>13</v>
      </c>
      <c r="AC495" s="161">
        <v>4.8</v>
      </c>
      <c r="AD495" s="161">
        <v>9.5</v>
      </c>
      <c r="AE495" s="161">
        <v>14.1</v>
      </c>
      <c r="AF495" s="161">
        <v>18.5</v>
      </c>
      <c r="AG495" s="161">
        <v>22.9</v>
      </c>
      <c r="AH495" s="161">
        <v>27.2</v>
      </c>
      <c r="AI495" s="161">
        <v>31.4</v>
      </c>
      <c r="AJ495" s="161">
        <v>39.5</v>
      </c>
      <c r="AK495" s="161">
        <v>47.3</v>
      </c>
      <c r="AL495" s="161">
        <v>58.5</v>
      </c>
      <c r="AN495" s="71" t="str">
        <f t="shared" si="19"/>
        <v>492113</v>
      </c>
      <c r="AO495" s="69">
        <v>49</v>
      </c>
      <c r="AP495" s="69">
        <v>21</v>
      </c>
      <c r="AQ495" s="69">
        <v>13</v>
      </c>
      <c r="AR495" s="66">
        <v>93.8</v>
      </c>
      <c r="AS495" s="62"/>
    </row>
    <row r="496" spans="25:45" ht="14.4">
      <c r="Y496" s="73" t="str">
        <f t="shared" si="18"/>
        <v>182210</v>
      </c>
      <c r="Z496" s="69">
        <v>18</v>
      </c>
      <c r="AA496" s="69">
        <v>22</v>
      </c>
      <c r="AB496" s="69">
        <v>10</v>
      </c>
      <c r="AC496" s="161">
        <v>0.5</v>
      </c>
      <c r="AD496" s="161">
        <v>1.1000000000000001</v>
      </c>
      <c r="AE496" s="161">
        <v>1.7</v>
      </c>
      <c r="AF496" s="161">
        <v>2.2999999999999998</v>
      </c>
      <c r="AG496" s="161">
        <v>2.9</v>
      </c>
      <c r="AH496" s="161">
        <v>3.4</v>
      </c>
      <c r="AI496" s="161">
        <v>4</v>
      </c>
      <c r="AJ496" s="161">
        <v>5.2</v>
      </c>
      <c r="AK496" s="161">
        <v>6.3</v>
      </c>
      <c r="AL496" s="161">
        <v>8</v>
      </c>
      <c r="AN496" s="71" t="str">
        <f t="shared" si="19"/>
        <v>182210</v>
      </c>
      <c r="AO496" s="69">
        <v>18</v>
      </c>
      <c r="AP496" s="69">
        <v>22</v>
      </c>
      <c r="AQ496" s="69">
        <v>10</v>
      </c>
      <c r="AR496" s="66">
        <v>89.4</v>
      </c>
      <c r="AS496" s="62"/>
    </row>
    <row r="497" spans="25:45" ht="14.4">
      <c r="Y497" s="73" t="str">
        <f t="shared" si="18"/>
        <v>192210</v>
      </c>
      <c r="Z497" s="69">
        <v>19</v>
      </c>
      <c r="AA497" s="69">
        <v>22</v>
      </c>
      <c r="AB497" s="69">
        <v>10</v>
      </c>
      <c r="AC497" s="161">
        <v>0.6</v>
      </c>
      <c r="AD497" s="161">
        <v>1.3</v>
      </c>
      <c r="AE497" s="161">
        <v>1.9</v>
      </c>
      <c r="AF497" s="161">
        <v>2.5</v>
      </c>
      <c r="AG497" s="161">
        <v>3.1</v>
      </c>
      <c r="AH497" s="161">
        <v>3.7</v>
      </c>
      <c r="AI497" s="161">
        <v>4.3</v>
      </c>
      <c r="AJ497" s="161">
        <v>5.5</v>
      </c>
      <c r="AK497" s="161">
        <v>6.6</v>
      </c>
      <c r="AL497" s="161">
        <v>8.4</v>
      </c>
      <c r="AN497" s="71" t="str">
        <f t="shared" si="19"/>
        <v>192210</v>
      </c>
      <c r="AO497" s="69">
        <v>19</v>
      </c>
      <c r="AP497" s="69">
        <v>22</v>
      </c>
      <c r="AQ497" s="69">
        <v>10</v>
      </c>
      <c r="AR497" s="66">
        <v>89.4</v>
      </c>
      <c r="AS497" s="62"/>
    </row>
    <row r="498" spans="25:45" ht="14.4">
      <c r="Y498" s="73" t="str">
        <f t="shared" si="18"/>
        <v>202210</v>
      </c>
      <c r="Z498" s="69">
        <v>20</v>
      </c>
      <c r="AA498" s="69">
        <v>22</v>
      </c>
      <c r="AB498" s="69">
        <v>10</v>
      </c>
      <c r="AC498" s="161">
        <v>0.7</v>
      </c>
      <c r="AD498" s="161">
        <v>1.3</v>
      </c>
      <c r="AE498" s="161">
        <v>1.9</v>
      </c>
      <c r="AF498" s="161">
        <v>2.5</v>
      </c>
      <c r="AG498" s="161">
        <v>3.1</v>
      </c>
      <c r="AH498" s="161">
        <v>3.8</v>
      </c>
      <c r="AI498" s="161">
        <v>4.4000000000000004</v>
      </c>
      <c r="AJ498" s="161">
        <v>5.6</v>
      </c>
      <c r="AK498" s="161">
        <v>6.9</v>
      </c>
      <c r="AL498" s="161">
        <v>8.6999999999999993</v>
      </c>
      <c r="AN498" s="71" t="str">
        <f t="shared" si="19"/>
        <v>202210</v>
      </c>
      <c r="AO498" s="69">
        <v>20</v>
      </c>
      <c r="AP498" s="69">
        <v>22</v>
      </c>
      <c r="AQ498" s="69">
        <v>10</v>
      </c>
      <c r="AR498" s="66">
        <v>89.5</v>
      </c>
      <c r="AS498" s="62"/>
    </row>
    <row r="499" spans="25:45" ht="14.4">
      <c r="Y499" s="73" t="str">
        <f t="shared" si="18"/>
        <v>212210</v>
      </c>
      <c r="Z499" s="69">
        <v>21</v>
      </c>
      <c r="AA499" s="69">
        <v>22</v>
      </c>
      <c r="AB499" s="69">
        <v>10</v>
      </c>
      <c r="AC499" s="161">
        <v>0.7</v>
      </c>
      <c r="AD499" s="161">
        <v>1.3</v>
      </c>
      <c r="AE499" s="161">
        <v>2</v>
      </c>
      <c r="AF499" s="161">
        <v>2.6</v>
      </c>
      <c r="AG499" s="161">
        <v>3.3</v>
      </c>
      <c r="AH499" s="161">
        <v>3.9</v>
      </c>
      <c r="AI499" s="161">
        <v>4.5999999999999996</v>
      </c>
      <c r="AJ499" s="161">
        <v>5.8</v>
      </c>
      <c r="AK499" s="161">
        <v>7.1</v>
      </c>
      <c r="AL499" s="161">
        <v>9</v>
      </c>
      <c r="AN499" s="71" t="str">
        <f t="shared" si="19"/>
        <v>212210</v>
      </c>
      <c r="AO499" s="69">
        <v>21</v>
      </c>
      <c r="AP499" s="69">
        <v>22</v>
      </c>
      <c r="AQ499" s="69">
        <v>10</v>
      </c>
      <c r="AR499" s="66">
        <v>89.6</v>
      </c>
      <c r="AS499" s="62"/>
    </row>
    <row r="500" spans="25:45" ht="14.4">
      <c r="Y500" s="73" t="str">
        <f t="shared" si="18"/>
        <v>222210</v>
      </c>
      <c r="Z500" s="69">
        <v>22</v>
      </c>
      <c r="AA500" s="69">
        <v>22</v>
      </c>
      <c r="AB500" s="69">
        <v>10</v>
      </c>
      <c r="AC500" s="161">
        <v>0.7</v>
      </c>
      <c r="AD500" s="161">
        <v>1.4</v>
      </c>
      <c r="AE500" s="161">
        <v>2</v>
      </c>
      <c r="AF500" s="161">
        <v>2.7</v>
      </c>
      <c r="AG500" s="161">
        <v>3.4</v>
      </c>
      <c r="AH500" s="161">
        <v>4.0999999999999996</v>
      </c>
      <c r="AI500" s="161">
        <v>4.7</v>
      </c>
      <c r="AJ500" s="161">
        <v>6.1</v>
      </c>
      <c r="AK500" s="161">
        <v>7.4</v>
      </c>
      <c r="AL500" s="161">
        <v>9.3000000000000007</v>
      </c>
      <c r="AN500" s="71" t="str">
        <f t="shared" si="19"/>
        <v>222210</v>
      </c>
      <c r="AO500" s="69">
        <v>22</v>
      </c>
      <c r="AP500" s="69">
        <v>22</v>
      </c>
      <c r="AQ500" s="69">
        <v>10</v>
      </c>
      <c r="AR500" s="66">
        <v>89.7</v>
      </c>
      <c r="AS500" s="62"/>
    </row>
    <row r="501" spans="25:45" ht="14.4">
      <c r="Y501" s="73" t="str">
        <f t="shared" si="18"/>
        <v>232210</v>
      </c>
      <c r="Z501" s="69">
        <v>23</v>
      </c>
      <c r="AA501" s="69">
        <v>22</v>
      </c>
      <c r="AB501" s="69">
        <v>10</v>
      </c>
      <c r="AC501" s="161">
        <v>0.7</v>
      </c>
      <c r="AD501" s="161">
        <v>1.4</v>
      </c>
      <c r="AE501" s="161">
        <v>2.1</v>
      </c>
      <c r="AF501" s="161">
        <v>2.8</v>
      </c>
      <c r="AG501" s="161">
        <v>3.6</v>
      </c>
      <c r="AH501" s="161">
        <v>4.2</v>
      </c>
      <c r="AI501" s="161">
        <v>4.9000000000000004</v>
      </c>
      <c r="AJ501" s="161">
        <v>6.3</v>
      </c>
      <c r="AK501" s="161">
        <v>7.7</v>
      </c>
      <c r="AL501" s="161">
        <v>9.6999999999999993</v>
      </c>
      <c r="AN501" s="71" t="str">
        <f t="shared" si="19"/>
        <v>232210</v>
      </c>
      <c r="AO501" s="69">
        <v>23</v>
      </c>
      <c r="AP501" s="69">
        <v>22</v>
      </c>
      <c r="AQ501" s="69">
        <v>10</v>
      </c>
      <c r="AR501" s="66">
        <v>89.8</v>
      </c>
      <c r="AS501" s="62"/>
    </row>
    <row r="502" spans="25:45" ht="14.4">
      <c r="Y502" s="73" t="str">
        <f t="shared" si="18"/>
        <v>242210</v>
      </c>
      <c r="Z502" s="69">
        <v>24</v>
      </c>
      <c r="AA502" s="69">
        <v>22</v>
      </c>
      <c r="AB502" s="69">
        <v>10</v>
      </c>
      <c r="AC502" s="161">
        <v>0.7</v>
      </c>
      <c r="AD502" s="161">
        <v>1.4</v>
      </c>
      <c r="AE502" s="161">
        <v>2.2000000000000002</v>
      </c>
      <c r="AF502" s="161">
        <v>2.9</v>
      </c>
      <c r="AG502" s="161">
        <v>3.6</v>
      </c>
      <c r="AH502" s="161">
        <v>4.4000000000000004</v>
      </c>
      <c r="AI502" s="161">
        <v>5.0999999999999996</v>
      </c>
      <c r="AJ502" s="161">
        <v>6.5</v>
      </c>
      <c r="AK502" s="161">
        <v>8</v>
      </c>
      <c r="AL502" s="161">
        <v>10.1</v>
      </c>
      <c r="AN502" s="71" t="str">
        <f t="shared" si="19"/>
        <v>242210</v>
      </c>
      <c r="AO502" s="69">
        <v>24</v>
      </c>
      <c r="AP502" s="69">
        <v>22</v>
      </c>
      <c r="AQ502" s="69">
        <v>10</v>
      </c>
      <c r="AR502" s="66">
        <v>90</v>
      </c>
      <c r="AS502" s="62"/>
    </row>
    <row r="503" spans="25:45" ht="14.4">
      <c r="Y503" s="73" t="str">
        <f t="shared" si="18"/>
        <v>252210</v>
      </c>
      <c r="Z503" s="69">
        <v>25</v>
      </c>
      <c r="AA503" s="69">
        <v>22</v>
      </c>
      <c r="AB503" s="69">
        <v>10</v>
      </c>
      <c r="AC503" s="161">
        <v>0.8</v>
      </c>
      <c r="AD503" s="161">
        <v>1.6</v>
      </c>
      <c r="AE503" s="161">
        <v>2.2999999999999998</v>
      </c>
      <c r="AF503" s="161">
        <v>3.1</v>
      </c>
      <c r="AG503" s="161">
        <v>3.9</v>
      </c>
      <c r="AH503" s="161">
        <v>4.5999999999999996</v>
      </c>
      <c r="AI503" s="161">
        <v>5.4</v>
      </c>
      <c r="AJ503" s="161">
        <v>6.9</v>
      </c>
      <c r="AK503" s="161">
        <v>8.4</v>
      </c>
      <c r="AL503" s="161">
        <v>10.6</v>
      </c>
      <c r="AN503" s="71" t="str">
        <f t="shared" si="19"/>
        <v>252210</v>
      </c>
      <c r="AO503" s="69">
        <v>25</v>
      </c>
      <c r="AP503" s="69">
        <v>22</v>
      </c>
      <c r="AQ503" s="69">
        <v>10</v>
      </c>
      <c r="AR503" s="66">
        <v>90.1</v>
      </c>
      <c r="AS503" s="62"/>
    </row>
    <row r="504" spans="25:45" ht="14.4">
      <c r="Y504" s="73" t="str">
        <f t="shared" si="18"/>
        <v>262210</v>
      </c>
      <c r="Z504" s="69">
        <v>26</v>
      </c>
      <c r="AA504" s="69">
        <v>22</v>
      </c>
      <c r="AB504" s="69">
        <v>10</v>
      </c>
      <c r="AC504" s="161">
        <v>0.8</v>
      </c>
      <c r="AD504" s="161">
        <v>1.6</v>
      </c>
      <c r="AE504" s="161">
        <v>2.4</v>
      </c>
      <c r="AF504" s="161">
        <v>3.3</v>
      </c>
      <c r="AG504" s="161">
        <v>4.0999999999999996</v>
      </c>
      <c r="AH504" s="161">
        <v>4.9000000000000004</v>
      </c>
      <c r="AI504" s="161">
        <v>5.7</v>
      </c>
      <c r="AJ504" s="161">
        <v>7.3</v>
      </c>
      <c r="AK504" s="161">
        <v>8.8000000000000007</v>
      </c>
      <c r="AL504" s="161">
        <v>11.2</v>
      </c>
      <c r="AN504" s="71" t="str">
        <f t="shared" si="19"/>
        <v>262210</v>
      </c>
      <c r="AO504" s="69">
        <v>26</v>
      </c>
      <c r="AP504" s="69">
        <v>22</v>
      </c>
      <c r="AQ504" s="69">
        <v>10</v>
      </c>
      <c r="AR504" s="66">
        <v>90.3</v>
      </c>
      <c r="AS504" s="62"/>
    </row>
    <row r="505" spans="25:45" ht="14.4">
      <c r="Y505" s="73" t="str">
        <f t="shared" si="18"/>
        <v>272210</v>
      </c>
      <c r="Z505" s="69">
        <v>27</v>
      </c>
      <c r="AA505" s="69">
        <v>22</v>
      </c>
      <c r="AB505" s="69">
        <v>10</v>
      </c>
      <c r="AC505" s="161">
        <v>0.9</v>
      </c>
      <c r="AD505" s="161">
        <v>1.7</v>
      </c>
      <c r="AE505" s="161">
        <v>2.6</v>
      </c>
      <c r="AF505" s="161">
        <v>3.5</v>
      </c>
      <c r="AG505" s="161">
        <v>4.3</v>
      </c>
      <c r="AH505" s="161">
        <v>5.2</v>
      </c>
      <c r="AI505" s="161">
        <v>6</v>
      </c>
      <c r="AJ505" s="161">
        <v>7.7</v>
      </c>
      <c r="AK505" s="161">
        <v>9.4</v>
      </c>
      <c r="AL505" s="161">
        <v>11.9</v>
      </c>
      <c r="AN505" s="71" t="str">
        <f t="shared" si="19"/>
        <v>272210</v>
      </c>
      <c r="AO505" s="69">
        <v>27</v>
      </c>
      <c r="AP505" s="69">
        <v>22</v>
      </c>
      <c r="AQ505" s="69">
        <v>10</v>
      </c>
      <c r="AR505" s="66">
        <v>90.5</v>
      </c>
      <c r="AS505" s="62"/>
    </row>
    <row r="506" spans="25:45" ht="14.4">
      <c r="Y506" s="73" t="str">
        <f t="shared" si="18"/>
        <v>282210</v>
      </c>
      <c r="Z506" s="69">
        <v>28</v>
      </c>
      <c r="AA506" s="69">
        <v>22</v>
      </c>
      <c r="AB506" s="69">
        <v>10</v>
      </c>
      <c r="AC506" s="161">
        <v>0.9</v>
      </c>
      <c r="AD506" s="161">
        <v>1.8</v>
      </c>
      <c r="AE506" s="161">
        <v>2.7</v>
      </c>
      <c r="AF506" s="161">
        <v>3.7</v>
      </c>
      <c r="AG506" s="161">
        <v>4.5999999999999996</v>
      </c>
      <c r="AH506" s="161">
        <v>5.5</v>
      </c>
      <c r="AI506" s="161">
        <v>6.4</v>
      </c>
      <c r="AJ506" s="161">
        <v>8.1999999999999993</v>
      </c>
      <c r="AK506" s="161">
        <v>9.9</v>
      </c>
      <c r="AL506" s="161">
        <v>12.6</v>
      </c>
      <c r="AN506" s="71" t="str">
        <f t="shared" si="19"/>
        <v>282210</v>
      </c>
      <c r="AO506" s="69">
        <v>28</v>
      </c>
      <c r="AP506" s="69">
        <v>22</v>
      </c>
      <c r="AQ506" s="69">
        <v>10</v>
      </c>
      <c r="AR506" s="66">
        <v>90.8</v>
      </c>
      <c r="AS506" s="62"/>
    </row>
    <row r="507" spans="25:45" ht="14.4">
      <c r="Y507" s="73" t="str">
        <f t="shared" si="18"/>
        <v>292210</v>
      </c>
      <c r="Z507" s="69">
        <v>29</v>
      </c>
      <c r="AA507" s="69">
        <v>22</v>
      </c>
      <c r="AB507" s="69">
        <v>10</v>
      </c>
      <c r="AC507" s="161">
        <v>1</v>
      </c>
      <c r="AD507" s="161">
        <v>2</v>
      </c>
      <c r="AE507" s="161">
        <v>3</v>
      </c>
      <c r="AF507" s="161">
        <v>4</v>
      </c>
      <c r="AG507" s="161">
        <v>5</v>
      </c>
      <c r="AH507" s="161">
        <v>5.9</v>
      </c>
      <c r="AI507" s="161">
        <v>6.9</v>
      </c>
      <c r="AJ507" s="161">
        <v>8.8000000000000007</v>
      </c>
      <c r="AK507" s="161">
        <v>10.7</v>
      </c>
      <c r="AL507" s="161">
        <v>13.5</v>
      </c>
      <c r="AN507" s="71" t="str">
        <f t="shared" si="19"/>
        <v>292210</v>
      </c>
      <c r="AO507" s="69">
        <v>29</v>
      </c>
      <c r="AP507" s="69">
        <v>22</v>
      </c>
      <c r="AQ507" s="69">
        <v>10</v>
      </c>
      <c r="AR507" s="66">
        <v>91</v>
      </c>
      <c r="AS507" s="62"/>
    </row>
    <row r="508" spans="25:45" ht="14.4">
      <c r="Y508" s="73" t="str">
        <f t="shared" si="18"/>
        <v>302210</v>
      </c>
      <c r="Z508" s="69">
        <v>30</v>
      </c>
      <c r="AA508" s="69">
        <v>22</v>
      </c>
      <c r="AB508" s="69">
        <v>10</v>
      </c>
      <c r="AC508" s="161">
        <v>1</v>
      </c>
      <c r="AD508" s="161">
        <v>2.1</v>
      </c>
      <c r="AE508" s="161">
        <v>3.2</v>
      </c>
      <c r="AF508" s="161">
        <v>4.2</v>
      </c>
      <c r="AG508" s="161">
        <v>5.3</v>
      </c>
      <c r="AH508" s="161">
        <v>6.3</v>
      </c>
      <c r="AI508" s="161">
        <v>7.3</v>
      </c>
      <c r="AJ508" s="161">
        <v>9.4</v>
      </c>
      <c r="AK508" s="161">
        <v>11.4</v>
      </c>
      <c r="AL508" s="161">
        <v>14.4</v>
      </c>
      <c r="AN508" s="71" t="str">
        <f t="shared" si="19"/>
        <v>302210</v>
      </c>
      <c r="AO508" s="69">
        <v>30</v>
      </c>
      <c r="AP508" s="69">
        <v>22</v>
      </c>
      <c r="AQ508" s="69">
        <v>10</v>
      </c>
      <c r="AR508" s="66">
        <v>91.4</v>
      </c>
      <c r="AS508" s="62"/>
    </row>
    <row r="509" spans="25:45" ht="14.4">
      <c r="Y509" s="73" t="str">
        <f t="shared" si="18"/>
        <v>312210</v>
      </c>
      <c r="Z509" s="69">
        <v>31</v>
      </c>
      <c r="AA509" s="69">
        <v>22</v>
      </c>
      <c r="AB509" s="69">
        <v>10</v>
      </c>
      <c r="AC509" s="161">
        <v>1.2</v>
      </c>
      <c r="AD509" s="161">
        <v>2.2999999999999998</v>
      </c>
      <c r="AE509" s="161">
        <v>3.5</v>
      </c>
      <c r="AF509" s="161">
        <v>4.5999999999999996</v>
      </c>
      <c r="AG509" s="161">
        <v>5.7</v>
      </c>
      <c r="AH509" s="161">
        <v>6.9</v>
      </c>
      <c r="AI509" s="161">
        <v>8</v>
      </c>
      <c r="AJ509" s="161">
        <v>10.199999999999999</v>
      </c>
      <c r="AK509" s="161">
        <v>12.4</v>
      </c>
      <c r="AL509" s="161">
        <v>15.6</v>
      </c>
      <c r="AN509" s="71" t="str">
        <f t="shared" si="19"/>
        <v>312210</v>
      </c>
      <c r="AO509" s="69">
        <v>31</v>
      </c>
      <c r="AP509" s="69">
        <v>22</v>
      </c>
      <c r="AQ509" s="69">
        <v>10</v>
      </c>
      <c r="AR509" s="66">
        <v>91.7</v>
      </c>
      <c r="AS509" s="62"/>
    </row>
    <row r="510" spans="25:45" ht="14.4">
      <c r="Y510" s="73" t="str">
        <f t="shared" si="18"/>
        <v>322210</v>
      </c>
      <c r="Z510" s="69">
        <v>32</v>
      </c>
      <c r="AA510" s="69">
        <v>22</v>
      </c>
      <c r="AB510" s="69">
        <v>10</v>
      </c>
      <c r="AC510" s="161">
        <v>1.3</v>
      </c>
      <c r="AD510" s="161">
        <v>2.5</v>
      </c>
      <c r="AE510" s="161">
        <v>3.8</v>
      </c>
      <c r="AF510" s="161">
        <v>5</v>
      </c>
      <c r="AG510" s="161">
        <v>6.2</v>
      </c>
      <c r="AH510" s="161">
        <v>7.4</v>
      </c>
      <c r="AI510" s="161">
        <v>8.6</v>
      </c>
      <c r="AJ510" s="161">
        <v>11</v>
      </c>
      <c r="AK510" s="161">
        <v>13.3</v>
      </c>
      <c r="AL510" s="161">
        <v>16.8</v>
      </c>
      <c r="AN510" s="71" t="str">
        <f t="shared" si="19"/>
        <v>322210</v>
      </c>
      <c r="AO510" s="69">
        <v>32</v>
      </c>
      <c r="AP510" s="69">
        <v>22</v>
      </c>
      <c r="AQ510" s="69">
        <v>10</v>
      </c>
      <c r="AR510" s="66">
        <v>92.1</v>
      </c>
      <c r="AS510" s="62"/>
    </row>
    <row r="511" spans="25:45" ht="14.4">
      <c r="Y511" s="73" t="str">
        <f t="shared" si="18"/>
        <v>332210</v>
      </c>
      <c r="Z511" s="69">
        <v>33</v>
      </c>
      <c r="AA511" s="69">
        <v>22</v>
      </c>
      <c r="AB511" s="69">
        <v>10</v>
      </c>
      <c r="AC511" s="161">
        <v>1.3</v>
      </c>
      <c r="AD511" s="161">
        <v>2.7</v>
      </c>
      <c r="AE511" s="161">
        <v>4</v>
      </c>
      <c r="AF511" s="161">
        <v>5.4</v>
      </c>
      <c r="AG511" s="161">
        <v>6.7</v>
      </c>
      <c r="AH511" s="161">
        <v>8</v>
      </c>
      <c r="AI511" s="161">
        <v>9.3000000000000007</v>
      </c>
      <c r="AJ511" s="161">
        <v>11.9</v>
      </c>
      <c r="AK511" s="161">
        <v>14.4</v>
      </c>
      <c r="AL511" s="161">
        <v>18.100000000000001</v>
      </c>
      <c r="AN511" s="71" t="str">
        <f t="shared" si="19"/>
        <v>332210</v>
      </c>
      <c r="AO511" s="69">
        <v>33</v>
      </c>
      <c r="AP511" s="69">
        <v>22</v>
      </c>
      <c r="AQ511" s="69">
        <v>10</v>
      </c>
      <c r="AR511" s="66">
        <v>92.6</v>
      </c>
      <c r="AS511" s="62"/>
    </row>
    <row r="512" spans="25:45" ht="14.4">
      <c r="Y512" s="73" t="str">
        <f t="shared" si="18"/>
        <v>342210</v>
      </c>
      <c r="Z512" s="69">
        <v>34</v>
      </c>
      <c r="AA512" s="69">
        <v>22</v>
      </c>
      <c r="AB512" s="69">
        <v>10</v>
      </c>
      <c r="AC512" s="161">
        <v>1.5</v>
      </c>
      <c r="AD512" s="161">
        <v>2.9</v>
      </c>
      <c r="AE512" s="161">
        <v>4.4000000000000004</v>
      </c>
      <c r="AF512" s="161">
        <v>5.8</v>
      </c>
      <c r="AG512" s="161">
        <v>7.3</v>
      </c>
      <c r="AH512" s="161">
        <v>8.6999999999999993</v>
      </c>
      <c r="AI512" s="161">
        <v>10.1</v>
      </c>
      <c r="AJ512" s="161">
        <v>12.8</v>
      </c>
      <c r="AK512" s="161">
        <v>15.6</v>
      </c>
      <c r="AL512" s="161">
        <v>19.600000000000001</v>
      </c>
      <c r="AN512" s="71" t="str">
        <f t="shared" si="19"/>
        <v>342210</v>
      </c>
      <c r="AO512" s="69">
        <v>34</v>
      </c>
      <c r="AP512" s="69">
        <v>22</v>
      </c>
      <c r="AQ512" s="69">
        <v>10</v>
      </c>
      <c r="AR512" s="66">
        <v>93.1</v>
      </c>
      <c r="AS512" s="62"/>
    </row>
    <row r="513" spans="25:45" ht="14.4">
      <c r="Y513" s="73" t="str">
        <f t="shared" si="18"/>
        <v>352210</v>
      </c>
      <c r="Z513" s="69">
        <v>35</v>
      </c>
      <c r="AA513" s="69">
        <v>22</v>
      </c>
      <c r="AB513" s="69">
        <v>10</v>
      </c>
      <c r="AC513" s="161">
        <v>1.6</v>
      </c>
      <c r="AD513" s="161">
        <v>3.2</v>
      </c>
      <c r="AE513" s="161">
        <v>4.8</v>
      </c>
      <c r="AF513" s="161">
        <v>6.4</v>
      </c>
      <c r="AG513" s="161">
        <v>7.9</v>
      </c>
      <c r="AH513" s="161">
        <v>9.5</v>
      </c>
      <c r="AI513" s="161">
        <v>11</v>
      </c>
      <c r="AJ513" s="161">
        <v>14</v>
      </c>
      <c r="AK513" s="161">
        <v>16.899999999999999</v>
      </c>
      <c r="AL513" s="161">
        <v>21.2</v>
      </c>
      <c r="AN513" s="71" t="str">
        <f t="shared" si="19"/>
        <v>352210</v>
      </c>
      <c r="AO513" s="69">
        <v>35</v>
      </c>
      <c r="AP513" s="69">
        <v>22</v>
      </c>
      <c r="AQ513" s="69">
        <v>10</v>
      </c>
      <c r="AR513" s="66">
        <v>93.6</v>
      </c>
      <c r="AS513" s="62"/>
    </row>
    <row r="514" spans="25:45" ht="14.4">
      <c r="Y514" s="73" t="str">
        <f t="shared" si="18"/>
        <v>362210</v>
      </c>
      <c r="Z514" s="69">
        <v>36</v>
      </c>
      <c r="AA514" s="69">
        <v>22</v>
      </c>
      <c r="AB514" s="69">
        <v>10</v>
      </c>
      <c r="AC514" s="161">
        <v>1.8</v>
      </c>
      <c r="AD514" s="161">
        <v>3.5</v>
      </c>
      <c r="AE514" s="161">
        <v>5.2</v>
      </c>
      <c r="AF514" s="161">
        <v>6.9</v>
      </c>
      <c r="AG514" s="161">
        <v>8.6</v>
      </c>
      <c r="AH514" s="161">
        <v>10.3</v>
      </c>
      <c r="AI514" s="161">
        <v>11.9</v>
      </c>
      <c r="AJ514" s="161">
        <v>15.1</v>
      </c>
      <c r="AK514" s="161">
        <v>18.3</v>
      </c>
      <c r="AL514" s="161">
        <v>22.9</v>
      </c>
      <c r="AN514" s="71" t="str">
        <f t="shared" si="19"/>
        <v>362210</v>
      </c>
      <c r="AO514" s="69">
        <v>36</v>
      </c>
      <c r="AP514" s="69">
        <v>22</v>
      </c>
      <c r="AQ514" s="69">
        <v>10</v>
      </c>
      <c r="AR514" s="66">
        <v>94.2</v>
      </c>
      <c r="AS514" s="62"/>
    </row>
    <row r="515" spans="25:45" ht="14.4">
      <c r="Y515" s="73" t="str">
        <f t="shared" si="18"/>
        <v>372210</v>
      </c>
      <c r="Z515" s="69">
        <v>37</v>
      </c>
      <c r="AA515" s="69">
        <v>22</v>
      </c>
      <c r="AB515" s="69">
        <v>10</v>
      </c>
      <c r="AC515" s="161">
        <v>1.9</v>
      </c>
      <c r="AD515" s="161">
        <v>3.8</v>
      </c>
      <c r="AE515" s="161">
        <v>5.7</v>
      </c>
      <c r="AF515" s="161">
        <v>7.5</v>
      </c>
      <c r="AG515" s="161">
        <v>9.3000000000000007</v>
      </c>
      <c r="AH515" s="161">
        <v>11.1</v>
      </c>
      <c r="AI515" s="161">
        <v>12.9</v>
      </c>
      <c r="AJ515" s="161">
        <v>16.399999999999999</v>
      </c>
      <c r="AK515" s="161">
        <v>19.8</v>
      </c>
      <c r="AL515" s="161">
        <v>24.7</v>
      </c>
      <c r="AN515" s="71" t="str">
        <f t="shared" si="19"/>
        <v>372210</v>
      </c>
      <c r="AO515" s="69">
        <v>37</v>
      </c>
      <c r="AP515" s="69">
        <v>22</v>
      </c>
      <c r="AQ515" s="69">
        <v>10</v>
      </c>
      <c r="AR515" s="66">
        <v>94.9</v>
      </c>
      <c r="AS515" s="62"/>
    </row>
    <row r="516" spans="25:45" ht="14.4">
      <c r="Y516" s="73" t="str">
        <f t="shared" ref="Y516:Y579" si="20">+CONCATENATE(Z516,AA516,AB516)</f>
        <v>382210</v>
      </c>
      <c r="Z516" s="69">
        <v>38</v>
      </c>
      <c r="AA516" s="69">
        <v>22</v>
      </c>
      <c r="AB516" s="69">
        <v>10</v>
      </c>
      <c r="AC516" s="161">
        <v>2.1</v>
      </c>
      <c r="AD516" s="161">
        <v>4.2</v>
      </c>
      <c r="AE516" s="161">
        <v>6.2</v>
      </c>
      <c r="AF516" s="161">
        <v>8.1999999999999993</v>
      </c>
      <c r="AG516" s="161">
        <v>10.199999999999999</v>
      </c>
      <c r="AH516" s="161">
        <v>12.1</v>
      </c>
      <c r="AI516" s="161">
        <v>14</v>
      </c>
      <c r="AJ516" s="161">
        <v>17.8</v>
      </c>
      <c r="AK516" s="161">
        <v>21.5</v>
      </c>
      <c r="AL516" s="161">
        <v>26.8</v>
      </c>
      <c r="AN516" s="71" t="str">
        <f t="shared" ref="AN516:AN579" si="21">+CONCATENATE(AO516,AP516,AQ516)</f>
        <v>382210</v>
      </c>
      <c r="AO516" s="69">
        <v>38</v>
      </c>
      <c r="AP516" s="69">
        <v>22</v>
      </c>
      <c r="AQ516" s="69">
        <v>10</v>
      </c>
      <c r="AR516" s="66">
        <v>95.6</v>
      </c>
      <c r="AS516" s="62"/>
    </row>
    <row r="517" spans="25:45" ht="14.4">
      <c r="Y517" s="73" t="str">
        <f t="shared" si="20"/>
        <v>392210</v>
      </c>
      <c r="Z517" s="69">
        <v>39</v>
      </c>
      <c r="AA517" s="69">
        <v>22</v>
      </c>
      <c r="AB517" s="69">
        <v>10</v>
      </c>
      <c r="AC517" s="161">
        <v>2.2999999999999998</v>
      </c>
      <c r="AD517" s="161">
        <v>4.5</v>
      </c>
      <c r="AE517" s="161">
        <v>6.7</v>
      </c>
      <c r="AF517" s="161">
        <v>8.9</v>
      </c>
      <c r="AG517" s="161">
        <v>11</v>
      </c>
      <c r="AH517" s="161">
        <v>13.2</v>
      </c>
      <c r="AI517" s="161">
        <v>15.2</v>
      </c>
      <c r="AJ517" s="161">
        <v>19.3</v>
      </c>
      <c r="AK517" s="161">
        <v>23.3</v>
      </c>
      <c r="AL517" s="161">
        <v>29.1</v>
      </c>
      <c r="AN517" s="71" t="str">
        <f t="shared" si="21"/>
        <v>392210</v>
      </c>
      <c r="AO517" s="69">
        <v>39</v>
      </c>
      <c r="AP517" s="69">
        <v>22</v>
      </c>
      <c r="AQ517" s="69">
        <v>10</v>
      </c>
      <c r="AR517" s="66">
        <v>96.5</v>
      </c>
      <c r="AS517" s="62"/>
    </row>
    <row r="518" spans="25:45" ht="14.4">
      <c r="Y518" s="73" t="str">
        <f t="shared" si="20"/>
        <v>402210</v>
      </c>
      <c r="Z518" s="69">
        <v>40</v>
      </c>
      <c r="AA518" s="69">
        <v>22</v>
      </c>
      <c r="AB518" s="69">
        <v>10</v>
      </c>
      <c r="AC518" s="161">
        <v>2.5</v>
      </c>
      <c r="AD518" s="161">
        <v>4.9000000000000004</v>
      </c>
      <c r="AE518" s="161">
        <v>7.4</v>
      </c>
      <c r="AF518" s="161">
        <v>9.6999999999999993</v>
      </c>
      <c r="AG518" s="161">
        <v>12.1</v>
      </c>
      <c r="AH518" s="161">
        <v>14.4</v>
      </c>
      <c r="AI518" s="161">
        <v>16.600000000000001</v>
      </c>
      <c r="AJ518" s="161">
        <v>21</v>
      </c>
      <c r="AK518" s="161">
        <v>25.3</v>
      </c>
      <c r="AL518" s="161">
        <v>31.5</v>
      </c>
      <c r="AN518" s="71" t="str">
        <f t="shared" si="21"/>
        <v>402210</v>
      </c>
      <c r="AO518" s="69">
        <v>40</v>
      </c>
      <c r="AP518" s="69">
        <v>22</v>
      </c>
      <c r="AQ518" s="69">
        <v>10</v>
      </c>
      <c r="AR518" s="66">
        <v>97.4</v>
      </c>
      <c r="AS518" s="62"/>
    </row>
    <row r="519" spans="25:45" ht="14.4">
      <c r="Y519" s="73" t="str">
        <f t="shared" si="20"/>
        <v>412210</v>
      </c>
      <c r="Z519" s="69">
        <v>41</v>
      </c>
      <c r="AA519" s="69">
        <v>22</v>
      </c>
      <c r="AB519" s="69">
        <v>10</v>
      </c>
      <c r="AC519" s="161">
        <v>2.7</v>
      </c>
      <c r="AD519" s="161">
        <v>5.4</v>
      </c>
      <c r="AE519" s="161">
        <v>8</v>
      </c>
      <c r="AF519" s="161">
        <v>10.6</v>
      </c>
      <c r="AG519" s="161">
        <v>13.2</v>
      </c>
      <c r="AH519" s="161">
        <v>15.7</v>
      </c>
      <c r="AI519" s="161">
        <v>18.100000000000001</v>
      </c>
      <c r="AJ519" s="161">
        <v>22.9</v>
      </c>
      <c r="AK519" s="161">
        <v>27.5</v>
      </c>
      <c r="AL519" s="161">
        <v>34.200000000000003</v>
      </c>
      <c r="AN519" s="71" t="str">
        <f t="shared" si="21"/>
        <v>412210</v>
      </c>
      <c r="AO519" s="69">
        <v>41</v>
      </c>
      <c r="AP519" s="69">
        <v>22</v>
      </c>
      <c r="AQ519" s="69">
        <v>10</v>
      </c>
      <c r="AR519" s="66">
        <v>98.4</v>
      </c>
      <c r="AS519" s="62"/>
    </row>
    <row r="520" spans="25:45" ht="14.4">
      <c r="Y520" s="73" t="str">
        <f t="shared" si="20"/>
        <v>422210</v>
      </c>
      <c r="Z520" s="69">
        <v>42</v>
      </c>
      <c r="AA520" s="69">
        <v>22</v>
      </c>
      <c r="AB520" s="69">
        <v>10</v>
      </c>
      <c r="AC520" s="161">
        <v>3</v>
      </c>
      <c r="AD520" s="161">
        <v>5.9</v>
      </c>
      <c r="AE520" s="161">
        <v>8.8000000000000007</v>
      </c>
      <c r="AF520" s="161">
        <v>11.6</v>
      </c>
      <c r="AG520" s="161">
        <v>14.4</v>
      </c>
      <c r="AH520" s="161">
        <v>17.100000000000001</v>
      </c>
      <c r="AI520" s="161">
        <v>19.7</v>
      </c>
      <c r="AJ520" s="161">
        <v>24.9</v>
      </c>
      <c r="AK520" s="161">
        <v>29.9</v>
      </c>
      <c r="AL520" s="161">
        <v>37.1</v>
      </c>
      <c r="AN520" s="71" t="str">
        <f t="shared" si="21"/>
        <v>422210</v>
      </c>
      <c r="AO520" s="69">
        <v>42</v>
      </c>
      <c r="AP520" s="69">
        <v>22</v>
      </c>
      <c r="AQ520" s="69">
        <v>10</v>
      </c>
      <c r="AR520" s="66">
        <v>99.5</v>
      </c>
      <c r="AS520" s="62"/>
    </row>
    <row r="521" spans="25:45" ht="14.4">
      <c r="Y521" s="73" t="str">
        <f t="shared" si="20"/>
        <v>432210</v>
      </c>
      <c r="Z521" s="69">
        <v>43</v>
      </c>
      <c r="AA521" s="69">
        <v>22</v>
      </c>
      <c r="AB521" s="69">
        <v>10</v>
      </c>
      <c r="AC521" s="161">
        <v>3.2</v>
      </c>
      <c r="AD521" s="161">
        <v>6.4</v>
      </c>
      <c r="AE521" s="161">
        <v>9.6</v>
      </c>
      <c r="AF521" s="161">
        <v>12.6</v>
      </c>
      <c r="AG521" s="161">
        <v>15.6</v>
      </c>
      <c r="AH521" s="161">
        <v>18.600000000000001</v>
      </c>
      <c r="AI521" s="161">
        <v>21.5</v>
      </c>
      <c r="AJ521" s="161">
        <v>27.1</v>
      </c>
      <c r="AK521" s="161">
        <v>32.5</v>
      </c>
      <c r="AL521" s="161">
        <v>40.299999999999997</v>
      </c>
      <c r="AN521" s="71" t="str">
        <f t="shared" si="21"/>
        <v>432210</v>
      </c>
      <c r="AO521" s="69">
        <v>43</v>
      </c>
      <c r="AP521" s="69">
        <v>22</v>
      </c>
      <c r="AQ521" s="69">
        <v>10</v>
      </c>
      <c r="AR521" s="66">
        <v>100.8</v>
      </c>
      <c r="AS521" s="62"/>
    </row>
    <row r="522" spans="25:45" ht="14.4">
      <c r="Y522" s="73" t="str">
        <f t="shared" si="20"/>
        <v>442210</v>
      </c>
      <c r="Z522" s="69">
        <v>44</v>
      </c>
      <c r="AA522" s="69">
        <v>22</v>
      </c>
      <c r="AB522" s="69">
        <v>10</v>
      </c>
      <c r="AC522" s="161">
        <v>3.6</v>
      </c>
      <c r="AD522" s="161">
        <v>7.1</v>
      </c>
      <c r="AE522" s="161">
        <v>10.5</v>
      </c>
      <c r="AF522" s="161">
        <v>13.8</v>
      </c>
      <c r="AG522" s="161">
        <v>17.100000000000001</v>
      </c>
      <c r="AH522" s="161">
        <v>20.399999999999999</v>
      </c>
      <c r="AI522" s="161">
        <v>23.5</v>
      </c>
      <c r="AJ522" s="161">
        <v>29.6</v>
      </c>
      <c r="AK522" s="161">
        <v>35.5</v>
      </c>
      <c r="AL522" s="161">
        <v>43.8</v>
      </c>
      <c r="AN522" s="71" t="str">
        <f t="shared" si="21"/>
        <v>442210</v>
      </c>
      <c r="AO522" s="69">
        <v>44</v>
      </c>
      <c r="AP522" s="69">
        <v>22</v>
      </c>
      <c r="AQ522" s="69">
        <v>10</v>
      </c>
      <c r="AR522" s="66">
        <v>102.2</v>
      </c>
      <c r="AS522" s="62"/>
    </row>
    <row r="523" spans="25:45" ht="14.4">
      <c r="Y523" s="73" t="str">
        <f t="shared" si="20"/>
        <v>452210</v>
      </c>
      <c r="Z523" s="69">
        <v>45</v>
      </c>
      <c r="AA523" s="69">
        <v>22</v>
      </c>
      <c r="AB523" s="69">
        <v>10</v>
      </c>
      <c r="AC523" s="161">
        <v>4</v>
      </c>
      <c r="AD523" s="161">
        <v>7.8</v>
      </c>
      <c r="AE523" s="161">
        <v>11.6</v>
      </c>
      <c r="AF523" s="161">
        <v>15.2</v>
      </c>
      <c r="AG523" s="161">
        <v>18.8</v>
      </c>
      <c r="AH523" s="161">
        <v>22.3</v>
      </c>
      <c r="AI523" s="161">
        <v>25.7</v>
      </c>
      <c r="AJ523" s="161">
        <v>32.4</v>
      </c>
      <c r="AK523" s="161">
        <v>38.700000000000003</v>
      </c>
      <c r="AL523" s="161">
        <v>47.7</v>
      </c>
      <c r="AN523" s="71" t="str">
        <f t="shared" si="21"/>
        <v>452210</v>
      </c>
      <c r="AO523" s="69">
        <v>45</v>
      </c>
      <c r="AP523" s="69">
        <v>22</v>
      </c>
      <c r="AQ523" s="69">
        <v>10</v>
      </c>
      <c r="AR523" s="66">
        <v>103.7</v>
      </c>
      <c r="AS523" s="62"/>
    </row>
    <row r="524" spans="25:45" ht="14.4">
      <c r="Y524" s="73" t="str">
        <f t="shared" si="20"/>
        <v>462210</v>
      </c>
      <c r="Z524" s="69">
        <v>46</v>
      </c>
      <c r="AA524" s="69">
        <v>22</v>
      </c>
      <c r="AB524" s="69">
        <v>10</v>
      </c>
      <c r="AC524" s="161">
        <v>4.3</v>
      </c>
      <c r="AD524" s="161">
        <v>8.5</v>
      </c>
      <c r="AE524" s="161">
        <v>12.6</v>
      </c>
      <c r="AF524" s="161">
        <v>16.600000000000001</v>
      </c>
      <c r="AG524" s="161">
        <v>20.5</v>
      </c>
      <c r="AH524" s="161">
        <v>24.4</v>
      </c>
      <c r="AI524" s="161">
        <v>28.1</v>
      </c>
      <c r="AJ524" s="161">
        <v>35.299999999999997</v>
      </c>
      <c r="AK524" s="161">
        <v>42.1</v>
      </c>
      <c r="AL524" s="161">
        <v>51.9</v>
      </c>
      <c r="AN524" s="71" t="str">
        <f t="shared" si="21"/>
        <v>462210</v>
      </c>
      <c r="AO524" s="69">
        <v>46</v>
      </c>
      <c r="AP524" s="69">
        <v>22</v>
      </c>
      <c r="AQ524" s="69">
        <v>10</v>
      </c>
      <c r="AR524" s="66">
        <v>105.5</v>
      </c>
      <c r="AS524" s="62"/>
    </row>
    <row r="525" spans="25:45" ht="14.4">
      <c r="Y525" s="73" t="str">
        <f t="shared" si="20"/>
        <v>472210</v>
      </c>
      <c r="Z525" s="69">
        <v>47</v>
      </c>
      <c r="AA525" s="69">
        <v>22</v>
      </c>
      <c r="AB525" s="69">
        <v>10</v>
      </c>
      <c r="AC525" s="161">
        <v>4.7</v>
      </c>
      <c r="AD525" s="161">
        <v>9.3000000000000007</v>
      </c>
      <c r="AE525" s="161">
        <v>13.8</v>
      </c>
      <c r="AF525" s="161">
        <v>18.2</v>
      </c>
      <c r="AG525" s="161">
        <v>22.5</v>
      </c>
      <c r="AH525" s="161">
        <v>26.6</v>
      </c>
      <c r="AI525" s="161">
        <v>30.7</v>
      </c>
      <c r="AJ525" s="161">
        <v>38.5</v>
      </c>
      <c r="AK525" s="161">
        <v>45.9</v>
      </c>
      <c r="AL525" s="161">
        <v>56.5</v>
      </c>
      <c r="AN525" s="71" t="str">
        <f t="shared" si="21"/>
        <v>472210</v>
      </c>
      <c r="AO525" s="69">
        <v>47</v>
      </c>
      <c r="AP525" s="69">
        <v>22</v>
      </c>
      <c r="AQ525" s="69">
        <v>10</v>
      </c>
      <c r="AR525" s="66">
        <v>107.4</v>
      </c>
      <c r="AS525" s="62"/>
    </row>
    <row r="526" spans="25:45" ht="14.4">
      <c r="Y526" s="73" t="str">
        <f t="shared" si="20"/>
        <v>482210</v>
      </c>
      <c r="Z526" s="69">
        <v>48</v>
      </c>
      <c r="AA526" s="69">
        <v>22</v>
      </c>
      <c r="AB526" s="69">
        <v>10</v>
      </c>
      <c r="AC526" s="161">
        <v>5.2</v>
      </c>
      <c r="AD526" s="161">
        <v>10.3</v>
      </c>
      <c r="AE526" s="161">
        <v>15.2</v>
      </c>
      <c r="AF526" s="161">
        <v>20</v>
      </c>
      <c r="AG526" s="161">
        <v>24.6</v>
      </c>
      <c r="AH526" s="161">
        <v>29.1</v>
      </c>
      <c r="AI526" s="161">
        <v>33.5</v>
      </c>
      <c r="AJ526" s="161">
        <v>42</v>
      </c>
      <c r="AK526" s="161">
        <v>50</v>
      </c>
      <c r="AL526" s="161">
        <v>61.4</v>
      </c>
      <c r="AN526" s="71" t="str">
        <f t="shared" si="21"/>
        <v>482210</v>
      </c>
      <c r="AO526" s="69">
        <v>48</v>
      </c>
      <c r="AP526" s="69">
        <v>22</v>
      </c>
      <c r="AQ526" s="69">
        <v>10</v>
      </c>
      <c r="AR526" s="66">
        <v>109.5</v>
      </c>
      <c r="AS526" s="62"/>
    </row>
    <row r="527" spans="25:45" ht="14.4">
      <c r="Y527" s="73" t="str">
        <f t="shared" si="20"/>
        <v>182214</v>
      </c>
      <c r="Z527" s="69">
        <v>18</v>
      </c>
      <c r="AA527" s="69">
        <v>22</v>
      </c>
      <c r="AB527" s="69">
        <v>14</v>
      </c>
      <c r="AC527" s="161">
        <v>0.4</v>
      </c>
      <c r="AD527" s="161">
        <v>0.9</v>
      </c>
      <c r="AE527" s="161">
        <v>1.4</v>
      </c>
      <c r="AF527" s="161">
        <v>1.9</v>
      </c>
      <c r="AG527" s="161">
        <v>2.4</v>
      </c>
      <c r="AH527" s="161">
        <v>2.8</v>
      </c>
      <c r="AI527" s="161">
        <v>3.3</v>
      </c>
      <c r="AJ527" s="161">
        <v>4.3</v>
      </c>
      <c r="AK527" s="161">
        <v>5.2</v>
      </c>
      <c r="AL527" s="161">
        <v>6.6</v>
      </c>
      <c r="AN527" s="71" t="str">
        <f t="shared" si="21"/>
        <v>182214</v>
      </c>
      <c r="AO527" s="69">
        <v>18</v>
      </c>
      <c r="AP527" s="69">
        <v>22</v>
      </c>
      <c r="AQ527" s="69">
        <v>14</v>
      </c>
      <c r="AR527" s="66">
        <v>68.8</v>
      </c>
      <c r="AS527" s="62"/>
    </row>
    <row r="528" spans="25:45" ht="14.4">
      <c r="Y528" s="73" t="str">
        <f t="shared" si="20"/>
        <v>192214</v>
      </c>
      <c r="Z528" s="69">
        <v>19</v>
      </c>
      <c r="AA528" s="69">
        <v>22</v>
      </c>
      <c r="AB528" s="69">
        <v>14</v>
      </c>
      <c r="AC528" s="161">
        <v>0.5</v>
      </c>
      <c r="AD528" s="161">
        <v>1</v>
      </c>
      <c r="AE528" s="161">
        <v>1.5</v>
      </c>
      <c r="AF528" s="161">
        <v>2</v>
      </c>
      <c r="AG528" s="161">
        <v>2.5</v>
      </c>
      <c r="AH528" s="161">
        <v>3</v>
      </c>
      <c r="AI528" s="161">
        <v>3.5</v>
      </c>
      <c r="AJ528" s="161">
        <v>4.5</v>
      </c>
      <c r="AK528" s="161">
        <v>5.5</v>
      </c>
      <c r="AL528" s="161">
        <v>6.9</v>
      </c>
      <c r="AN528" s="71" t="str">
        <f t="shared" si="21"/>
        <v>192214</v>
      </c>
      <c r="AO528" s="69">
        <v>19</v>
      </c>
      <c r="AP528" s="69">
        <v>22</v>
      </c>
      <c r="AQ528" s="69">
        <v>14</v>
      </c>
      <c r="AR528" s="66">
        <v>68.8</v>
      </c>
      <c r="AS528" s="62"/>
    </row>
    <row r="529" spans="25:45" ht="14.4">
      <c r="Y529" s="73" t="str">
        <f t="shared" si="20"/>
        <v>202214</v>
      </c>
      <c r="Z529" s="69">
        <v>20</v>
      </c>
      <c r="AA529" s="69">
        <v>22</v>
      </c>
      <c r="AB529" s="69">
        <v>14</v>
      </c>
      <c r="AC529" s="161">
        <v>0.5</v>
      </c>
      <c r="AD529" s="161">
        <v>1</v>
      </c>
      <c r="AE529" s="161">
        <v>1.5</v>
      </c>
      <c r="AF529" s="161">
        <v>2.1</v>
      </c>
      <c r="AG529" s="161">
        <v>2.6</v>
      </c>
      <c r="AH529" s="161">
        <v>3.1</v>
      </c>
      <c r="AI529" s="161">
        <v>3.6</v>
      </c>
      <c r="AJ529" s="161">
        <v>4.5999999999999996</v>
      </c>
      <c r="AK529" s="161">
        <v>5.6</v>
      </c>
      <c r="AL529" s="161">
        <v>7.2</v>
      </c>
      <c r="AN529" s="71" t="str">
        <f t="shared" si="21"/>
        <v>202214</v>
      </c>
      <c r="AO529" s="69">
        <v>20</v>
      </c>
      <c r="AP529" s="69">
        <v>22</v>
      </c>
      <c r="AQ529" s="69">
        <v>14</v>
      </c>
      <c r="AR529" s="66">
        <v>68.900000000000006</v>
      </c>
      <c r="AS529" s="62"/>
    </row>
    <row r="530" spans="25:45" ht="14.4">
      <c r="Y530" s="73" t="str">
        <f t="shared" si="20"/>
        <v>212214</v>
      </c>
      <c r="Z530" s="69">
        <v>21</v>
      </c>
      <c r="AA530" s="69">
        <v>22</v>
      </c>
      <c r="AB530" s="69">
        <v>14</v>
      </c>
      <c r="AC530" s="161">
        <v>0.5</v>
      </c>
      <c r="AD530" s="161">
        <v>1</v>
      </c>
      <c r="AE530" s="161">
        <v>1.6</v>
      </c>
      <c r="AF530" s="161">
        <v>2.1</v>
      </c>
      <c r="AG530" s="161">
        <v>2.6</v>
      </c>
      <c r="AH530" s="161">
        <v>3.2</v>
      </c>
      <c r="AI530" s="161">
        <v>3.7</v>
      </c>
      <c r="AJ530" s="161">
        <v>4.8</v>
      </c>
      <c r="AK530" s="161">
        <v>5.8</v>
      </c>
      <c r="AL530" s="161">
        <v>7.4</v>
      </c>
      <c r="AN530" s="71" t="str">
        <f t="shared" si="21"/>
        <v>212214</v>
      </c>
      <c r="AO530" s="69">
        <v>21</v>
      </c>
      <c r="AP530" s="69">
        <v>22</v>
      </c>
      <c r="AQ530" s="69">
        <v>14</v>
      </c>
      <c r="AR530" s="66">
        <v>69</v>
      </c>
      <c r="AS530" s="62"/>
    </row>
    <row r="531" spans="25:45" ht="14.4">
      <c r="Y531" s="73" t="str">
        <f t="shared" si="20"/>
        <v>222214</v>
      </c>
      <c r="Z531" s="69">
        <v>22</v>
      </c>
      <c r="AA531" s="69">
        <v>22</v>
      </c>
      <c r="AB531" s="69">
        <v>14</v>
      </c>
      <c r="AC531" s="161">
        <v>0.5</v>
      </c>
      <c r="AD531" s="161">
        <v>1.1000000000000001</v>
      </c>
      <c r="AE531" s="161">
        <v>1.6</v>
      </c>
      <c r="AF531" s="161">
        <v>2.2000000000000002</v>
      </c>
      <c r="AG531" s="161">
        <v>2.7</v>
      </c>
      <c r="AH531" s="161">
        <v>3.3</v>
      </c>
      <c r="AI531" s="161">
        <v>3.8</v>
      </c>
      <c r="AJ531" s="161">
        <v>4.9000000000000004</v>
      </c>
      <c r="AK531" s="161">
        <v>6</v>
      </c>
      <c r="AL531" s="161">
        <v>7.6</v>
      </c>
      <c r="AN531" s="71" t="str">
        <f t="shared" si="21"/>
        <v>222214</v>
      </c>
      <c r="AO531" s="69">
        <v>22</v>
      </c>
      <c r="AP531" s="69">
        <v>22</v>
      </c>
      <c r="AQ531" s="69">
        <v>14</v>
      </c>
      <c r="AR531" s="66">
        <v>69.099999999999994</v>
      </c>
      <c r="AS531" s="62"/>
    </row>
    <row r="532" spans="25:45" ht="14.4">
      <c r="Y532" s="73" t="str">
        <f t="shared" si="20"/>
        <v>232214</v>
      </c>
      <c r="Z532" s="69">
        <v>23</v>
      </c>
      <c r="AA532" s="69">
        <v>22</v>
      </c>
      <c r="AB532" s="69">
        <v>14</v>
      </c>
      <c r="AC532" s="161">
        <v>0.5</v>
      </c>
      <c r="AD532" s="161">
        <v>1.1000000000000001</v>
      </c>
      <c r="AE532" s="161">
        <v>1.7</v>
      </c>
      <c r="AF532" s="161">
        <v>2.2999999999999998</v>
      </c>
      <c r="AG532" s="161">
        <v>2.8</v>
      </c>
      <c r="AH532" s="161">
        <v>3.4</v>
      </c>
      <c r="AI532" s="161">
        <v>4</v>
      </c>
      <c r="AJ532" s="161">
        <v>5.0999999999999996</v>
      </c>
      <c r="AK532" s="161">
        <v>6.3</v>
      </c>
      <c r="AL532" s="161">
        <v>8</v>
      </c>
      <c r="AN532" s="71" t="str">
        <f t="shared" si="21"/>
        <v>232214</v>
      </c>
      <c r="AO532" s="69">
        <v>23</v>
      </c>
      <c r="AP532" s="69">
        <v>22</v>
      </c>
      <c r="AQ532" s="69">
        <v>14</v>
      </c>
      <c r="AR532" s="66">
        <v>69.2</v>
      </c>
      <c r="AS532" s="62"/>
    </row>
    <row r="533" spans="25:45" ht="14.4">
      <c r="Y533" s="73" t="str">
        <f t="shared" si="20"/>
        <v>242214</v>
      </c>
      <c r="Z533" s="69">
        <v>24</v>
      </c>
      <c r="AA533" s="69">
        <v>22</v>
      </c>
      <c r="AB533" s="69">
        <v>14</v>
      </c>
      <c r="AC533" s="161">
        <v>0.6</v>
      </c>
      <c r="AD533" s="161">
        <v>1.2</v>
      </c>
      <c r="AE533" s="161">
        <v>1.8</v>
      </c>
      <c r="AF533" s="161">
        <v>2.4</v>
      </c>
      <c r="AG533" s="161">
        <v>3</v>
      </c>
      <c r="AH533" s="161">
        <v>3.6</v>
      </c>
      <c r="AI533" s="161">
        <v>4.2</v>
      </c>
      <c r="AJ533" s="161">
        <v>5.4</v>
      </c>
      <c r="AK533" s="161">
        <v>6.5</v>
      </c>
      <c r="AL533" s="161">
        <v>8.3000000000000007</v>
      </c>
      <c r="AN533" s="71" t="str">
        <f t="shared" si="21"/>
        <v>242214</v>
      </c>
      <c r="AO533" s="69">
        <v>24</v>
      </c>
      <c r="AP533" s="69">
        <v>22</v>
      </c>
      <c r="AQ533" s="69">
        <v>14</v>
      </c>
      <c r="AR533" s="66">
        <v>69.3</v>
      </c>
      <c r="AS533" s="62"/>
    </row>
    <row r="534" spans="25:45" ht="14.4">
      <c r="Y534" s="73" t="str">
        <f t="shared" si="20"/>
        <v>252214</v>
      </c>
      <c r="Z534" s="69">
        <v>25</v>
      </c>
      <c r="AA534" s="69">
        <v>22</v>
      </c>
      <c r="AB534" s="69">
        <v>14</v>
      </c>
      <c r="AC534" s="161">
        <v>0.6</v>
      </c>
      <c r="AD534" s="161">
        <v>1.3</v>
      </c>
      <c r="AE534" s="161">
        <v>1.9</v>
      </c>
      <c r="AF534" s="161">
        <v>2.5</v>
      </c>
      <c r="AG534" s="161">
        <v>3.1</v>
      </c>
      <c r="AH534" s="161">
        <v>3.8</v>
      </c>
      <c r="AI534" s="161">
        <v>4.4000000000000004</v>
      </c>
      <c r="AJ534" s="161">
        <v>5.7</v>
      </c>
      <c r="AK534" s="161">
        <v>6.9</v>
      </c>
      <c r="AL534" s="161">
        <v>8.8000000000000007</v>
      </c>
      <c r="AN534" s="71" t="str">
        <f t="shared" si="21"/>
        <v>252214</v>
      </c>
      <c r="AO534" s="69">
        <v>25</v>
      </c>
      <c r="AP534" s="69">
        <v>22</v>
      </c>
      <c r="AQ534" s="69">
        <v>14</v>
      </c>
      <c r="AR534" s="66">
        <v>69.400000000000006</v>
      </c>
      <c r="AS534" s="62"/>
    </row>
    <row r="535" spans="25:45" ht="14.4">
      <c r="Y535" s="73" t="str">
        <f t="shared" si="20"/>
        <v>262214</v>
      </c>
      <c r="Z535" s="69">
        <v>26</v>
      </c>
      <c r="AA535" s="69">
        <v>22</v>
      </c>
      <c r="AB535" s="69">
        <v>14</v>
      </c>
      <c r="AC535" s="161">
        <v>0.7</v>
      </c>
      <c r="AD535" s="161">
        <v>1.4</v>
      </c>
      <c r="AE535" s="161">
        <v>2</v>
      </c>
      <c r="AF535" s="161">
        <v>2.7</v>
      </c>
      <c r="AG535" s="161">
        <v>3.4</v>
      </c>
      <c r="AH535" s="161">
        <v>4</v>
      </c>
      <c r="AI535" s="161">
        <v>4.7</v>
      </c>
      <c r="AJ535" s="161">
        <v>6</v>
      </c>
      <c r="AK535" s="161">
        <v>7.3</v>
      </c>
      <c r="AL535" s="161">
        <v>9.3000000000000007</v>
      </c>
      <c r="AN535" s="71" t="str">
        <f t="shared" si="21"/>
        <v>262214</v>
      </c>
      <c r="AO535" s="69">
        <v>26</v>
      </c>
      <c r="AP535" s="69">
        <v>22</v>
      </c>
      <c r="AQ535" s="69">
        <v>14</v>
      </c>
      <c r="AR535" s="66">
        <v>69.5</v>
      </c>
      <c r="AS535" s="62"/>
    </row>
    <row r="536" spans="25:45" ht="14.4">
      <c r="Y536" s="73" t="str">
        <f t="shared" si="20"/>
        <v>272214</v>
      </c>
      <c r="Z536" s="69">
        <v>27</v>
      </c>
      <c r="AA536" s="69">
        <v>22</v>
      </c>
      <c r="AB536" s="69">
        <v>14</v>
      </c>
      <c r="AC536" s="161">
        <v>0.7</v>
      </c>
      <c r="AD536" s="161">
        <v>1.4</v>
      </c>
      <c r="AE536" s="161">
        <v>2.1</v>
      </c>
      <c r="AF536" s="161">
        <v>2.8</v>
      </c>
      <c r="AG536" s="161">
        <v>3.6</v>
      </c>
      <c r="AH536" s="161">
        <v>4.3</v>
      </c>
      <c r="AI536" s="161">
        <v>5</v>
      </c>
      <c r="AJ536" s="161">
        <v>6.4</v>
      </c>
      <c r="AK536" s="161">
        <v>7.7</v>
      </c>
      <c r="AL536" s="161">
        <v>9.8000000000000007</v>
      </c>
      <c r="AN536" s="71" t="str">
        <f t="shared" si="21"/>
        <v>272214</v>
      </c>
      <c r="AO536" s="69">
        <v>27</v>
      </c>
      <c r="AP536" s="69">
        <v>22</v>
      </c>
      <c r="AQ536" s="69">
        <v>14</v>
      </c>
      <c r="AR536" s="66">
        <v>69.7</v>
      </c>
      <c r="AS536" s="62"/>
    </row>
    <row r="537" spans="25:45" ht="14.4">
      <c r="Y537" s="73" t="str">
        <f t="shared" si="20"/>
        <v>282214</v>
      </c>
      <c r="Z537" s="69">
        <v>28</v>
      </c>
      <c r="AA537" s="69">
        <v>22</v>
      </c>
      <c r="AB537" s="69">
        <v>14</v>
      </c>
      <c r="AC537" s="161">
        <v>0.8</v>
      </c>
      <c r="AD537" s="161">
        <v>1.5</v>
      </c>
      <c r="AE537" s="161">
        <v>2.2999999999999998</v>
      </c>
      <c r="AF537" s="161">
        <v>3</v>
      </c>
      <c r="AG537" s="161">
        <v>3.8</v>
      </c>
      <c r="AH537" s="161">
        <v>4.5</v>
      </c>
      <c r="AI537" s="161">
        <v>5.3</v>
      </c>
      <c r="AJ537" s="161">
        <v>6.8</v>
      </c>
      <c r="AK537" s="161">
        <v>8.3000000000000007</v>
      </c>
      <c r="AL537" s="161">
        <v>10.5</v>
      </c>
      <c r="AN537" s="71" t="str">
        <f t="shared" si="21"/>
        <v>282214</v>
      </c>
      <c r="AO537" s="69">
        <v>28</v>
      </c>
      <c r="AP537" s="69">
        <v>22</v>
      </c>
      <c r="AQ537" s="69">
        <v>14</v>
      </c>
      <c r="AR537" s="66">
        <v>69.900000000000006</v>
      </c>
      <c r="AS537" s="62"/>
    </row>
    <row r="538" spans="25:45" ht="14.4">
      <c r="Y538" s="73" t="str">
        <f t="shared" si="20"/>
        <v>292214</v>
      </c>
      <c r="Z538" s="69">
        <v>29</v>
      </c>
      <c r="AA538" s="69">
        <v>22</v>
      </c>
      <c r="AB538" s="69">
        <v>14</v>
      </c>
      <c r="AC538" s="161">
        <v>0.9</v>
      </c>
      <c r="AD538" s="161">
        <v>1.7</v>
      </c>
      <c r="AE538" s="161">
        <v>2.5</v>
      </c>
      <c r="AF538" s="161">
        <v>3.3</v>
      </c>
      <c r="AG538" s="161">
        <v>4.0999999999999996</v>
      </c>
      <c r="AH538" s="161">
        <v>4.9000000000000004</v>
      </c>
      <c r="AI538" s="161">
        <v>5.7</v>
      </c>
      <c r="AJ538" s="161">
        <v>7.3</v>
      </c>
      <c r="AK538" s="161">
        <v>8.9</v>
      </c>
      <c r="AL538" s="161">
        <v>11.2</v>
      </c>
      <c r="AN538" s="71" t="str">
        <f t="shared" si="21"/>
        <v>292214</v>
      </c>
      <c r="AO538" s="69">
        <v>29</v>
      </c>
      <c r="AP538" s="69">
        <v>22</v>
      </c>
      <c r="AQ538" s="69">
        <v>14</v>
      </c>
      <c r="AR538" s="66">
        <v>70.099999999999994</v>
      </c>
      <c r="AS538" s="62"/>
    </row>
    <row r="539" spans="25:45" ht="14.4">
      <c r="Y539" s="73" t="str">
        <f t="shared" si="20"/>
        <v>302214</v>
      </c>
      <c r="Z539" s="69">
        <v>30</v>
      </c>
      <c r="AA539" s="69">
        <v>22</v>
      </c>
      <c r="AB539" s="69">
        <v>14</v>
      </c>
      <c r="AC539" s="161">
        <v>0.9</v>
      </c>
      <c r="AD539" s="161">
        <v>1.8</v>
      </c>
      <c r="AE539" s="161">
        <v>2.6</v>
      </c>
      <c r="AF539" s="161">
        <v>3.5</v>
      </c>
      <c r="AG539" s="161">
        <v>4.4000000000000004</v>
      </c>
      <c r="AH539" s="161">
        <v>5.3</v>
      </c>
      <c r="AI539" s="161">
        <v>6.1</v>
      </c>
      <c r="AJ539" s="161">
        <v>7.8</v>
      </c>
      <c r="AK539" s="161">
        <v>9.5</v>
      </c>
      <c r="AL539" s="161">
        <v>12</v>
      </c>
      <c r="AN539" s="71" t="str">
        <f t="shared" si="21"/>
        <v>302214</v>
      </c>
      <c r="AO539" s="69">
        <v>30</v>
      </c>
      <c r="AP539" s="69">
        <v>22</v>
      </c>
      <c r="AQ539" s="69">
        <v>14</v>
      </c>
      <c r="AR539" s="66">
        <v>70.400000000000006</v>
      </c>
      <c r="AS539" s="62"/>
    </row>
    <row r="540" spans="25:45" ht="14.4">
      <c r="Y540" s="73" t="str">
        <f t="shared" si="20"/>
        <v>312214</v>
      </c>
      <c r="Z540" s="69">
        <v>31</v>
      </c>
      <c r="AA540" s="69">
        <v>22</v>
      </c>
      <c r="AB540" s="69">
        <v>14</v>
      </c>
      <c r="AC540" s="161">
        <v>1</v>
      </c>
      <c r="AD540" s="161">
        <v>1.9</v>
      </c>
      <c r="AE540" s="161">
        <v>2.9</v>
      </c>
      <c r="AF540" s="161">
        <v>3.8</v>
      </c>
      <c r="AG540" s="161">
        <v>4.8</v>
      </c>
      <c r="AH540" s="161">
        <v>5.7</v>
      </c>
      <c r="AI540" s="161">
        <v>6.6</v>
      </c>
      <c r="AJ540" s="161">
        <v>8.5</v>
      </c>
      <c r="AK540" s="161">
        <v>10.3</v>
      </c>
      <c r="AL540" s="161">
        <v>13</v>
      </c>
      <c r="AN540" s="71" t="str">
        <f t="shared" si="21"/>
        <v>312214</v>
      </c>
      <c r="AO540" s="69">
        <v>31</v>
      </c>
      <c r="AP540" s="69">
        <v>22</v>
      </c>
      <c r="AQ540" s="69">
        <v>14</v>
      </c>
      <c r="AR540" s="66">
        <v>70.7</v>
      </c>
      <c r="AS540" s="62"/>
    </row>
    <row r="541" spans="25:45" ht="14.4">
      <c r="Y541" s="73" t="str">
        <f t="shared" si="20"/>
        <v>322214</v>
      </c>
      <c r="Z541" s="69">
        <v>32</v>
      </c>
      <c r="AA541" s="69">
        <v>22</v>
      </c>
      <c r="AB541" s="69">
        <v>14</v>
      </c>
      <c r="AC541" s="161">
        <v>1</v>
      </c>
      <c r="AD541" s="161">
        <v>2</v>
      </c>
      <c r="AE541" s="161">
        <v>3.1</v>
      </c>
      <c r="AF541" s="161">
        <v>4.0999999999999996</v>
      </c>
      <c r="AG541" s="161">
        <v>5.0999999999999996</v>
      </c>
      <c r="AH541" s="161">
        <v>6.1</v>
      </c>
      <c r="AI541" s="161">
        <v>7.1</v>
      </c>
      <c r="AJ541" s="161">
        <v>9.1</v>
      </c>
      <c r="AK541" s="161">
        <v>11.1</v>
      </c>
      <c r="AL541" s="161">
        <v>14</v>
      </c>
      <c r="AN541" s="71" t="str">
        <f t="shared" si="21"/>
        <v>322214</v>
      </c>
      <c r="AO541" s="69">
        <v>32</v>
      </c>
      <c r="AP541" s="69">
        <v>22</v>
      </c>
      <c r="AQ541" s="69">
        <v>14</v>
      </c>
      <c r="AR541" s="66">
        <v>71.099999999999994</v>
      </c>
      <c r="AS541" s="62"/>
    </row>
    <row r="542" spans="25:45" ht="14.4">
      <c r="Y542" s="73" t="str">
        <f t="shared" si="20"/>
        <v>332214</v>
      </c>
      <c r="Z542" s="69">
        <v>33</v>
      </c>
      <c r="AA542" s="69">
        <v>22</v>
      </c>
      <c r="AB542" s="69">
        <v>14</v>
      </c>
      <c r="AC542" s="161">
        <v>1.2</v>
      </c>
      <c r="AD542" s="161">
        <v>2.2999999999999998</v>
      </c>
      <c r="AE542" s="161">
        <v>3.4</v>
      </c>
      <c r="AF542" s="161">
        <v>4.5</v>
      </c>
      <c r="AG542" s="161">
        <v>5.6</v>
      </c>
      <c r="AH542" s="161">
        <v>6.7</v>
      </c>
      <c r="AI542" s="161">
        <v>7.8</v>
      </c>
      <c r="AJ542" s="161">
        <v>10</v>
      </c>
      <c r="AK542" s="161">
        <v>12.1</v>
      </c>
      <c r="AL542" s="161">
        <v>15.3</v>
      </c>
      <c r="AN542" s="71" t="str">
        <f t="shared" si="21"/>
        <v>332214</v>
      </c>
      <c r="AO542" s="69">
        <v>33</v>
      </c>
      <c r="AP542" s="69">
        <v>22</v>
      </c>
      <c r="AQ542" s="69">
        <v>14</v>
      </c>
      <c r="AR542" s="66">
        <v>71.400000000000006</v>
      </c>
      <c r="AS542" s="62"/>
    </row>
    <row r="543" spans="25:45" ht="14.4">
      <c r="Y543" s="73" t="str">
        <f t="shared" si="20"/>
        <v>342214</v>
      </c>
      <c r="Z543" s="69">
        <v>34</v>
      </c>
      <c r="AA543" s="69">
        <v>22</v>
      </c>
      <c r="AB543" s="69">
        <v>14</v>
      </c>
      <c r="AC543" s="161">
        <v>1.2</v>
      </c>
      <c r="AD543" s="161">
        <v>2.4</v>
      </c>
      <c r="AE543" s="161">
        <v>3.7</v>
      </c>
      <c r="AF543" s="161">
        <v>4.9000000000000004</v>
      </c>
      <c r="AG543" s="161">
        <v>6.1</v>
      </c>
      <c r="AH543" s="161">
        <v>7.3</v>
      </c>
      <c r="AI543" s="161">
        <v>8.5</v>
      </c>
      <c r="AJ543" s="161">
        <v>10.8</v>
      </c>
      <c r="AK543" s="161">
        <v>13.1</v>
      </c>
      <c r="AL543" s="161">
        <v>16.5</v>
      </c>
      <c r="AN543" s="71" t="str">
        <f t="shared" si="21"/>
        <v>342214</v>
      </c>
      <c r="AO543" s="69">
        <v>34</v>
      </c>
      <c r="AP543" s="69">
        <v>22</v>
      </c>
      <c r="AQ543" s="69">
        <v>14</v>
      </c>
      <c r="AR543" s="66">
        <v>71.900000000000006</v>
      </c>
      <c r="AS543" s="62"/>
    </row>
    <row r="544" spans="25:45" ht="14.4">
      <c r="Y544" s="73" t="str">
        <f t="shared" si="20"/>
        <v>352214</v>
      </c>
      <c r="Z544" s="69">
        <v>35</v>
      </c>
      <c r="AA544" s="69">
        <v>22</v>
      </c>
      <c r="AB544" s="69">
        <v>14</v>
      </c>
      <c r="AC544" s="161">
        <v>1.3</v>
      </c>
      <c r="AD544" s="161">
        <v>2.7</v>
      </c>
      <c r="AE544" s="161">
        <v>4</v>
      </c>
      <c r="AF544" s="161">
        <v>5.3</v>
      </c>
      <c r="AG544" s="161">
        <v>6.6</v>
      </c>
      <c r="AH544" s="161">
        <v>7.9</v>
      </c>
      <c r="AI544" s="161">
        <v>9.1999999999999993</v>
      </c>
      <c r="AJ544" s="161">
        <v>11.8</v>
      </c>
      <c r="AK544" s="161">
        <v>14.3</v>
      </c>
      <c r="AL544" s="161">
        <v>17.899999999999999</v>
      </c>
      <c r="AN544" s="71" t="str">
        <f t="shared" si="21"/>
        <v>352214</v>
      </c>
      <c r="AO544" s="69">
        <v>35</v>
      </c>
      <c r="AP544" s="69">
        <v>22</v>
      </c>
      <c r="AQ544" s="69">
        <v>14</v>
      </c>
      <c r="AR544" s="66">
        <v>72.400000000000006</v>
      </c>
      <c r="AS544" s="62"/>
    </row>
    <row r="545" spans="25:45" ht="14.4">
      <c r="Y545" s="73" t="str">
        <f t="shared" si="20"/>
        <v>362214</v>
      </c>
      <c r="Z545" s="69">
        <v>36</v>
      </c>
      <c r="AA545" s="69">
        <v>22</v>
      </c>
      <c r="AB545" s="69">
        <v>14</v>
      </c>
      <c r="AC545" s="161">
        <v>1.5</v>
      </c>
      <c r="AD545" s="161">
        <v>2.9</v>
      </c>
      <c r="AE545" s="161">
        <v>4.4000000000000004</v>
      </c>
      <c r="AF545" s="161">
        <v>5.8</v>
      </c>
      <c r="AG545" s="161">
        <v>7.3</v>
      </c>
      <c r="AH545" s="161">
        <v>8.6999999999999993</v>
      </c>
      <c r="AI545" s="161">
        <v>10.1</v>
      </c>
      <c r="AJ545" s="161">
        <v>12.8</v>
      </c>
      <c r="AK545" s="161">
        <v>15.6</v>
      </c>
      <c r="AL545" s="161">
        <v>19.600000000000001</v>
      </c>
      <c r="AN545" s="71" t="str">
        <f t="shared" si="21"/>
        <v>362214</v>
      </c>
      <c r="AO545" s="69">
        <v>36</v>
      </c>
      <c r="AP545" s="69">
        <v>22</v>
      </c>
      <c r="AQ545" s="69">
        <v>14</v>
      </c>
      <c r="AR545" s="66">
        <v>72.900000000000006</v>
      </c>
      <c r="AS545" s="62"/>
    </row>
    <row r="546" spans="25:45" ht="14.4">
      <c r="Y546" s="73" t="str">
        <f t="shared" si="20"/>
        <v>372214</v>
      </c>
      <c r="Z546" s="69">
        <v>37</v>
      </c>
      <c r="AA546" s="69">
        <v>22</v>
      </c>
      <c r="AB546" s="69">
        <v>14</v>
      </c>
      <c r="AC546" s="161">
        <v>1.6</v>
      </c>
      <c r="AD546" s="161">
        <v>3.2</v>
      </c>
      <c r="AE546" s="161">
        <v>4.8</v>
      </c>
      <c r="AF546" s="161">
        <v>6.4</v>
      </c>
      <c r="AG546" s="161">
        <v>7.9</v>
      </c>
      <c r="AH546" s="161">
        <v>9.4</v>
      </c>
      <c r="AI546" s="161">
        <v>11</v>
      </c>
      <c r="AJ546" s="161">
        <v>14</v>
      </c>
      <c r="AK546" s="161">
        <v>16.899999999999999</v>
      </c>
      <c r="AL546" s="161">
        <v>21.3</v>
      </c>
      <c r="AN546" s="71" t="str">
        <f t="shared" si="21"/>
        <v>372214</v>
      </c>
      <c r="AO546" s="69">
        <v>37</v>
      </c>
      <c r="AP546" s="69">
        <v>22</v>
      </c>
      <c r="AQ546" s="69">
        <v>14</v>
      </c>
      <c r="AR546" s="66">
        <v>73.5</v>
      </c>
      <c r="AS546" s="62"/>
    </row>
    <row r="547" spans="25:45" ht="14.4">
      <c r="Y547" s="73" t="str">
        <f t="shared" si="20"/>
        <v>382214</v>
      </c>
      <c r="Z547" s="69">
        <v>38</v>
      </c>
      <c r="AA547" s="69">
        <v>22</v>
      </c>
      <c r="AB547" s="69">
        <v>14</v>
      </c>
      <c r="AC547" s="161">
        <v>1.8</v>
      </c>
      <c r="AD547" s="161">
        <v>3.5</v>
      </c>
      <c r="AE547" s="161">
        <v>5.3</v>
      </c>
      <c r="AF547" s="161">
        <v>7</v>
      </c>
      <c r="AG547" s="161">
        <v>8.6999999999999993</v>
      </c>
      <c r="AH547" s="161">
        <v>10.4</v>
      </c>
      <c r="AI547" s="161">
        <v>12</v>
      </c>
      <c r="AJ547" s="161">
        <v>15.3</v>
      </c>
      <c r="AK547" s="161">
        <v>18.5</v>
      </c>
      <c r="AL547" s="161">
        <v>23.2</v>
      </c>
      <c r="AN547" s="71" t="str">
        <f t="shared" si="21"/>
        <v>382214</v>
      </c>
      <c r="AO547" s="69">
        <v>38</v>
      </c>
      <c r="AP547" s="69">
        <v>22</v>
      </c>
      <c r="AQ547" s="69">
        <v>14</v>
      </c>
      <c r="AR547" s="66">
        <v>74.099999999999994</v>
      </c>
      <c r="AS547" s="62"/>
    </row>
    <row r="548" spans="25:45" ht="14.4">
      <c r="Y548" s="73" t="str">
        <f t="shared" si="20"/>
        <v>392214</v>
      </c>
      <c r="Z548" s="69">
        <v>39</v>
      </c>
      <c r="AA548" s="69">
        <v>22</v>
      </c>
      <c r="AB548" s="69">
        <v>14</v>
      </c>
      <c r="AC548" s="161">
        <v>2</v>
      </c>
      <c r="AD548" s="161">
        <v>3.9</v>
      </c>
      <c r="AE548" s="161">
        <v>5.8</v>
      </c>
      <c r="AF548" s="161">
        <v>7.6</v>
      </c>
      <c r="AG548" s="161">
        <v>9.5</v>
      </c>
      <c r="AH548" s="161">
        <v>11.3</v>
      </c>
      <c r="AI548" s="161">
        <v>13.1</v>
      </c>
      <c r="AJ548" s="161">
        <v>16.7</v>
      </c>
      <c r="AK548" s="161">
        <v>20.2</v>
      </c>
      <c r="AL548" s="161">
        <v>25.2</v>
      </c>
      <c r="AN548" s="71" t="str">
        <f t="shared" si="21"/>
        <v>392214</v>
      </c>
      <c r="AO548" s="69">
        <v>39</v>
      </c>
      <c r="AP548" s="69">
        <v>22</v>
      </c>
      <c r="AQ548" s="69">
        <v>14</v>
      </c>
      <c r="AR548" s="66">
        <v>74.8</v>
      </c>
      <c r="AS548" s="62"/>
    </row>
    <row r="549" spans="25:45" ht="14.4">
      <c r="Y549" s="73" t="str">
        <f t="shared" si="20"/>
        <v>402214</v>
      </c>
      <c r="Z549" s="69">
        <v>40</v>
      </c>
      <c r="AA549" s="69">
        <v>22</v>
      </c>
      <c r="AB549" s="69">
        <v>14</v>
      </c>
      <c r="AC549" s="161">
        <v>2.1</v>
      </c>
      <c r="AD549" s="161">
        <v>4.2</v>
      </c>
      <c r="AE549" s="161">
        <v>6.3</v>
      </c>
      <c r="AF549" s="161">
        <v>8.3000000000000007</v>
      </c>
      <c r="AG549" s="161">
        <v>10.3</v>
      </c>
      <c r="AH549" s="161">
        <v>12.3</v>
      </c>
      <c r="AI549" s="161">
        <v>14.3</v>
      </c>
      <c r="AJ549" s="161">
        <v>18.2</v>
      </c>
      <c r="AK549" s="161">
        <v>21.9</v>
      </c>
      <c r="AL549" s="161">
        <v>27.4</v>
      </c>
      <c r="AN549" s="71" t="str">
        <f t="shared" si="21"/>
        <v>402214</v>
      </c>
      <c r="AO549" s="69">
        <v>40</v>
      </c>
      <c r="AP549" s="69">
        <v>22</v>
      </c>
      <c r="AQ549" s="69">
        <v>14</v>
      </c>
      <c r="AR549" s="66">
        <v>75.599999999999994</v>
      </c>
      <c r="AS549" s="62"/>
    </row>
    <row r="550" spans="25:45" ht="14.4">
      <c r="Y550" s="73" t="str">
        <f t="shared" si="20"/>
        <v>412214</v>
      </c>
      <c r="Z550" s="69">
        <v>41</v>
      </c>
      <c r="AA550" s="69">
        <v>22</v>
      </c>
      <c r="AB550" s="69">
        <v>14</v>
      </c>
      <c r="AC550" s="161">
        <v>2.2999999999999998</v>
      </c>
      <c r="AD550" s="161">
        <v>4.5999999999999996</v>
      </c>
      <c r="AE550" s="161">
        <v>6.8</v>
      </c>
      <c r="AF550" s="161">
        <v>9.1</v>
      </c>
      <c r="AG550" s="161">
        <v>11.3</v>
      </c>
      <c r="AH550" s="161">
        <v>13.4</v>
      </c>
      <c r="AI550" s="161">
        <v>15.6</v>
      </c>
      <c r="AJ550" s="161">
        <v>19.8</v>
      </c>
      <c r="AK550" s="161">
        <v>23.9</v>
      </c>
      <c r="AL550" s="161">
        <v>29.8</v>
      </c>
      <c r="AN550" s="71" t="str">
        <f t="shared" si="21"/>
        <v>412214</v>
      </c>
      <c r="AO550" s="69">
        <v>41</v>
      </c>
      <c r="AP550" s="69">
        <v>22</v>
      </c>
      <c r="AQ550" s="69">
        <v>14</v>
      </c>
      <c r="AR550" s="66">
        <v>76.5</v>
      </c>
      <c r="AS550" s="62"/>
    </row>
    <row r="551" spans="25:45" ht="14.4">
      <c r="Y551" s="73" t="str">
        <f t="shared" si="20"/>
        <v>422214</v>
      </c>
      <c r="Z551" s="69">
        <v>42</v>
      </c>
      <c r="AA551" s="69">
        <v>22</v>
      </c>
      <c r="AB551" s="69">
        <v>14</v>
      </c>
      <c r="AC551" s="161">
        <v>2.5</v>
      </c>
      <c r="AD551" s="161">
        <v>5.0999999999999996</v>
      </c>
      <c r="AE551" s="161">
        <v>7.5</v>
      </c>
      <c r="AF551" s="161">
        <v>9.9</v>
      </c>
      <c r="AG551" s="161">
        <v>12.3</v>
      </c>
      <c r="AH551" s="161">
        <v>14.7</v>
      </c>
      <c r="AI551" s="161">
        <v>17</v>
      </c>
      <c r="AJ551" s="161">
        <v>21.6</v>
      </c>
      <c r="AK551" s="161">
        <v>26</v>
      </c>
      <c r="AL551" s="161">
        <v>32.4</v>
      </c>
      <c r="AN551" s="71" t="str">
        <f t="shared" si="21"/>
        <v>422214</v>
      </c>
      <c r="AO551" s="69">
        <v>42</v>
      </c>
      <c r="AP551" s="69">
        <v>22</v>
      </c>
      <c r="AQ551" s="69">
        <v>14</v>
      </c>
      <c r="AR551" s="66">
        <v>77.400000000000006</v>
      </c>
      <c r="AS551" s="62"/>
    </row>
    <row r="552" spans="25:45" ht="14.4">
      <c r="Y552" s="73" t="str">
        <f t="shared" si="20"/>
        <v>432214</v>
      </c>
      <c r="Z552" s="69">
        <v>43</v>
      </c>
      <c r="AA552" s="69">
        <v>22</v>
      </c>
      <c r="AB552" s="69">
        <v>14</v>
      </c>
      <c r="AC552" s="161">
        <v>2.8</v>
      </c>
      <c r="AD552" s="161">
        <v>5.5</v>
      </c>
      <c r="AE552" s="161">
        <v>8.1999999999999993</v>
      </c>
      <c r="AF552" s="161">
        <v>10.9</v>
      </c>
      <c r="AG552" s="161">
        <v>13.5</v>
      </c>
      <c r="AH552" s="161">
        <v>16.100000000000001</v>
      </c>
      <c r="AI552" s="161">
        <v>18.600000000000001</v>
      </c>
      <c r="AJ552" s="161">
        <v>23.5</v>
      </c>
      <c r="AK552" s="161">
        <v>28.3</v>
      </c>
      <c r="AL552" s="161">
        <v>35.299999999999997</v>
      </c>
      <c r="AN552" s="71" t="str">
        <f t="shared" si="21"/>
        <v>432214</v>
      </c>
      <c r="AO552" s="69">
        <v>43</v>
      </c>
      <c r="AP552" s="69">
        <v>22</v>
      </c>
      <c r="AQ552" s="69">
        <v>14</v>
      </c>
      <c r="AR552" s="66">
        <v>78.400000000000006</v>
      </c>
      <c r="AS552" s="62"/>
    </row>
    <row r="553" spans="25:45" ht="14.4">
      <c r="Y553" s="73" t="str">
        <f t="shared" si="20"/>
        <v>442214</v>
      </c>
      <c r="Z553" s="69">
        <v>44</v>
      </c>
      <c r="AA553" s="69">
        <v>22</v>
      </c>
      <c r="AB553" s="69">
        <v>14</v>
      </c>
      <c r="AC553" s="161">
        <v>3</v>
      </c>
      <c r="AD553" s="161">
        <v>6</v>
      </c>
      <c r="AE553" s="161">
        <v>8.9</v>
      </c>
      <c r="AF553" s="161">
        <v>11.8</v>
      </c>
      <c r="AG553" s="161">
        <v>14.7</v>
      </c>
      <c r="AH553" s="161">
        <v>17.5</v>
      </c>
      <c r="AI553" s="161">
        <v>20.2</v>
      </c>
      <c r="AJ553" s="161">
        <v>25.6</v>
      </c>
      <c r="AK553" s="161">
        <v>30.8</v>
      </c>
      <c r="AL553" s="161">
        <v>38.299999999999997</v>
      </c>
      <c r="AN553" s="71" t="str">
        <f t="shared" si="21"/>
        <v>442214</v>
      </c>
      <c r="AO553" s="69">
        <v>44</v>
      </c>
      <c r="AP553" s="69">
        <v>22</v>
      </c>
      <c r="AQ553" s="69">
        <v>14</v>
      </c>
      <c r="AR553" s="66">
        <v>79.599999999999994</v>
      </c>
      <c r="AS553" s="62"/>
    </row>
    <row r="554" spans="25:45" ht="14.4">
      <c r="Y554" s="73" t="str">
        <f t="shared" si="20"/>
        <v>452214</v>
      </c>
      <c r="Z554" s="69">
        <v>45</v>
      </c>
      <c r="AA554" s="69">
        <v>22</v>
      </c>
      <c r="AB554" s="69">
        <v>14</v>
      </c>
      <c r="AC554" s="161">
        <v>3.3</v>
      </c>
      <c r="AD554" s="161">
        <v>6.6</v>
      </c>
      <c r="AE554" s="161">
        <v>9.8000000000000007</v>
      </c>
      <c r="AF554" s="161">
        <v>13</v>
      </c>
      <c r="AG554" s="161">
        <v>16</v>
      </c>
      <c r="AH554" s="161">
        <v>19.100000000000001</v>
      </c>
      <c r="AI554" s="161">
        <v>22.1</v>
      </c>
      <c r="AJ554" s="161">
        <v>27.9</v>
      </c>
      <c r="AK554" s="161">
        <v>33.5</v>
      </c>
      <c r="AL554" s="161">
        <v>41.6</v>
      </c>
      <c r="AN554" s="71" t="str">
        <f t="shared" si="21"/>
        <v>452214</v>
      </c>
      <c r="AO554" s="69">
        <v>45</v>
      </c>
      <c r="AP554" s="69">
        <v>22</v>
      </c>
      <c r="AQ554" s="69">
        <v>14</v>
      </c>
      <c r="AR554" s="66">
        <v>80.8</v>
      </c>
      <c r="AS554" s="62"/>
    </row>
    <row r="555" spans="25:45" ht="14.4">
      <c r="Y555" s="73" t="str">
        <f t="shared" si="20"/>
        <v>462214</v>
      </c>
      <c r="Z555" s="69">
        <v>46</v>
      </c>
      <c r="AA555" s="69">
        <v>22</v>
      </c>
      <c r="AB555" s="69">
        <v>14</v>
      </c>
      <c r="AC555" s="161">
        <v>3.6</v>
      </c>
      <c r="AD555" s="161">
        <v>7.2</v>
      </c>
      <c r="AE555" s="161">
        <v>10.7</v>
      </c>
      <c r="AF555" s="161">
        <v>14.1</v>
      </c>
      <c r="AG555" s="161">
        <v>17.5</v>
      </c>
      <c r="AH555" s="161">
        <v>20.8</v>
      </c>
      <c r="AI555" s="161">
        <v>24</v>
      </c>
      <c r="AJ555" s="161">
        <v>30.3</v>
      </c>
      <c r="AK555" s="161">
        <v>36.4</v>
      </c>
      <c r="AL555" s="161">
        <v>45.2</v>
      </c>
      <c r="AN555" s="71" t="str">
        <f t="shared" si="21"/>
        <v>462214</v>
      </c>
      <c r="AO555" s="69">
        <v>46</v>
      </c>
      <c r="AP555" s="69">
        <v>22</v>
      </c>
      <c r="AQ555" s="69">
        <v>14</v>
      </c>
      <c r="AR555" s="66">
        <v>82.2</v>
      </c>
      <c r="AS555" s="62"/>
    </row>
    <row r="556" spans="25:45" ht="14.4">
      <c r="Y556" s="73" t="str">
        <f t="shared" si="20"/>
        <v>472214</v>
      </c>
      <c r="Z556" s="69">
        <v>47</v>
      </c>
      <c r="AA556" s="69">
        <v>22</v>
      </c>
      <c r="AB556" s="69">
        <v>14</v>
      </c>
      <c r="AC556" s="161">
        <v>3.9</v>
      </c>
      <c r="AD556" s="161">
        <v>7.8</v>
      </c>
      <c r="AE556" s="161">
        <v>11.6</v>
      </c>
      <c r="AF556" s="161">
        <v>15.4</v>
      </c>
      <c r="AG556" s="161">
        <v>19</v>
      </c>
      <c r="AH556" s="161">
        <v>22.6</v>
      </c>
      <c r="AI556" s="161">
        <v>26.1</v>
      </c>
      <c r="AJ556" s="161">
        <v>32.9</v>
      </c>
      <c r="AK556" s="161">
        <v>39.5</v>
      </c>
      <c r="AL556" s="161">
        <v>48.9</v>
      </c>
      <c r="AN556" s="71" t="str">
        <f t="shared" si="21"/>
        <v>472214</v>
      </c>
      <c r="AO556" s="69">
        <v>47</v>
      </c>
      <c r="AP556" s="69">
        <v>22</v>
      </c>
      <c r="AQ556" s="69">
        <v>14</v>
      </c>
      <c r="AR556" s="66">
        <v>83.7</v>
      </c>
      <c r="AS556" s="62"/>
    </row>
    <row r="557" spans="25:45" ht="14.4">
      <c r="Y557" s="73" t="str">
        <f t="shared" si="20"/>
        <v>482214</v>
      </c>
      <c r="Z557" s="69">
        <v>48</v>
      </c>
      <c r="AA557" s="69">
        <v>22</v>
      </c>
      <c r="AB557" s="69">
        <v>14</v>
      </c>
      <c r="AC557" s="161">
        <v>4.3</v>
      </c>
      <c r="AD557" s="161">
        <v>8.6</v>
      </c>
      <c r="AE557" s="161">
        <v>12.7</v>
      </c>
      <c r="AF557" s="161">
        <v>16.8</v>
      </c>
      <c r="AG557" s="161">
        <v>20.7</v>
      </c>
      <c r="AH557" s="161">
        <v>24.6</v>
      </c>
      <c r="AI557" s="161">
        <v>28.4</v>
      </c>
      <c r="AJ557" s="161">
        <v>35.799999999999997</v>
      </c>
      <c r="AK557" s="161">
        <v>42.8</v>
      </c>
      <c r="AL557" s="161">
        <v>53</v>
      </c>
      <c r="AN557" s="71" t="str">
        <f t="shared" si="21"/>
        <v>482214</v>
      </c>
      <c r="AO557" s="69">
        <v>48</v>
      </c>
      <c r="AP557" s="69">
        <v>22</v>
      </c>
      <c r="AQ557" s="69">
        <v>14</v>
      </c>
      <c r="AR557" s="66">
        <v>85.3</v>
      </c>
      <c r="AS557" s="62"/>
    </row>
    <row r="558" spans="25:45" ht="14.4">
      <c r="Y558" s="73" t="str">
        <f t="shared" si="20"/>
        <v>182310</v>
      </c>
      <c r="Z558" s="69">
        <v>18</v>
      </c>
      <c r="AA558" s="69">
        <v>23</v>
      </c>
      <c r="AB558" s="69">
        <v>10</v>
      </c>
      <c r="AC558" s="161">
        <v>0.6</v>
      </c>
      <c r="AD558" s="161">
        <v>1.2</v>
      </c>
      <c r="AE558" s="161">
        <v>1.8</v>
      </c>
      <c r="AF558" s="161">
        <v>2.4</v>
      </c>
      <c r="AG558" s="161">
        <v>3</v>
      </c>
      <c r="AH558" s="161">
        <v>3.6</v>
      </c>
      <c r="AI558" s="161">
        <v>4.2</v>
      </c>
      <c r="AJ558" s="161">
        <v>5.4</v>
      </c>
      <c r="AK558" s="161">
        <v>6.6</v>
      </c>
      <c r="AL558" s="161">
        <v>8.3000000000000007</v>
      </c>
      <c r="AN558" s="71" t="str">
        <f t="shared" si="21"/>
        <v>182310</v>
      </c>
      <c r="AO558" s="69">
        <v>18</v>
      </c>
      <c r="AP558" s="69">
        <v>23</v>
      </c>
      <c r="AQ558" s="69">
        <v>10</v>
      </c>
      <c r="AR558" s="66">
        <v>86.8</v>
      </c>
      <c r="AS558" s="62"/>
    </row>
    <row r="559" spans="25:45" ht="14.4">
      <c r="Y559" s="73" t="str">
        <f t="shared" si="20"/>
        <v>192310</v>
      </c>
      <c r="Z559" s="69">
        <v>19</v>
      </c>
      <c r="AA559" s="69">
        <v>23</v>
      </c>
      <c r="AB559" s="69">
        <v>10</v>
      </c>
      <c r="AC559" s="161">
        <v>0.6</v>
      </c>
      <c r="AD559" s="161">
        <v>1.2</v>
      </c>
      <c r="AE559" s="161">
        <v>1.9</v>
      </c>
      <c r="AF559" s="161">
        <v>2.5</v>
      </c>
      <c r="AG559" s="161">
        <v>3.1</v>
      </c>
      <c r="AH559" s="161">
        <v>3.7</v>
      </c>
      <c r="AI559" s="161">
        <v>4.3</v>
      </c>
      <c r="AJ559" s="161">
        <v>5.6</v>
      </c>
      <c r="AK559" s="161">
        <v>6.8</v>
      </c>
      <c r="AL559" s="161">
        <v>8.6999999999999993</v>
      </c>
      <c r="AN559" s="71" t="str">
        <f t="shared" si="21"/>
        <v>192310</v>
      </c>
      <c r="AO559" s="69">
        <v>19</v>
      </c>
      <c r="AP559" s="69">
        <v>23</v>
      </c>
      <c r="AQ559" s="69">
        <v>10</v>
      </c>
      <c r="AR559" s="66">
        <v>86.9</v>
      </c>
      <c r="AS559" s="62"/>
    </row>
    <row r="560" spans="25:45" ht="14.4">
      <c r="Y560" s="73" t="str">
        <f t="shared" si="20"/>
        <v>202310</v>
      </c>
      <c r="Z560" s="69">
        <v>20</v>
      </c>
      <c r="AA560" s="69">
        <v>23</v>
      </c>
      <c r="AB560" s="69">
        <v>10</v>
      </c>
      <c r="AC560" s="161">
        <v>0.6</v>
      </c>
      <c r="AD560" s="161">
        <v>1.3</v>
      </c>
      <c r="AE560" s="161">
        <v>1.9</v>
      </c>
      <c r="AF560" s="161">
        <v>2.6</v>
      </c>
      <c r="AG560" s="161">
        <v>3.2</v>
      </c>
      <c r="AH560" s="161">
        <v>3.9</v>
      </c>
      <c r="AI560" s="161">
        <v>4.5</v>
      </c>
      <c r="AJ560" s="161">
        <v>5.8</v>
      </c>
      <c r="AK560" s="161">
        <v>7.1</v>
      </c>
      <c r="AL560" s="161">
        <v>9</v>
      </c>
      <c r="AN560" s="71" t="str">
        <f t="shared" si="21"/>
        <v>202310</v>
      </c>
      <c r="AO560" s="69">
        <v>20</v>
      </c>
      <c r="AP560" s="69">
        <v>23</v>
      </c>
      <c r="AQ560" s="69">
        <v>10</v>
      </c>
      <c r="AR560" s="66">
        <v>87</v>
      </c>
      <c r="AS560" s="62"/>
    </row>
    <row r="561" spans="25:45" ht="14.4">
      <c r="Y561" s="73" t="str">
        <f t="shared" si="20"/>
        <v>212310</v>
      </c>
      <c r="Z561" s="69">
        <v>21</v>
      </c>
      <c r="AA561" s="69">
        <v>23</v>
      </c>
      <c r="AB561" s="69">
        <v>10</v>
      </c>
      <c r="AC561" s="161">
        <v>0.7</v>
      </c>
      <c r="AD561" s="161">
        <v>1.3</v>
      </c>
      <c r="AE561" s="161">
        <v>2</v>
      </c>
      <c r="AF561" s="161">
        <v>2.7</v>
      </c>
      <c r="AG561" s="161">
        <v>3.4</v>
      </c>
      <c r="AH561" s="161">
        <v>4</v>
      </c>
      <c r="AI561" s="161">
        <v>4.7</v>
      </c>
      <c r="AJ561" s="161">
        <v>6</v>
      </c>
      <c r="AK561" s="161">
        <v>7.3</v>
      </c>
      <c r="AL561" s="161">
        <v>9.3000000000000007</v>
      </c>
      <c r="AN561" s="71" t="str">
        <f t="shared" si="21"/>
        <v>212310</v>
      </c>
      <c r="AO561" s="69">
        <v>21</v>
      </c>
      <c r="AP561" s="69">
        <v>23</v>
      </c>
      <c r="AQ561" s="69">
        <v>10</v>
      </c>
      <c r="AR561" s="66">
        <v>87.1</v>
      </c>
      <c r="AS561" s="62"/>
    </row>
    <row r="562" spans="25:45" ht="14.4">
      <c r="Y562" s="73" t="str">
        <f t="shared" si="20"/>
        <v>222310</v>
      </c>
      <c r="Z562" s="69">
        <v>22</v>
      </c>
      <c r="AA562" s="69">
        <v>23</v>
      </c>
      <c r="AB562" s="69">
        <v>10</v>
      </c>
      <c r="AC562" s="161">
        <v>0.7</v>
      </c>
      <c r="AD562" s="161">
        <v>1.4</v>
      </c>
      <c r="AE562" s="161">
        <v>2.1</v>
      </c>
      <c r="AF562" s="161">
        <v>2.8</v>
      </c>
      <c r="AG562" s="161">
        <v>3.5</v>
      </c>
      <c r="AH562" s="161">
        <v>4.2</v>
      </c>
      <c r="AI562" s="161">
        <v>4.9000000000000004</v>
      </c>
      <c r="AJ562" s="161">
        <v>6.3</v>
      </c>
      <c r="AK562" s="161">
        <v>7.7</v>
      </c>
      <c r="AL562" s="161">
        <v>9.6999999999999993</v>
      </c>
      <c r="AN562" s="71" t="str">
        <f t="shared" si="21"/>
        <v>222310</v>
      </c>
      <c r="AO562" s="69">
        <v>22</v>
      </c>
      <c r="AP562" s="69">
        <v>23</v>
      </c>
      <c r="AQ562" s="69">
        <v>10</v>
      </c>
      <c r="AR562" s="66">
        <v>87.2</v>
      </c>
      <c r="AS562" s="62"/>
    </row>
    <row r="563" spans="25:45" ht="14.4">
      <c r="Y563" s="73" t="str">
        <f t="shared" si="20"/>
        <v>232310</v>
      </c>
      <c r="Z563" s="69">
        <v>23</v>
      </c>
      <c r="AA563" s="69">
        <v>23</v>
      </c>
      <c r="AB563" s="69">
        <v>10</v>
      </c>
      <c r="AC563" s="161">
        <v>0.8</v>
      </c>
      <c r="AD563" s="161">
        <v>1.5</v>
      </c>
      <c r="AE563" s="161">
        <v>2.2000000000000002</v>
      </c>
      <c r="AF563" s="161">
        <v>3</v>
      </c>
      <c r="AG563" s="161">
        <v>3.7</v>
      </c>
      <c r="AH563" s="161">
        <v>4.4000000000000004</v>
      </c>
      <c r="AI563" s="161">
        <v>5.0999999999999996</v>
      </c>
      <c r="AJ563" s="161">
        <v>6.6</v>
      </c>
      <c r="AK563" s="161">
        <v>8</v>
      </c>
      <c r="AL563" s="161">
        <v>10.1</v>
      </c>
      <c r="AN563" s="71" t="str">
        <f t="shared" si="21"/>
        <v>232310</v>
      </c>
      <c r="AO563" s="69">
        <v>23</v>
      </c>
      <c r="AP563" s="69">
        <v>23</v>
      </c>
      <c r="AQ563" s="69">
        <v>10</v>
      </c>
      <c r="AR563" s="66">
        <v>87.3</v>
      </c>
      <c r="AS563" s="62"/>
    </row>
    <row r="564" spans="25:45" ht="14.4">
      <c r="Y564" s="73" t="str">
        <f t="shared" si="20"/>
        <v>242310</v>
      </c>
      <c r="Z564" s="69">
        <v>24</v>
      </c>
      <c r="AA564" s="69">
        <v>23</v>
      </c>
      <c r="AB564" s="69">
        <v>10</v>
      </c>
      <c r="AC564" s="161">
        <v>0.8</v>
      </c>
      <c r="AD564" s="161">
        <v>1.5</v>
      </c>
      <c r="AE564" s="161">
        <v>2.2999999999999998</v>
      </c>
      <c r="AF564" s="161">
        <v>3.1</v>
      </c>
      <c r="AG564" s="161">
        <v>3.8</v>
      </c>
      <c r="AH564" s="161">
        <v>4.5999999999999996</v>
      </c>
      <c r="AI564" s="161">
        <v>5.3</v>
      </c>
      <c r="AJ564" s="161">
        <v>6.8</v>
      </c>
      <c r="AK564" s="161">
        <v>8.3000000000000007</v>
      </c>
      <c r="AL564" s="161">
        <v>10.6</v>
      </c>
      <c r="AN564" s="71" t="str">
        <f t="shared" si="21"/>
        <v>242310</v>
      </c>
      <c r="AO564" s="69">
        <v>24</v>
      </c>
      <c r="AP564" s="69">
        <v>23</v>
      </c>
      <c r="AQ564" s="69">
        <v>10</v>
      </c>
      <c r="AR564" s="66">
        <v>87.5</v>
      </c>
      <c r="AS564" s="62"/>
    </row>
    <row r="565" spans="25:45" ht="14.4">
      <c r="Y565" s="73" t="str">
        <f t="shared" si="20"/>
        <v>252310</v>
      </c>
      <c r="Z565" s="69">
        <v>25</v>
      </c>
      <c r="AA565" s="69">
        <v>23</v>
      </c>
      <c r="AB565" s="69">
        <v>10</v>
      </c>
      <c r="AC565" s="161">
        <v>0.8</v>
      </c>
      <c r="AD565" s="161">
        <v>1.6</v>
      </c>
      <c r="AE565" s="161">
        <v>2.4</v>
      </c>
      <c r="AF565" s="161">
        <v>3.2</v>
      </c>
      <c r="AG565" s="161">
        <v>4</v>
      </c>
      <c r="AH565" s="161">
        <v>4.8</v>
      </c>
      <c r="AI565" s="161">
        <v>5.6</v>
      </c>
      <c r="AJ565" s="161">
        <v>7.2</v>
      </c>
      <c r="AK565" s="161">
        <v>8.8000000000000007</v>
      </c>
      <c r="AL565" s="161">
        <v>11.1</v>
      </c>
      <c r="AN565" s="71" t="str">
        <f t="shared" si="21"/>
        <v>252310</v>
      </c>
      <c r="AO565" s="69">
        <v>25</v>
      </c>
      <c r="AP565" s="69">
        <v>23</v>
      </c>
      <c r="AQ565" s="69">
        <v>10</v>
      </c>
      <c r="AR565" s="66">
        <v>87.7</v>
      </c>
      <c r="AS565" s="62"/>
    </row>
    <row r="566" spans="25:45" ht="14.4">
      <c r="Y566" s="73" t="str">
        <f t="shared" si="20"/>
        <v>262310</v>
      </c>
      <c r="Z566" s="69">
        <v>26</v>
      </c>
      <c r="AA566" s="69">
        <v>23</v>
      </c>
      <c r="AB566" s="69">
        <v>10</v>
      </c>
      <c r="AC566" s="161">
        <v>0.8</v>
      </c>
      <c r="AD566" s="161">
        <v>1.7</v>
      </c>
      <c r="AE566" s="161">
        <v>2.5</v>
      </c>
      <c r="AF566" s="161">
        <v>3.4</v>
      </c>
      <c r="AG566" s="161">
        <v>4.2</v>
      </c>
      <c r="AH566" s="161">
        <v>5.0999999999999996</v>
      </c>
      <c r="AI566" s="161">
        <v>5.9</v>
      </c>
      <c r="AJ566" s="161">
        <v>7.6</v>
      </c>
      <c r="AK566" s="161">
        <v>9.3000000000000007</v>
      </c>
      <c r="AL566" s="161">
        <v>11.7</v>
      </c>
      <c r="AN566" s="71" t="str">
        <f t="shared" si="21"/>
        <v>262310</v>
      </c>
      <c r="AO566" s="69">
        <v>26</v>
      </c>
      <c r="AP566" s="69">
        <v>23</v>
      </c>
      <c r="AQ566" s="69">
        <v>10</v>
      </c>
      <c r="AR566" s="66">
        <v>87.9</v>
      </c>
      <c r="AS566" s="62"/>
    </row>
    <row r="567" spans="25:45" ht="14.4">
      <c r="Y567" s="73" t="str">
        <f t="shared" si="20"/>
        <v>272310</v>
      </c>
      <c r="Z567" s="69">
        <v>27</v>
      </c>
      <c r="AA567" s="69">
        <v>23</v>
      </c>
      <c r="AB567" s="69">
        <v>10</v>
      </c>
      <c r="AC567" s="161">
        <v>0.9</v>
      </c>
      <c r="AD567" s="161">
        <v>1.8</v>
      </c>
      <c r="AE567" s="161">
        <v>2.7</v>
      </c>
      <c r="AF567" s="161">
        <v>3.6</v>
      </c>
      <c r="AG567" s="161">
        <v>4.5</v>
      </c>
      <c r="AH567" s="161">
        <v>5.4</v>
      </c>
      <c r="AI567" s="161">
        <v>6.3</v>
      </c>
      <c r="AJ567" s="161">
        <v>8.1</v>
      </c>
      <c r="AK567" s="161">
        <v>9.9</v>
      </c>
      <c r="AL567" s="161">
        <v>12.5</v>
      </c>
      <c r="AN567" s="71" t="str">
        <f t="shared" si="21"/>
        <v>272310</v>
      </c>
      <c r="AO567" s="69">
        <v>27</v>
      </c>
      <c r="AP567" s="69">
        <v>23</v>
      </c>
      <c r="AQ567" s="69">
        <v>10</v>
      </c>
      <c r="AR567" s="66">
        <v>88.1</v>
      </c>
      <c r="AS567" s="62"/>
    </row>
    <row r="568" spans="25:45" ht="14.4">
      <c r="Y568" s="73" t="str">
        <f t="shared" si="20"/>
        <v>282310</v>
      </c>
      <c r="Z568" s="69">
        <v>28</v>
      </c>
      <c r="AA568" s="69">
        <v>23</v>
      </c>
      <c r="AB568" s="69">
        <v>10</v>
      </c>
      <c r="AC568" s="161">
        <v>0.9</v>
      </c>
      <c r="AD568" s="161">
        <v>1.9</v>
      </c>
      <c r="AE568" s="161">
        <v>2.9</v>
      </c>
      <c r="AF568" s="161">
        <v>3.8</v>
      </c>
      <c r="AG568" s="161">
        <v>4.8</v>
      </c>
      <c r="AH568" s="161">
        <v>5.8</v>
      </c>
      <c r="AI568" s="161">
        <v>6.7</v>
      </c>
      <c r="AJ568" s="161">
        <v>8.6</v>
      </c>
      <c r="AK568" s="161">
        <v>10.5</v>
      </c>
      <c r="AL568" s="161">
        <v>13.2</v>
      </c>
      <c r="AN568" s="71" t="str">
        <f t="shared" si="21"/>
        <v>282310</v>
      </c>
      <c r="AO568" s="69">
        <v>28</v>
      </c>
      <c r="AP568" s="69">
        <v>23</v>
      </c>
      <c r="AQ568" s="69">
        <v>10</v>
      </c>
      <c r="AR568" s="66">
        <v>88.4</v>
      </c>
      <c r="AS568" s="62"/>
    </row>
    <row r="569" spans="25:45" ht="14.4">
      <c r="Y569" s="73" t="str">
        <f t="shared" si="20"/>
        <v>292310</v>
      </c>
      <c r="Z569" s="69">
        <v>29</v>
      </c>
      <c r="AA569" s="69">
        <v>23</v>
      </c>
      <c r="AB569" s="69">
        <v>10</v>
      </c>
      <c r="AC569" s="161">
        <v>1</v>
      </c>
      <c r="AD569" s="161">
        <v>2.1</v>
      </c>
      <c r="AE569" s="161">
        <v>3.1</v>
      </c>
      <c r="AF569" s="161">
        <v>4.0999999999999996</v>
      </c>
      <c r="AG569" s="161">
        <v>5.2</v>
      </c>
      <c r="AH569" s="161">
        <v>6.2</v>
      </c>
      <c r="AI569" s="161">
        <v>7.2</v>
      </c>
      <c r="AJ569" s="161">
        <v>9.1999999999999993</v>
      </c>
      <c r="AK569" s="161">
        <v>11.2</v>
      </c>
      <c r="AL569" s="161">
        <v>14.2</v>
      </c>
      <c r="AN569" s="71" t="str">
        <f t="shared" si="21"/>
        <v>292310</v>
      </c>
      <c r="AO569" s="69">
        <v>29</v>
      </c>
      <c r="AP569" s="69">
        <v>23</v>
      </c>
      <c r="AQ569" s="69">
        <v>10</v>
      </c>
      <c r="AR569" s="66">
        <v>88.7</v>
      </c>
      <c r="AS569" s="62"/>
    </row>
    <row r="570" spans="25:45" ht="14.4">
      <c r="Y570" s="73" t="str">
        <f t="shared" si="20"/>
        <v>302310</v>
      </c>
      <c r="Z570" s="69">
        <v>30</v>
      </c>
      <c r="AA570" s="69">
        <v>23</v>
      </c>
      <c r="AB570" s="69">
        <v>10</v>
      </c>
      <c r="AC570" s="161">
        <v>1.1000000000000001</v>
      </c>
      <c r="AD570" s="161">
        <v>2.2999999999999998</v>
      </c>
      <c r="AE570" s="161">
        <v>3.4</v>
      </c>
      <c r="AF570" s="161">
        <v>4.5</v>
      </c>
      <c r="AG570" s="161">
        <v>5.6</v>
      </c>
      <c r="AH570" s="161">
        <v>6.7</v>
      </c>
      <c r="AI570" s="161">
        <v>7.8</v>
      </c>
      <c r="AJ570" s="161">
        <v>10</v>
      </c>
      <c r="AK570" s="161">
        <v>12.1</v>
      </c>
      <c r="AL570" s="161">
        <v>15.3</v>
      </c>
      <c r="AN570" s="71" t="str">
        <f t="shared" si="21"/>
        <v>302310</v>
      </c>
      <c r="AO570" s="69">
        <v>30</v>
      </c>
      <c r="AP570" s="69">
        <v>23</v>
      </c>
      <c r="AQ570" s="69">
        <v>10</v>
      </c>
      <c r="AR570" s="66">
        <v>89</v>
      </c>
      <c r="AS570" s="62"/>
    </row>
    <row r="571" spans="25:45" ht="14.4">
      <c r="Y571" s="73" t="str">
        <f t="shared" si="20"/>
        <v>312310</v>
      </c>
      <c r="Z571" s="69">
        <v>31</v>
      </c>
      <c r="AA571" s="69">
        <v>23</v>
      </c>
      <c r="AB571" s="69">
        <v>10</v>
      </c>
      <c r="AC571" s="161">
        <v>1.2</v>
      </c>
      <c r="AD571" s="161">
        <v>2.4</v>
      </c>
      <c r="AE571" s="161">
        <v>3.6</v>
      </c>
      <c r="AF571" s="161">
        <v>4.9000000000000004</v>
      </c>
      <c r="AG571" s="161">
        <v>6.1</v>
      </c>
      <c r="AH571" s="161">
        <v>7.2</v>
      </c>
      <c r="AI571" s="161">
        <v>8.4</v>
      </c>
      <c r="AJ571" s="161">
        <v>10.7</v>
      </c>
      <c r="AK571" s="161">
        <v>13</v>
      </c>
      <c r="AL571" s="161">
        <v>16.399999999999999</v>
      </c>
      <c r="AN571" s="71" t="str">
        <f t="shared" si="21"/>
        <v>312310</v>
      </c>
      <c r="AO571" s="69">
        <v>31</v>
      </c>
      <c r="AP571" s="69">
        <v>23</v>
      </c>
      <c r="AQ571" s="69">
        <v>10</v>
      </c>
      <c r="AR571" s="66">
        <v>89.4</v>
      </c>
      <c r="AS571" s="62"/>
    </row>
    <row r="572" spans="25:45" ht="14.4">
      <c r="Y572" s="73" t="str">
        <f t="shared" si="20"/>
        <v>322310</v>
      </c>
      <c r="Z572" s="69">
        <v>32</v>
      </c>
      <c r="AA572" s="69">
        <v>23</v>
      </c>
      <c r="AB572" s="69">
        <v>10</v>
      </c>
      <c r="AC572" s="161">
        <v>1.4</v>
      </c>
      <c r="AD572" s="161">
        <v>2.7</v>
      </c>
      <c r="AE572" s="161">
        <v>4</v>
      </c>
      <c r="AF572" s="161">
        <v>5.3</v>
      </c>
      <c r="AG572" s="161">
        <v>6.6</v>
      </c>
      <c r="AH572" s="161">
        <v>7.9</v>
      </c>
      <c r="AI572" s="161">
        <v>9.1</v>
      </c>
      <c r="AJ572" s="161">
        <v>11.6</v>
      </c>
      <c r="AK572" s="161">
        <v>14.1</v>
      </c>
      <c r="AL572" s="161">
        <v>17.7</v>
      </c>
      <c r="AN572" s="71" t="str">
        <f t="shared" si="21"/>
        <v>322310</v>
      </c>
      <c r="AO572" s="69">
        <v>32</v>
      </c>
      <c r="AP572" s="69">
        <v>23</v>
      </c>
      <c r="AQ572" s="69">
        <v>10</v>
      </c>
      <c r="AR572" s="66">
        <v>89.8</v>
      </c>
      <c r="AS572" s="62"/>
    </row>
    <row r="573" spans="25:45" ht="14.4">
      <c r="Y573" s="73" t="str">
        <f t="shared" si="20"/>
        <v>332310</v>
      </c>
      <c r="Z573" s="69">
        <v>33</v>
      </c>
      <c r="AA573" s="69">
        <v>23</v>
      </c>
      <c r="AB573" s="69">
        <v>10</v>
      </c>
      <c r="AC573" s="161">
        <v>1.4</v>
      </c>
      <c r="AD573" s="161">
        <v>2.9</v>
      </c>
      <c r="AE573" s="161">
        <v>4.3</v>
      </c>
      <c r="AF573" s="161">
        <v>5.7</v>
      </c>
      <c r="AG573" s="161">
        <v>7.1</v>
      </c>
      <c r="AH573" s="161">
        <v>8.5</v>
      </c>
      <c r="AI573" s="161">
        <v>9.9</v>
      </c>
      <c r="AJ573" s="161">
        <v>12.6</v>
      </c>
      <c r="AK573" s="161">
        <v>15.2</v>
      </c>
      <c r="AL573" s="161">
        <v>19.100000000000001</v>
      </c>
      <c r="AN573" s="71" t="str">
        <f t="shared" si="21"/>
        <v>332310</v>
      </c>
      <c r="AO573" s="69">
        <v>33</v>
      </c>
      <c r="AP573" s="69">
        <v>23</v>
      </c>
      <c r="AQ573" s="69">
        <v>10</v>
      </c>
      <c r="AR573" s="66">
        <v>90.3</v>
      </c>
      <c r="AS573" s="62"/>
    </row>
    <row r="574" spans="25:45" ht="14.4">
      <c r="Y574" s="73" t="str">
        <f t="shared" si="20"/>
        <v>342310</v>
      </c>
      <c r="Z574" s="69">
        <v>34</v>
      </c>
      <c r="AA574" s="69">
        <v>23</v>
      </c>
      <c r="AB574" s="69">
        <v>10</v>
      </c>
      <c r="AC574" s="161">
        <v>1.6</v>
      </c>
      <c r="AD574" s="161">
        <v>3.2</v>
      </c>
      <c r="AE574" s="161">
        <v>4.7</v>
      </c>
      <c r="AF574" s="161">
        <v>6.2</v>
      </c>
      <c r="AG574" s="161">
        <v>7.7</v>
      </c>
      <c r="AH574" s="161">
        <v>9.1999999999999993</v>
      </c>
      <c r="AI574" s="161">
        <v>10.7</v>
      </c>
      <c r="AJ574" s="161">
        <v>13.6</v>
      </c>
      <c r="AK574" s="161">
        <v>16.5</v>
      </c>
      <c r="AL574" s="161">
        <v>20.6</v>
      </c>
      <c r="AN574" s="71" t="str">
        <f t="shared" si="21"/>
        <v>342310</v>
      </c>
      <c r="AO574" s="69">
        <v>34</v>
      </c>
      <c r="AP574" s="69">
        <v>23</v>
      </c>
      <c r="AQ574" s="69">
        <v>10</v>
      </c>
      <c r="AR574" s="66">
        <v>90.8</v>
      </c>
      <c r="AS574" s="62"/>
    </row>
    <row r="575" spans="25:45" ht="14.4">
      <c r="Y575" s="73" t="str">
        <f t="shared" si="20"/>
        <v>352310</v>
      </c>
      <c r="Z575" s="69">
        <v>35</v>
      </c>
      <c r="AA575" s="69">
        <v>23</v>
      </c>
      <c r="AB575" s="69">
        <v>10</v>
      </c>
      <c r="AC575" s="161">
        <v>1.7</v>
      </c>
      <c r="AD575" s="161">
        <v>3.4</v>
      </c>
      <c r="AE575" s="161">
        <v>5.0999999999999996</v>
      </c>
      <c r="AF575" s="161">
        <v>6.7</v>
      </c>
      <c r="AG575" s="161">
        <v>8.4</v>
      </c>
      <c r="AH575" s="161">
        <v>10</v>
      </c>
      <c r="AI575" s="161">
        <v>11.6</v>
      </c>
      <c r="AJ575" s="161">
        <v>14.7</v>
      </c>
      <c r="AK575" s="161">
        <v>17.8</v>
      </c>
      <c r="AL575" s="161">
        <v>22.2</v>
      </c>
      <c r="AN575" s="71" t="str">
        <f t="shared" si="21"/>
        <v>352310</v>
      </c>
      <c r="AO575" s="69">
        <v>35</v>
      </c>
      <c r="AP575" s="69">
        <v>23</v>
      </c>
      <c r="AQ575" s="69">
        <v>10</v>
      </c>
      <c r="AR575" s="66">
        <v>91.4</v>
      </c>
      <c r="AS575" s="62"/>
    </row>
    <row r="576" spans="25:45" ht="14.4">
      <c r="Y576" s="73" t="str">
        <f t="shared" si="20"/>
        <v>362310</v>
      </c>
      <c r="Z576" s="69">
        <v>36</v>
      </c>
      <c r="AA576" s="69">
        <v>23</v>
      </c>
      <c r="AB576" s="69">
        <v>10</v>
      </c>
      <c r="AC576" s="161">
        <v>1.9</v>
      </c>
      <c r="AD576" s="161">
        <v>3.7</v>
      </c>
      <c r="AE576" s="161">
        <v>5.6</v>
      </c>
      <c r="AF576" s="161">
        <v>7.3</v>
      </c>
      <c r="AG576" s="161">
        <v>9.1</v>
      </c>
      <c r="AH576" s="161">
        <v>10.9</v>
      </c>
      <c r="AI576" s="161">
        <v>12.6</v>
      </c>
      <c r="AJ576" s="161">
        <v>15.9</v>
      </c>
      <c r="AK576" s="161">
        <v>19.2</v>
      </c>
      <c r="AL576" s="161">
        <v>24</v>
      </c>
      <c r="AN576" s="71" t="str">
        <f t="shared" si="21"/>
        <v>362310</v>
      </c>
      <c r="AO576" s="69">
        <v>36</v>
      </c>
      <c r="AP576" s="69">
        <v>23</v>
      </c>
      <c r="AQ576" s="69">
        <v>10</v>
      </c>
      <c r="AR576" s="66">
        <v>92</v>
      </c>
      <c r="AS576" s="62"/>
    </row>
    <row r="577" spans="25:45" ht="14.4">
      <c r="Y577" s="73" t="str">
        <f t="shared" si="20"/>
        <v>372310</v>
      </c>
      <c r="Z577" s="69">
        <v>37</v>
      </c>
      <c r="AA577" s="69">
        <v>23</v>
      </c>
      <c r="AB577" s="69">
        <v>10</v>
      </c>
      <c r="AC577" s="161">
        <v>2.1</v>
      </c>
      <c r="AD577" s="161">
        <v>4.0999999999999996</v>
      </c>
      <c r="AE577" s="161">
        <v>6</v>
      </c>
      <c r="AF577" s="161">
        <v>8</v>
      </c>
      <c r="AG577" s="161">
        <v>9.9</v>
      </c>
      <c r="AH577" s="161">
        <v>11.7</v>
      </c>
      <c r="AI577" s="161">
        <v>13.6</v>
      </c>
      <c r="AJ577" s="161">
        <v>17.2</v>
      </c>
      <c r="AK577" s="161">
        <v>20.8</v>
      </c>
      <c r="AL577" s="161">
        <v>25.9</v>
      </c>
      <c r="AN577" s="71" t="str">
        <f t="shared" si="21"/>
        <v>372310</v>
      </c>
      <c r="AO577" s="69">
        <v>37</v>
      </c>
      <c r="AP577" s="69">
        <v>23</v>
      </c>
      <c r="AQ577" s="69">
        <v>10</v>
      </c>
      <c r="AR577" s="66">
        <v>92.7</v>
      </c>
      <c r="AS577" s="62"/>
    </row>
    <row r="578" spans="25:45" ht="14.4">
      <c r="Y578" s="73" t="str">
        <f t="shared" si="20"/>
        <v>382310</v>
      </c>
      <c r="Z578" s="69">
        <v>38</v>
      </c>
      <c r="AA578" s="69">
        <v>23</v>
      </c>
      <c r="AB578" s="69">
        <v>10</v>
      </c>
      <c r="AC578" s="161">
        <v>2.2000000000000002</v>
      </c>
      <c r="AD578" s="161">
        <v>4.3</v>
      </c>
      <c r="AE578" s="161">
        <v>6.5</v>
      </c>
      <c r="AF578" s="161">
        <v>8.6</v>
      </c>
      <c r="AG578" s="161">
        <v>10.6</v>
      </c>
      <c r="AH578" s="161">
        <v>12.7</v>
      </c>
      <c r="AI578" s="161">
        <v>14.7</v>
      </c>
      <c r="AJ578" s="161">
        <v>18.600000000000001</v>
      </c>
      <c r="AK578" s="161">
        <v>22.4</v>
      </c>
      <c r="AL578" s="161">
        <v>27.9</v>
      </c>
      <c r="AN578" s="71" t="str">
        <f t="shared" si="21"/>
        <v>382310</v>
      </c>
      <c r="AO578" s="69">
        <v>38</v>
      </c>
      <c r="AP578" s="69">
        <v>23</v>
      </c>
      <c r="AQ578" s="69">
        <v>10</v>
      </c>
      <c r="AR578" s="66">
        <v>93.5</v>
      </c>
      <c r="AS578" s="62"/>
    </row>
    <row r="579" spans="25:45" ht="14.4">
      <c r="Y579" s="73" t="str">
        <f t="shared" si="20"/>
        <v>392310</v>
      </c>
      <c r="Z579" s="69">
        <v>39</v>
      </c>
      <c r="AA579" s="69">
        <v>23</v>
      </c>
      <c r="AB579" s="69">
        <v>10</v>
      </c>
      <c r="AC579" s="161">
        <v>2.4</v>
      </c>
      <c r="AD579" s="161">
        <v>4.7</v>
      </c>
      <c r="AE579" s="161">
        <v>7</v>
      </c>
      <c r="AF579" s="161">
        <v>9.3000000000000007</v>
      </c>
      <c r="AG579" s="161">
        <v>11.5</v>
      </c>
      <c r="AH579" s="161">
        <v>13.7</v>
      </c>
      <c r="AI579" s="161">
        <v>15.9</v>
      </c>
      <c r="AJ579" s="161">
        <v>20.100000000000001</v>
      </c>
      <c r="AK579" s="161">
        <v>24.1</v>
      </c>
      <c r="AL579" s="161">
        <v>30</v>
      </c>
      <c r="AN579" s="71" t="str">
        <f t="shared" si="21"/>
        <v>392310</v>
      </c>
      <c r="AO579" s="69">
        <v>39</v>
      </c>
      <c r="AP579" s="69">
        <v>23</v>
      </c>
      <c r="AQ579" s="69">
        <v>10</v>
      </c>
      <c r="AR579" s="66">
        <v>94.3</v>
      </c>
      <c r="AS579" s="62"/>
    </row>
    <row r="580" spans="25:45" ht="14.4">
      <c r="Y580" s="73" t="str">
        <f t="shared" ref="Y580:Y643" si="22">+CONCATENATE(Z580,AA580,AB580)</f>
        <v>402310</v>
      </c>
      <c r="Z580" s="69">
        <v>40</v>
      </c>
      <c r="AA580" s="69">
        <v>23</v>
      </c>
      <c r="AB580" s="69">
        <v>10</v>
      </c>
      <c r="AC580" s="161">
        <v>2.6</v>
      </c>
      <c r="AD580" s="161">
        <v>5.0999999999999996</v>
      </c>
      <c r="AE580" s="161">
        <v>7.6</v>
      </c>
      <c r="AF580" s="161">
        <v>10.1</v>
      </c>
      <c r="AG580" s="161">
        <v>12.5</v>
      </c>
      <c r="AH580" s="161">
        <v>14.8</v>
      </c>
      <c r="AI580" s="161">
        <v>17.100000000000001</v>
      </c>
      <c r="AJ580" s="161">
        <v>21.7</v>
      </c>
      <c r="AK580" s="161">
        <v>26</v>
      </c>
      <c r="AL580" s="161">
        <v>32.299999999999997</v>
      </c>
      <c r="AN580" s="71" t="str">
        <f t="shared" ref="AN580:AN643" si="23">+CONCATENATE(AO580,AP580,AQ580)</f>
        <v>402310</v>
      </c>
      <c r="AO580" s="69">
        <v>40</v>
      </c>
      <c r="AP580" s="69">
        <v>23</v>
      </c>
      <c r="AQ580" s="69">
        <v>10</v>
      </c>
      <c r="AR580" s="66">
        <v>95.2</v>
      </c>
      <c r="AS580" s="62"/>
    </row>
    <row r="581" spans="25:45" ht="14.4">
      <c r="Y581" s="73" t="str">
        <f t="shared" si="22"/>
        <v>412310</v>
      </c>
      <c r="Z581" s="69">
        <v>41</v>
      </c>
      <c r="AA581" s="69">
        <v>23</v>
      </c>
      <c r="AB581" s="69">
        <v>10</v>
      </c>
      <c r="AC581" s="161">
        <v>2.8</v>
      </c>
      <c r="AD581" s="161">
        <v>5.5</v>
      </c>
      <c r="AE581" s="161">
        <v>8.3000000000000007</v>
      </c>
      <c r="AF581" s="161">
        <v>10.9</v>
      </c>
      <c r="AG581" s="161">
        <v>13.5</v>
      </c>
      <c r="AH581" s="161">
        <v>16.100000000000001</v>
      </c>
      <c r="AI581" s="161">
        <v>18.600000000000001</v>
      </c>
      <c r="AJ581" s="161">
        <v>23.5</v>
      </c>
      <c r="AK581" s="161">
        <v>28.2</v>
      </c>
      <c r="AL581" s="161">
        <v>34.9</v>
      </c>
      <c r="AN581" s="71" t="str">
        <f t="shared" si="23"/>
        <v>412310</v>
      </c>
      <c r="AO581" s="69">
        <v>41</v>
      </c>
      <c r="AP581" s="69">
        <v>23</v>
      </c>
      <c r="AQ581" s="69">
        <v>10</v>
      </c>
      <c r="AR581" s="66">
        <v>96.3</v>
      </c>
      <c r="AS581" s="62"/>
    </row>
    <row r="582" spans="25:45" ht="14.4">
      <c r="Y582" s="73" t="str">
        <f t="shared" si="22"/>
        <v>422310</v>
      </c>
      <c r="Z582" s="69">
        <v>42</v>
      </c>
      <c r="AA582" s="69">
        <v>23</v>
      </c>
      <c r="AB582" s="69">
        <v>10</v>
      </c>
      <c r="AC582" s="161">
        <v>3.1</v>
      </c>
      <c r="AD582" s="161">
        <v>6.1</v>
      </c>
      <c r="AE582" s="161">
        <v>9.1</v>
      </c>
      <c r="AF582" s="161">
        <v>12</v>
      </c>
      <c r="AG582" s="161">
        <v>14.8</v>
      </c>
      <c r="AH582" s="161">
        <v>17.600000000000001</v>
      </c>
      <c r="AI582" s="161">
        <v>20.3</v>
      </c>
      <c r="AJ582" s="161">
        <v>25.6</v>
      </c>
      <c r="AK582" s="161">
        <v>30.6</v>
      </c>
      <c r="AL582" s="161">
        <v>37.9</v>
      </c>
      <c r="AN582" s="71" t="str">
        <f t="shared" si="23"/>
        <v>422310</v>
      </c>
      <c r="AO582" s="69">
        <v>42</v>
      </c>
      <c r="AP582" s="69">
        <v>23</v>
      </c>
      <c r="AQ582" s="69">
        <v>10</v>
      </c>
      <c r="AR582" s="66">
        <v>97.4</v>
      </c>
      <c r="AS582" s="62"/>
    </row>
    <row r="583" spans="25:45" ht="14.4">
      <c r="Y583" s="73" t="str">
        <f t="shared" si="22"/>
        <v>432310</v>
      </c>
      <c r="Z583" s="69">
        <v>43</v>
      </c>
      <c r="AA583" s="69">
        <v>23</v>
      </c>
      <c r="AB583" s="69">
        <v>10</v>
      </c>
      <c r="AC583" s="161">
        <v>3.4</v>
      </c>
      <c r="AD583" s="161">
        <v>6.6</v>
      </c>
      <c r="AE583" s="161">
        <v>9.9</v>
      </c>
      <c r="AF583" s="161">
        <v>13</v>
      </c>
      <c r="AG583" s="161">
        <v>16.100000000000001</v>
      </c>
      <c r="AH583" s="161">
        <v>19.100000000000001</v>
      </c>
      <c r="AI583" s="161">
        <v>22</v>
      </c>
      <c r="AJ583" s="161">
        <v>27.7</v>
      </c>
      <c r="AK583" s="161">
        <v>33.200000000000003</v>
      </c>
      <c r="AL583" s="161">
        <v>40.9</v>
      </c>
      <c r="AN583" s="71" t="str">
        <f t="shared" si="23"/>
        <v>432310</v>
      </c>
      <c r="AO583" s="69">
        <v>43</v>
      </c>
      <c r="AP583" s="69">
        <v>23</v>
      </c>
      <c r="AQ583" s="69">
        <v>10</v>
      </c>
      <c r="AR583" s="66">
        <v>98.7</v>
      </c>
      <c r="AS583" s="62"/>
    </row>
    <row r="584" spans="25:45" ht="14.4">
      <c r="Y584" s="73" t="str">
        <f t="shared" si="22"/>
        <v>442310</v>
      </c>
      <c r="Z584" s="69">
        <v>44</v>
      </c>
      <c r="AA584" s="69">
        <v>23</v>
      </c>
      <c r="AB584" s="69">
        <v>10</v>
      </c>
      <c r="AC584" s="161">
        <v>3.7</v>
      </c>
      <c r="AD584" s="161">
        <v>7.3</v>
      </c>
      <c r="AE584" s="161">
        <v>10.8</v>
      </c>
      <c r="AF584" s="161">
        <v>14.2</v>
      </c>
      <c r="AG584" s="161">
        <v>17.5</v>
      </c>
      <c r="AH584" s="161">
        <v>20.8</v>
      </c>
      <c r="AI584" s="161">
        <v>24</v>
      </c>
      <c r="AJ584" s="161">
        <v>30.1</v>
      </c>
      <c r="AK584" s="161">
        <v>36</v>
      </c>
      <c r="AL584" s="161">
        <v>44.3</v>
      </c>
      <c r="AN584" s="71" t="str">
        <f t="shared" si="23"/>
        <v>442310</v>
      </c>
      <c r="AO584" s="69">
        <v>44</v>
      </c>
      <c r="AP584" s="69">
        <v>23</v>
      </c>
      <c r="AQ584" s="69">
        <v>10</v>
      </c>
      <c r="AR584" s="66">
        <v>100.1</v>
      </c>
      <c r="AS584" s="62"/>
    </row>
    <row r="585" spans="25:45" ht="14.4">
      <c r="Y585" s="73" t="str">
        <f t="shared" si="22"/>
        <v>452310</v>
      </c>
      <c r="Z585" s="69">
        <v>45</v>
      </c>
      <c r="AA585" s="69">
        <v>23</v>
      </c>
      <c r="AB585" s="69">
        <v>10</v>
      </c>
      <c r="AC585" s="161">
        <v>4</v>
      </c>
      <c r="AD585" s="161">
        <v>8</v>
      </c>
      <c r="AE585" s="161">
        <v>11.8</v>
      </c>
      <c r="AF585" s="161">
        <v>15.5</v>
      </c>
      <c r="AG585" s="161">
        <v>19.2</v>
      </c>
      <c r="AH585" s="161">
        <v>22.7</v>
      </c>
      <c r="AI585" s="161">
        <v>26.2</v>
      </c>
      <c r="AJ585" s="161">
        <v>32.799999999999997</v>
      </c>
      <c r="AK585" s="161">
        <v>39.200000000000003</v>
      </c>
      <c r="AL585" s="161">
        <v>48.1</v>
      </c>
      <c r="AN585" s="71" t="str">
        <f t="shared" si="23"/>
        <v>452310</v>
      </c>
      <c r="AO585" s="69">
        <v>45</v>
      </c>
      <c r="AP585" s="69">
        <v>23</v>
      </c>
      <c r="AQ585" s="69">
        <v>10</v>
      </c>
      <c r="AR585" s="66">
        <v>101.7</v>
      </c>
      <c r="AS585" s="62"/>
    </row>
    <row r="586" spans="25:45" ht="14.4">
      <c r="Y586" s="73" t="str">
        <f t="shared" si="22"/>
        <v>462310</v>
      </c>
      <c r="Z586" s="69">
        <v>46</v>
      </c>
      <c r="AA586" s="69">
        <v>23</v>
      </c>
      <c r="AB586" s="69">
        <v>10</v>
      </c>
      <c r="AC586" s="161">
        <v>4.4000000000000004</v>
      </c>
      <c r="AD586" s="161">
        <v>8.6999999999999993</v>
      </c>
      <c r="AE586" s="161">
        <v>12.9</v>
      </c>
      <c r="AF586" s="161">
        <v>17</v>
      </c>
      <c r="AG586" s="161">
        <v>21</v>
      </c>
      <c r="AH586" s="161">
        <v>24.8</v>
      </c>
      <c r="AI586" s="161">
        <v>28.6</v>
      </c>
      <c r="AJ586" s="161">
        <v>35.799999999999997</v>
      </c>
      <c r="AK586" s="161">
        <v>42.6</v>
      </c>
      <c r="AL586" s="161">
        <v>52.3</v>
      </c>
      <c r="AN586" s="71" t="str">
        <f t="shared" si="23"/>
        <v>462310</v>
      </c>
      <c r="AO586" s="69">
        <v>46</v>
      </c>
      <c r="AP586" s="69">
        <v>23</v>
      </c>
      <c r="AQ586" s="69">
        <v>10</v>
      </c>
      <c r="AR586" s="66">
        <v>103.5</v>
      </c>
      <c r="AS586" s="62"/>
    </row>
    <row r="587" spans="25:45" ht="14.4">
      <c r="Y587" s="73" t="str">
        <f t="shared" si="22"/>
        <v>472310</v>
      </c>
      <c r="Z587" s="69">
        <v>47</v>
      </c>
      <c r="AA587" s="69">
        <v>23</v>
      </c>
      <c r="AB587" s="69">
        <v>10</v>
      </c>
      <c r="AC587" s="161">
        <v>4.8</v>
      </c>
      <c r="AD587" s="161">
        <v>9.6</v>
      </c>
      <c r="AE587" s="161">
        <v>14.2</v>
      </c>
      <c r="AF587" s="161">
        <v>18.600000000000001</v>
      </c>
      <c r="AG587" s="161">
        <v>22.9</v>
      </c>
      <c r="AH587" s="161">
        <v>27.1</v>
      </c>
      <c r="AI587" s="161">
        <v>31.2</v>
      </c>
      <c r="AJ587" s="161">
        <v>39</v>
      </c>
      <c r="AK587" s="161">
        <v>46.4</v>
      </c>
      <c r="AL587" s="161">
        <v>56.8</v>
      </c>
      <c r="AN587" s="71" t="str">
        <f t="shared" si="23"/>
        <v>472310</v>
      </c>
      <c r="AO587" s="69">
        <v>47</v>
      </c>
      <c r="AP587" s="69">
        <v>23</v>
      </c>
      <c r="AQ587" s="69">
        <v>10</v>
      </c>
      <c r="AR587" s="66">
        <v>105.5</v>
      </c>
      <c r="AS587" s="62"/>
    </row>
    <row r="588" spans="25:45" ht="14.4">
      <c r="Y588" s="73" t="str">
        <f t="shared" si="22"/>
        <v>182315</v>
      </c>
      <c r="Z588" s="69">
        <v>18</v>
      </c>
      <c r="AA588" s="69">
        <v>23</v>
      </c>
      <c r="AB588" s="69">
        <v>15</v>
      </c>
      <c r="AC588" s="161">
        <v>0.5</v>
      </c>
      <c r="AD588" s="161">
        <v>1</v>
      </c>
      <c r="AE588" s="161">
        <v>1.5</v>
      </c>
      <c r="AF588" s="161">
        <v>2</v>
      </c>
      <c r="AG588" s="161">
        <v>2.5</v>
      </c>
      <c r="AH588" s="161">
        <v>3</v>
      </c>
      <c r="AI588" s="161">
        <v>3.4</v>
      </c>
      <c r="AJ588" s="161">
        <v>4.4000000000000004</v>
      </c>
      <c r="AK588" s="161">
        <v>5.4</v>
      </c>
      <c r="AL588" s="161">
        <v>6.9</v>
      </c>
      <c r="AN588" s="71" t="str">
        <f t="shared" si="23"/>
        <v>182315</v>
      </c>
      <c r="AO588" s="69">
        <v>18</v>
      </c>
      <c r="AP588" s="69">
        <v>23</v>
      </c>
      <c r="AQ588" s="69">
        <v>15</v>
      </c>
      <c r="AR588" s="66">
        <v>65.2</v>
      </c>
      <c r="AS588" s="62"/>
    </row>
    <row r="589" spans="25:45" ht="14.4">
      <c r="Y589" s="73" t="str">
        <f t="shared" si="22"/>
        <v>192315</v>
      </c>
      <c r="Z589" s="69">
        <v>19</v>
      </c>
      <c r="AA589" s="69">
        <v>23</v>
      </c>
      <c r="AB589" s="69">
        <v>15</v>
      </c>
      <c r="AC589" s="161">
        <v>0.5</v>
      </c>
      <c r="AD589" s="161">
        <v>1</v>
      </c>
      <c r="AE589" s="161">
        <v>1.5</v>
      </c>
      <c r="AF589" s="161">
        <v>2</v>
      </c>
      <c r="AG589" s="161">
        <v>2.5</v>
      </c>
      <c r="AH589" s="161">
        <v>3</v>
      </c>
      <c r="AI589" s="161">
        <v>3.5</v>
      </c>
      <c r="AJ589" s="161">
        <v>4.5999999999999996</v>
      </c>
      <c r="AK589" s="161">
        <v>5.6</v>
      </c>
      <c r="AL589" s="161">
        <v>7.1</v>
      </c>
      <c r="AN589" s="71" t="str">
        <f t="shared" si="23"/>
        <v>192315</v>
      </c>
      <c r="AO589" s="69">
        <v>19</v>
      </c>
      <c r="AP589" s="69">
        <v>23</v>
      </c>
      <c r="AQ589" s="69">
        <v>15</v>
      </c>
      <c r="AR589" s="66">
        <v>65.3</v>
      </c>
      <c r="AS589" s="62"/>
    </row>
    <row r="590" spans="25:45" ht="14.4">
      <c r="Y590" s="73" t="str">
        <f t="shared" si="22"/>
        <v>202315</v>
      </c>
      <c r="Z590" s="69">
        <v>20</v>
      </c>
      <c r="AA590" s="69">
        <v>23</v>
      </c>
      <c r="AB590" s="69">
        <v>15</v>
      </c>
      <c r="AC590" s="161">
        <v>0.6</v>
      </c>
      <c r="AD590" s="161">
        <v>1.1000000000000001</v>
      </c>
      <c r="AE590" s="161">
        <v>1.6</v>
      </c>
      <c r="AF590" s="161">
        <v>2.2000000000000002</v>
      </c>
      <c r="AG590" s="161">
        <v>2.7</v>
      </c>
      <c r="AH590" s="161">
        <v>3.2</v>
      </c>
      <c r="AI590" s="161">
        <v>3.8</v>
      </c>
      <c r="AJ590" s="161">
        <v>4.8</v>
      </c>
      <c r="AK590" s="161">
        <v>5.9</v>
      </c>
      <c r="AL590" s="161">
        <v>7.4</v>
      </c>
      <c r="AN590" s="71" t="str">
        <f t="shared" si="23"/>
        <v>202315</v>
      </c>
      <c r="AO590" s="69">
        <v>20</v>
      </c>
      <c r="AP590" s="69">
        <v>23</v>
      </c>
      <c r="AQ590" s="69">
        <v>15</v>
      </c>
      <c r="AR590" s="66">
        <v>65.3</v>
      </c>
      <c r="AS590" s="62"/>
    </row>
    <row r="591" spans="25:45" ht="14.4">
      <c r="Y591" s="73" t="str">
        <f t="shared" si="22"/>
        <v>212315</v>
      </c>
      <c r="Z591" s="69">
        <v>21</v>
      </c>
      <c r="AA591" s="69">
        <v>23</v>
      </c>
      <c r="AB591" s="69">
        <v>15</v>
      </c>
      <c r="AC591" s="161">
        <v>0.6</v>
      </c>
      <c r="AD591" s="161">
        <v>1.1000000000000001</v>
      </c>
      <c r="AE591" s="161">
        <v>1.7</v>
      </c>
      <c r="AF591" s="161">
        <v>2.2000000000000002</v>
      </c>
      <c r="AG591" s="161">
        <v>2.8</v>
      </c>
      <c r="AH591" s="161">
        <v>3.3</v>
      </c>
      <c r="AI591" s="161">
        <v>3.9</v>
      </c>
      <c r="AJ591" s="161">
        <v>5</v>
      </c>
      <c r="AK591" s="161">
        <v>6.1</v>
      </c>
      <c r="AL591" s="161">
        <v>7.7</v>
      </c>
      <c r="AN591" s="71" t="str">
        <f t="shared" si="23"/>
        <v>212315</v>
      </c>
      <c r="AO591" s="69">
        <v>21</v>
      </c>
      <c r="AP591" s="69">
        <v>23</v>
      </c>
      <c r="AQ591" s="69">
        <v>15</v>
      </c>
      <c r="AR591" s="66">
        <v>65.400000000000006</v>
      </c>
      <c r="AS591" s="62"/>
    </row>
    <row r="592" spans="25:45" ht="14.4">
      <c r="Y592" s="73" t="str">
        <f t="shared" si="22"/>
        <v>222315</v>
      </c>
      <c r="Z592" s="69">
        <v>22</v>
      </c>
      <c r="AA592" s="69">
        <v>23</v>
      </c>
      <c r="AB592" s="69">
        <v>15</v>
      </c>
      <c r="AC592" s="161">
        <v>0.6</v>
      </c>
      <c r="AD592" s="161">
        <v>1.2</v>
      </c>
      <c r="AE592" s="161">
        <v>1.7</v>
      </c>
      <c r="AF592" s="161">
        <v>2.2999999999999998</v>
      </c>
      <c r="AG592" s="161">
        <v>2.9</v>
      </c>
      <c r="AH592" s="161">
        <v>3.5</v>
      </c>
      <c r="AI592" s="161">
        <v>4</v>
      </c>
      <c r="AJ592" s="161">
        <v>5.2</v>
      </c>
      <c r="AK592" s="161">
        <v>6.3</v>
      </c>
      <c r="AL592" s="161">
        <v>8</v>
      </c>
      <c r="AN592" s="71" t="str">
        <f t="shared" si="23"/>
        <v>222315</v>
      </c>
      <c r="AO592" s="69">
        <v>22</v>
      </c>
      <c r="AP592" s="69">
        <v>23</v>
      </c>
      <c r="AQ592" s="69">
        <v>15</v>
      </c>
      <c r="AR592" s="66">
        <v>65.5</v>
      </c>
      <c r="AS592" s="62"/>
    </row>
    <row r="593" spans="25:45" ht="14.4">
      <c r="Y593" s="73" t="str">
        <f t="shared" si="22"/>
        <v>232315</v>
      </c>
      <c r="Z593" s="69">
        <v>23</v>
      </c>
      <c r="AA593" s="69">
        <v>23</v>
      </c>
      <c r="AB593" s="69">
        <v>15</v>
      </c>
      <c r="AC593" s="161">
        <v>0.6</v>
      </c>
      <c r="AD593" s="161">
        <v>1.2</v>
      </c>
      <c r="AE593" s="161">
        <v>1.8</v>
      </c>
      <c r="AF593" s="161">
        <v>2.4</v>
      </c>
      <c r="AG593" s="161">
        <v>3</v>
      </c>
      <c r="AH593" s="161">
        <v>3.6</v>
      </c>
      <c r="AI593" s="161">
        <v>4.2</v>
      </c>
      <c r="AJ593" s="161">
        <v>5.4</v>
      </c>
      <c r="AK593" s="161">
        <v>6.6</v>
      </c>
      <c r="AL593" s="161">
        <v>8.3000000000000007</v>
      </c>
      <c r="AN593" s="71" t="str">
        <f t="shared" si="23"/>
        <v>232315</v>
      </c>
      <c r="AO593" s="69">
        <v>23</v>
      </c>
      <c r="AP593" s="69">
        <v>23</v>
      </c>
      <c r="AQ593" s="69">
        <v>15</v>
      </c>
      <c r="AR593" s="66">
        <v>65.599999999999994</v>
      </c>
      <c r="AS593" s="62"/>
    </row>
    <row r="594" spans="25:45" ht="14.4">
      <c r="Y594" s="73" t="str">
        <f t="shared" si="22"/>
        <v>242315</v>
      </c>
      <c r="Z594" s="69">
        <v>24</v>
      </c>
      <c r="AA594" s="69">
        <v>23</v>
      </c>
      <c r="AB594" s="69">
        <v>15</v>
      </c>
      <c r="AC594" s="161">
        <v>0.7</v>
      </c>
      <c r="AD594" s="161">
        <v>1.3</v>
      </c>
      <c r="AE594" s="161">
        <v>1.9</v>
      </c>
      <c r="AF594" s="161">
        <v>2.6</v>
      </c>
      <c r="AG594" s="161">
        <v>3.2</v>
      </c>
      <c r="AH594" s="161">
        <v>3.8</v>
      </c>
      <c r="AI594" s="161">
        <v>4.4000000000000004</v>
      </c>
      <c r="AJ594" s="161">
        <v>5.7</v>
      </c>
      <c r="AK594" s="161">
        <v>6.9</v>
      </c>
      <c r="AL594" s="161">
        <v>8.6999999999999993</v>
      </c>
      <c r="AN594" s="71" t="str">
        <f t="shared" si="23"/>
        <v>242315</v>
      </c>
      <c r="AO594" s="69">
        <v>24</v>
      </c>
      <c r="AP594" s="69">
        <v>23</v>
      </c>
      <c r="AQ594" s="69">
        <v>15</v>
      </c>
      <c r="AR594" s="66">
        <v>65.7</v>
      </c>
      <c r="AS594" s="62"/>
    </row>
    <row r="595" spans="25:45" ht="14.4">
      <c r="Y595" s="73" t="str">
        <f t="shared" si="22"/>
        <v>252315</v>
      </c>
      <c r="Z595" s="69">
        <v>25</v>
      </c>
      <c r="AA595" s="69">
        <v>23</v>
      </c>
      <c r="AB595" s="69">
        <v>15</v>
      </c>
      <c r="AC595" s="161">
        <v>0.7</v>
      </c>
      <c r="AD595" s="161">
        <v>1.3</v>
      </c>
      <c r="AE595" s="161">
        <v>2</v>
      </c>
      <c r="AF595" s="161">
        <v>2.6</v>
      </c>
      <c r="AG595" s="161">
        <v>3.3</v>
      </c>
      <c r="AH595" s="161">
        <v>4</v>
      </c>
      <c r="AI595" s="161">
        <v>4.5999999999999996</v>
      </c>
      <c r="AJ595" s="161">
        <v>5.9</v>
      </c>
      <c r="AK595" s="161">
        <v>7.2</v>
      </c>
      <c r="AL595" s="161">
        <v>9.1999999999999993</v>
      </c>
      <c r="AN595" s="71" t="str">
        <f t="shared" si="23"/>
        <v>252315</v>
      </c>
      <c r="AO595" s="69">
        <v>25</v>
      </c>
      <c r="AP595" s="69">
        <v>23</v>
      </c>
      <c r="AQ595" s="69">
        <v>15</v>
      </c>
      <c r="AR595" s="66">
        <v>65.900000000000006</v>
      </c>
      <c r="AS595" s="62"/>
    </row>
    <row r="596" spans="25:45" ht="14.4">
      <c r="Y596" s="73" t="str">
        <f t="shared" si="22"/>
        <v>262315</v>
      </c>
      <c r="Z596" s="69">
        <v>26</v>
      </c>
      <c r="AA596" s="69">
        <v>23</v>
      </c>
      <c r="AB596" s="69">
        <v>15</v>
      </c>
      <c r="AC596" s="161">
        <v>0.7</v>
      </c>
      <c r="AD596" s="161">
        <v>1.4</v>
      </c>
      <c r="AE596" s="161">
        <v>2.1</v>
      </c>
      <c r="AF596" s="161">
        <v>2.8</v>
      </c>
      <c r="AG596" s="161">
        <v>3.5</v>
      </c>
      <c r="AH596" s="161">
        <v>4.2</v>
      </c>
      <c r="AI596" s="161">
        <v>4.8</v>
      </c>
      <c r="AJ596" s="161">
        <v>6.2</v>
      </c>
      <c r="AK596" s="161">
        <v>7.6</v>
      </c>
      <c r="AL596" s="161">
        <v>9.6</v>
      </c>
      <c r="AN596" s="71" t="str">
        <f t="shared" si="23"/>
        <v>262315</v>
      </c>
      <c r="AO596" s="69">
        <v>26</v>
      </c>
      <c r="AP596" s="69">
        <v>23</v>
      </c>
      <c r="AQ596" s="69">
        <v>15</v>
      </c>
      <c r="AR596" s="66">
        <v>66.099999999999994</v>
      </c>
      <c r="AS596" s="62"/>
    </row>
    <row r="597" spans="25:45" ht="14.4">
      <c r="Y597" s="73" t="str">
        <f t="shared" si="22"/>
        <v>272315</v>
      </c>
      <c r="Z597" s="69">
        <v>27</v>
      </c>
      <c r="AA597" s="69">
        <v>23</v>
      </c>
      <c r="AB597" s="69">
        <v>15</v>
      </c>
      <c r="AC597" s="161">
        <v>0.8</v>
      </c>
      <c r="AD597" s="161">
        <v>1.5</v>
      </c>
      <c r="AE597" s="161">
        <v>2.2999999999999998</v>
      </c>
      <c r="AF597" s="161">
        <v>3</v>
      </c>
      <c r="AG597" s="161">
        <v>3.8</v>
      </c>
      <c r="AH597" s="161">
        <v>4.5</v>
      </c>
      <c r="AI597" s="161">
        <v>5.2</v>
      </c>
      <c r="AJ597" s="161">
        <v>6.7</v>
      </c>
      <c r="AK597" s="161">
        <v>8.1999999999999993</v>
      </c>
      <c r="AL597" s="161">
        <v>10.3</v>
      </c>
      <c r="AN597" s="71" t="str">
        <f t="shared" si="23"/>
        <v>272315</v>
      </c>
      <c r="AO597" s="69">
        <v>27</v>
      </c>
      <c r="AP597" s="69">
        <v>23</v>
      </c>
      <c r="AQ597" s="69">
        <v>15</v>
      </c>
      <c r="AR597" s="66">
        <v>66.2</v>
      </c>
      <c r="AS597" s="62"/>
    </row>
    <row r="598" spans="25:45" ht="14.4">
      <c r="Y598" s="73" t="str">
        <f t="shared" si="22"/>
        <v>282315</v>
      </c>
      <c r="Z598" s="69">
        <v>28</v>
      </c>
      <c r="AA598" s="69">
        <v>23</v>
      </c>
      <c r="AB598" s="69">
        <v>15</v>
      </c>
      <c r="AC598" s="161">
        <v>0.8</v>
      </c>
      <c r="AD598" s="161">
        <v>1.6</v>
      </c>
      <c r="AE598" s="161">
        <v>2.4</v>
      </c>
      <c r="AF598" s="161">
        <v>3.2</v>
      </c>
      <c r="AG598" s="161">
        <v>4</v>
      </c>
      <c r="AH598" s="161">
        <v>4.7</v>
      </c>
      <c r="AI598" s="161">
        <v>5.5</v>
      </c>
      <c r="AJ598" s="161">
        <v>7.1</v>
      </c>
      <c r="AK598" s="161">
        <v>8.6999999999999993</v>
      </c>
      <c r="AL598" s="161">
        <v>11</v>
      </c>
      <c r="AN598" s="71" t="str">
        <f t="shared" si="23"/>
        <v>282315</v>
      </c>
      <c r="AO598" s="69">
        <v>28</v>
      </c>
      <c r="AP598" s="69">
        <v>23</v>
      </c>
      <c r="AQ598" s="69">
        <v>15</v>
      </c>
      <c r="AR598" s="66">
        <v>66.5</v>
      </c>
      <c r="AS598" s="62"/>
    </row>
    <row r="599" spans="25:45" ht="14.4">
      <c r="Y599" s="73" t="str">
        <f t="shared" si="22"/>
        <v>292315</v>
      </c>
      <c r="Z599" s="69">
        <v>29</v>
      </c>
      <c r="AA599" s="69">
        <v>23</v>
      </c>
      <c r="AB599" s="69">
        <v>15</v>
      </c>
      <c r="AC599" s="161">
        <v>0.9</v>
      </c>
      <c r="AD599" s="161">
        <v>1.7</v>
      </c>
      <c r="AE599" s="161">
        <v>2.6</v>
      </c>
      <c r="AF599" s="161">
        <v>3.5</v>
      </c>
      <c r="AG599" s="161">
        <v>4.3</v>
      </c>
      <c r="AH599" s="161">
        <v>5.2</v>
      </c>
      <c r="AI599" s="161">
        <v>6</v>
      </c>
      <c r="AJ599" s="161">
        <v>7.7</v>
      </c>
      <c r="AK599" s="161">
        <v>9.3000000000000007</v>
      </c>
      <c r="AL599" s="161">
        <v>11.8</v>
      </c>
      <c r="AN599" s="71" t="str">
        <f t="shared" si="23"/>
        <v>292315</v>
      </c>
      <c r="AO599" s="69">
        <v>29</v>
      </c>
      <c r="AP599" s="69">
        <v>23</v>
      </c>
      <c r="AQ599" s="69">
        <v>15</v>
      </c>
      <c r="AR599" s="66">
        <v>66.7</v>
      </c>
      <c r="AS599" s="62"/>
    </row>
    <row r="600" spans="25:45" ht="14.4">
      <c r="Y600" s="73" t="str">
        <f t="shared" si="22"/>
        <v>302315</v>
      </c>
      <c r="Z600" s="69">
        <v>30</v>
      </c>
      <c r="AA600" s="69">
        <v>23</v>
      </c>
      <c r="AB600" s="69">
        <v>15</v>
      </c>
      <c r="AC600" s="161">
        <v>0.9</v>
      </c>
      <c r="AD600" s="161">
        <v>1.9</v>
      </c>
      <c r="AE600" s="161">
        <v>2.8</v>
      </c>
      <c r="AF600" s="161">
        <v>3.7</v>
      </c>
      <c r="AG600" s="161">
        <v>4.5999999999999996</v>
      </c>
      <c r="AH600" s="161">
        <v>5.6</v>
      </c>
      <c r="AI600" s="161">
        <v>6.5</v>
      </c>
      <c r="AJ600" s="161">
        <v>8.3000000000000007</v>
      </c>
      <c r="AK600" s="161">
        <v>10.1</v>
      </c>
      <c r="AL600" s="161">
        <v>12.7</v>
      </c>
      <c r="AN600" s="71" t="str">
        <f t="shared" si="23"/>
        <v>302315</v>
      </c>
      <c r="AO600" s="69">
        <v>30</v>
      </c>
      <c r="AP600" s="69">
        <v>23</v>
      </c>
      <c r="AQ600" s="69">
        <v>15</v>
      </c>
      <c r="AR600" s="66">
        <v>67</v>
      </c>
      <c r="AS600" s="62"/>
    </row>
    <row r="601" spans="25:45" ht="14.4">
      <c r="Y601" s="73" t="str">
        <f t="shared" si="22"/>
        <v>312315</v>
      </c>
      <c r="Z601" s="69">
        <v>31</v>
      </c>
      <c r="AA601" s="69">
        <v>23</v>
      </c>
      <c r="AB601" s="69">
        <v>15</v>
      </c>
      <c r="AC601" s="161">
        <v>1</v>
      </c>
      <c r="AD601" s="161">
        <v>2.1</v>
      </c>
      <c r="AE601" s="161">
        <v>3.1</v>
      </c>
      <c r="AF601" s="161">
        <v>4.0999999999999996</v>
      </c>
      <c r="AG601" s="161">
        <v>5.0999999999999996</v>
      </c>
      <c r="AH601" s="161">
        <v>6</v>
      </c>
      <c r="AI601" s="161">
        <v>7</v>
      </c>
      <c r="AJ601" s="161">
        <v>9</v>
      </c>
      <c r="AK601" s="161">
        <v>10.9</v>
      </c>
      <c r="AL601" s="161">
        <v>13.7</v>
      </c>
      <c r="AN601" s="71" t="str">
        <f t="shared" si="23"/>
        <v>312315</v>
      </c>
      <c r="AO601" s="69">
        <v>31</v>
      </c>
      <c r="AP601" s="69">
        <v>23</v>
      </c>
      <c r="AQ601" s="69">
        <v>15</v>
      </c>
      <c r="AR601" s="66">
        <v>67.3</v>
      </c>
      <c r="AS601" s="62"/>
    </row>
    <row r="602" spans="25:45" ht="14.4">
      <c r="Y602" s="73" t="str">
        <f t="shared" si="22"/>
        <v>322315</v>
      </c>
      <c r="Z602" s="69">
        <v>32</v>
      </c>
      <c r="AA602" s="69">
        <v>23</v>
      </c>
      <c r="AB602" s="69">
        <v>15</v>
      </c>
      <c r="AC602" s="161">
        <v>1.1000000000000001</v>
      </c>
      <c r="AD602" s="161">
        <v>2.2000000000000002</v>
      </c>
      <c r="AE602" s="161">
        <v>3.3</v>
      </c>
      <c r="AF602" s="161">
        <v>4.4000000000000004</v>
      </c>
      <c r="AG602" s="161">
        <v>5.4</v>
      </c>
      <c r="AH602" s="161">
        <v>6.5</v>
      </c>
      <c r="AI602" s="161">
        <v>7.6</v>
      </c>
      <c r="AJ602" s="161">
        <v>9.6999999999999993</v>
      </c>
      <c r="AK602" s="161">
        <v>11.8</v>
      </c>
      <c r="AL602" s="161">
        <v>14.8</v>
      </c>
      <c r="AN602" s="71" t="str">
        <f t="shared" si="23"/>
        <v>322315</v>
      </c>
      <c r="AO602" s="69">
        <v>32</v>
      </c>
      <c r="AP602" s="69">
        <v>23</v>
      </c>
      <c r="AQ602" s="69">
        <v>15</v>
      </c>
      <c r="AR602" s="66">
        <v>67.7</v>
      </c>
      <c r="AS602" s="62"/>
    </row>
    <row r="603" spans="25:45" ht="14.4">
      <c r="Y603" s="73" t="str">
        <f t="shared" si="22"/>
        <v>332315</v>
      </c>
      <c r="Z603" s="69">
        <v>33</v>
      </c>
      <c r="AA603" s="69">
        <v>23</v>
      </c>
      <c r="AB603" s="69">
        <v>15</v>
      </c>
      <c r="AC603" s="161">
        <v>1.2</v>
      </c>
      <c r="AD603" s="161">
        <v>2.4</v>
      </c>
      <c r="AE603" s="161">
        <v>3.6</v>
      </c>
      <c r="AF603" s="161">
        <v>4.8</v>
      </c>
      <c r="AG603" s="161">
        <v>5.9</v>
      </c>
      <c r="AH603" s="161">
        <v>7.1</v>
      </c>
      <c r="AI603" s="161">
        <v>8.3000000000000007</v>
      </c>
      <c r="AJ603" s="161">
        <v>10.5</v>
      </c>
      <c r="AK603" s="161">
        <v>12.8</v>
      </c>
      <c r="AL603" s="161">
        <v>16.100000000000001</v>
      </c>
      <c r="AN603" s="71" t="str">
        <f t="shared" si="23"/>
        <v>332315</v>
      </c>
      <c r="AO603" s="69">
        <v>33</v>
      </c>
      <c r="AP603" s="69">
        <v>23</v>
      </c>
      <c r="AQ603" s="69">
        <v>15</v>
      </c>
      <c r="AR603" s="66">
        <v>68.099999999999994</v>
      </c>
      <c r="AS603" s="62"/>
    </row>
    <row r="604" spans="25:45" ht="14.4">
      <c r="Y604" s="73" t="str">
        <f t="shared" si="22"/>
        <v>342315</v>
      </c>
      <c r="Z604" s="69">
        <v>34</v>
      </c>
      <c r="AA604" s="69">
        <v>23</v>
      </c>
      <c r="AB604" s="69">
        <v>15</v>
      </c>
      <c r="AC604" s="161">
        <v>1.3</v>
      </c>
      <c r="AD604" s="161">
        <v>2.6</v>
      </c>
      <c r="AE604" s="161">
        <v>3.9</v>
      </c>
      <c r="AF604" s="161">
        <v>5.2</v>
      </c>
      <c r="AG604" s="161">
        <v>6.4</v>
      </c>
      <c r="AH604" s="161">
        <v>7.7</v>
      </c>
      <c r="AI604" s="161">
        <v>8.9</v>
      </c>
      <c r="AJ604" s="161">
        <v>11.4</v>
      </c>
      <c r="AK604" s="161">
        <v>13.9</v>
      </c>
      <c r="AL604" s="161">
        <v>17.399999999999999</v>
      </c>
      <c r="AN604" s="71" t="str">
        <f t="shared" si="23"/>
        <v>342315</v>
      </c>
      <c r="AO604" s="69">
        <v>34</v>
      </c>
      <c r="AP604" s="69">
        <v>23</v>
      </c>
      <c r="AQ604" s="69">
        <v>15</v>
      </c>
      <c r="AR604" s="66">
        <v>68.599999999999994</v>
      </c>
      <c r="AS604" s="62"/>
    </row>
    <row r="605" spans="25:45" ht="14.4">
      <c r="Y605" s="73" t="str">
        <f t="shared" si="22"/>
        <v>352315</v>
      </c>
      <c r="Z605" s="69">
        <v>35</v>
      </c>
      <c r="AA605" s="69">
        <v>23</v>
      </c>
      <c r="AB605" s="69">
        <v>15</v>
      </c>
      <c r="AC605" s="161">
        <v>1.4</v>
      </c>
      <c r="AD605" s="161">
        <v>2.8</v>
      </c>
      <c r="AE605" s="161">
        <v>4.2</v>
      </c>
      <c r="AF605" s="161">
        <v>5.6</v>
      </c>
      <c r="AG605" s="161">
        <v>7</v>
      </c>
      <c r="AH605" s="161">
        <v>8.4</v>
      </c>
      <c r="AI605" s="161">
        <v>9.8000000000000007</v>
      </c>
      <c r="AJ605" s="161">
        <v>12.4</v>
      </c>
      <c r="AK605" s="161">
        <v>15.1</v>
      </c>
      <c r="AL605" s="161">
        <v>19</v>
      </c>
      <c r="AN605" s="71" t="str">
        <f t="shared" si="23"/>
        <v>352315</v>
      </c>
      <c r="AO605" s="69">
        <v>35</v>
      </c>
      <c r="AP605" s="69">
        <v>23</v>
      </c>
      <c r="AQ605" s="69">
        <v>15</v>
      </c>
      <c r="AR605" s="66">
        <v>69.099999999999994</v>
      </c>
      <c r="AS605" s="62"/>
    </row>
    <row r="606" spans="25:45" ht="14.4">
      <c r="Y606" s="73" t="str">
        <f t="shared" si="22"/>
        <v>362315</v>
      </c>
      <c r="Z606" s="69">
        <v>36</v>
      </c>
      <c r="AA606" s="69">
        <v>23</v>
      </c>
      <c r="AB606" s="69">
        <v>15</v>
      </c>
      <c r="AC606" s="161">
        <v>1.6</v>
      </c>
      <c r="AD606" s="161">
        <v>3.2</v>
      </c>
      <c r="AE606" s="161">
        <v>4.7</v>
      </c>
      <c r="AF606" s="161">
        <v>6.2</v>
      </c>
      <c r="AG606" s="161">
        <v>7.7</v>
      </c>
      <c r="AH606" s="161">
        <v>9.1999999999999993</v>
      </c>
      <c r="AI606" s="161">
        <v>10.7</v>
      </c>
      <c r="AJ606" s="161">
        <v>13.6</v>
      </c>
      <c r="AK606" s="161">
        <v>16.5</v>
      </c>
      <c r="AL606" s="161">
        <v>20.7</v>
      </c>
      <c r="AN606" s="71" t="str">
        <f t="shared" si="23"/>
        <v>362315</v>
      </c>
      <c r="AO606" s="69">
        <v>36</v>
      </c>
      <c r="AP606" s="69">
        <v>23</v>
      </c>
      <c r="AQ606" s="69">
        <v>15</v>
      </c>
      <c r="AR606" s="66">
        <v>69.599999999999994</v>
      </c>
      <c r="AS606" s="62"/>
    </row>
    <row r="607" spans="25:45" ht="14.4">
      <c r="Y607" s="73" t="str">
        <f t="shared" si="22"/>
        <v>372315</v>
      </c>
      <c r="Z607" s="69">
        <v>37</v>
      </c>
      <c r="AA607" s="69">
        <v>23</v>
      </c>
      <c r="AB607" s="69">
        <v>15</v>
      </c>
      <c r="AC607" s="161">
        <v>1.7</v>
      </c>
      <c r="AD607" s="161">
        <v>3.4</v>
      </c>
      <c r="AE607" s="161">
        <v>5.0999999999999996</v>
      </c>
      <c r="AF607" s="161">
        <v>6.7</v>
      </c>
      <c r="AG607" s="161">
        <v>8.4</v>
      </c>
      <c r="AH607" s="161">
        <v>10</v>
      </c>
      <c r="AI607" s="161">
        <v>11.6</v>
      </c>
      <c r="AJ607" s="161">
        <v>14.7</v>
      </c>
      <c r="AK607" s="161">
        <v>17.8</v>
      </c>
      <c r="AL607" s="161">
        <v>22.4</v>
      </c>
      <c r="AN607" s="71" t="str">
        <f t="shared" si="23"/>
        <v>372315</v>
      </c>
      <c r="AO607" s="69">
        <v>37</v>
      </c>
      <c r="AP607" s="69">
        <v>23</v>
      </c>
      <c r="AQ607" s="69">
        <v>15</v>
      </c>
      <c r="AR607" s="66">
        <v>70.3</v>
      </c>
      <c r="AS607" s="62"/>
    </row>
    <row r="608" spans="25:45" ht="14.4">
      <c r="Y608" s="73" t="str">
        <f t="shared" si="22"/>
        <v>382315</v>
      </c>
      <c r="Z608" s="69">
        <v>38</v>
      </c>
      <c r="AA608" s="69">
        <v>23</v>
      </c>
      <c r="AB608" s="69">
        <v>15</v>
      </c>
      <c r="AC608" s="161">
        <v>1.9</v>
      </c>
      <c r="AD608" s="161">
        <v>3.8</v>
      </c>
      <c r="AE608" s="161">
        <v>5.6</v>
      </c>
      <c r="AF608" s="161">
        <v>7.4</v>
      </c>
      <c r="AG608" s="161">
        <v>9.1999999999999993</v>
      </c>
      <c r="AH608" s="161">
        <v>11</v>
      </c>
      <c r="AI608" s="161">
        <v>12.7</v>
      </c>
      <c r="AJ608" s="161">
        <v>16.100000000000001</v>
      </c>
      <c r="AK608" s="161">
        <v>19.5</v>
      </c>
      <c r="AL608" s="161">
        <v>24.4</v>
      </c>
      <c r="AN608" s="71" t="str">
        <f t="shared" si="23"/>
        <v>382315</v>
      </c>
      <c r="AO608" s="69">
        <v>38</v>
      </c>
      <c r="AP608" s="69">
        <v>23</v>
      </c>
      <c r="AQ608" s="69">
        <v>15</v>
      </c>
      <c r="AR608" s="66">
        <v>70.900000000000006</v>
      </c>
      <c r="AS608" s="62"/>
    </row>
    <row r="609" spans="25:45" ht="14.4">
      <c r="Y609" s="73" t="str">
        <f t="shared" si="22"/>
        <v>392315</v>
      </c>
      <c r="Z609" s="69">
        <v>39</v>
      </c>
      <c r="AA609" s="69">
        <v>23</v>
      </c>
      <c r="AB609" s="69">
        <v>15</v>
      </c>
      <c r="AC609" s="161">
        <v>2</v>
      </c>
      <c r="AD609" s="161">
        <v>4.0999999999999996</v>
      </c>
      <c r="AE609" s="161">
        <v>6.1</v>
      </c>
      <c r="AF609" s="161">
        <v>8</v>
      </c>
      <c r="AG609" s="161">
        <v>10</v>
      </c>
      <c r="AH609" s="161">
        <v>11.9</v>
      </c>
      <c r="AI609" s="161">
        <v>13.8</v>
      </c>
      <c r="AJ609" s="161">
        <v>17.5</v>
      </c>
      <c r="AK609" s="161">
        <v>21.2</v>
      </c>
      <c r="AL609" s="161">
        <v>26.5</v>
      </c>
      <c r="AN609" s="71" t="str">
        <f t="shared" si="23"/>
        <v>392315</v>
      </c>
      <c r="AO609" s="69">
        <v>39</v>
      </c>
      <c r="AP609" s="69">
        <v>23</v>
      </c>
      <c r="AQ609" s="69">
        <v>15</v>
      </c>
      <c r="AR609" s="66">
        <v>71.7</v>
      </c>
      <c r="AS609" s="62"/>
    </row>
    <row r="610" spans="25:45" ht="14.4">
      <c r="Y610" s="73" t="str">
        <f t="shared" si="22"/>
        <v>402315</v>
      </c>
      <c r="Z610" s="69">
        <v>40</v>
      </c>
      <c r="AA610" s="69">
        <v>23</v>
      </c>
      <c r="AB610" s="69">
        <v>15</v>
      </c>
      <c r="AC610" s="161">
        <v>2.2999999999999998</v>
      </c>
      <c r="AD610" s="161">
        <v>4.5</v>
      </c>
      <c r="AE610" s="161">
        <v>6.6</v>
      </c>
      <c r="AF610" s="161">
        <v>8.8000000000000007</v>
      </c>
      <c r="AG610" s="161">
        <v>10.9</v>
      </c>
      <c r="AH610" s="161">
        <v>13</v>
      </c>
      <c r="AI610" s="161">
        <v>15.1</v>
      </c>
      <c r="AJ610" s="161">
        <v>19.100000000000001</v>
      </c>
      <c r="AK610" s="161">
        <v>23.1</v>
      </c>
      <c r="AL610" s="161">
        <v>28.8</v>
      </c>
      <c r="AN610" s="71" t="str">
        <f t="shared" si="23"/>
        <v>402315</v>
      </c>
      <c r="AO610" s="69">
        <v>40</v>
      </c>
      <c r="AP610" s="69">
        <v>23</v>
      </c>
      <c r="AQ610" s="69">
        <v>15</v>
      </c>
      <c r="AR610" s="66">
        <v>72.5</v>
      </c>
      <c r="AS610" s="62"/>
    </row>
    <row r="611" spans="25:45" ht="14.4">
      <c r="Y611" s="73" t="str">
        <f t="shared" si="22"/>
        <v>412315</v>
      </c>
      <c r="Z611" s="69">
        <v>41</v>
      </c>
      <c r="AA611" s="69">
        <v>23</v>
      </c>
      <c r="AB611" s="69">
        <v>15</v>
      </c>
      <c r="AC611" s="161">
        <v>2.5</v>
      </c>
      <c r="AD611" s="161">
        <v>4.9000000000000004</v>
      </c>
      <c r="AE611" s="161">
        <v>7.3</v>
      </c>
      <c r="AF611" s="161">
        <v>9.6</v>
      </c>
      <c r="AG611" s="161">
        <v>11.9</v>
      </c>
      <c r="AH611" s="161">
        <v>14.2</v>
      </c>
      <c r="AI611" s="161">
        <v>16.399999999999999</v>
      </c>
      <c r="AJ611" s="161">
        <v>20.8</v>
      </c>
      <c r="AK611" s="161">
        <v>25.1</v>
      </c>
      <c r="AL611" s="161">
        <v>31.3</v>
      </c>
      <c r="AN611" s="71" t="str">
        <f t="shared" si="23"/>
        <v>412315</v>
      </c>
      <c r="AO611" s="69">
        <v>41</v>
      </c>
      <c r="AP611" s="69">
        <v>23</v>
      </c>
      <c r="AQ611" s="69">
        <v>15</v>
      </c>
      <c r="AR611" s="66">
        <v>73.400000000000006</v>
      </c>
      <c r="AS611" s="62"/>
    </row>
    <row r="612" spans="25:45" ht="14.4">
      <c r="Y612" s="73" t="str">
        <f t="shared" si="22"/>
        <v>422315</v>
      </c>
      <c r="Z612" s="69">
        <v>42</v>
      </c>
      <c r="AA612" s="69">
        <v>23</v>
      </c>
      <c r="AB612" s="69">
        <v>15</v>
      </c>
      <c r="AC612" s="161">
        <v>2.7</v>
      </c>
      <c r="AD612" s="161">
        <v>5.3</v>
      </c>
      <c r="AE612" s="161">
        <v>7.9</v>
      </c>
      <c r="AF612" s="161">
        <v>10.5</v>
      </c>
      <c r="AG612" s="161">
        <v>13</v>
      </c>
      <c r="AH612" s="161">
        <v>15.5</v>
      </c>
      <c r="AI612" s="161">
        <v>17.899999999999999</v>
      </c>
      <c r="AJ612" s="161">
        <v>22.7</v>
      </c>
      <c r="AK612" s="161">
        <v>27.3</v>
      </c>
      <c r="AL612" s="161">
        <v>34.1</v>
      </c>
      <c r="AN612" s="71" t="str">
        <f t="shared" si="23"/>
        <v>422315</v>
      </c>
      <c r="AO612" s="69">
        <v>42</v>
      </c>
      <c r="AP612" s="69">
        <v>23</v>
      </c>
      <c r="AQ612" s="69">
        <v>15</v>
      </c>
      <c r="AR612" s="66">
        <v>74.400000000000006</v>
      </c>
      <c r="AS612" s="62"/>
    </row>
    <row r="613" spans="25:45" ht="14.4">
      <c r="Y613" s="73" t="str">
        <f t="shared" si="22"/>
        <v>432315</v>
      </c>
      <c r="Z613" s="69">
        <v>43</v>
      </c>
      <c r="AA613" s="69">
        <v>23</v>
      </c>
      <c r="AB613" s="69">
        <v>15</v>
      </c>
      <c r="AC613" s="161">
        <v>2.9</v>
      </c>
      <c r="AD613" s="161">
        <v>5.8</v>
      </c>
      <c r="AE613" s="161">
        <v>8.6999999999999993</v>
      </c>
      <c r="AF613" s="161">
        <v>11.5</v>
      </c>
      <c r="AG613" s="161">
        <v>14.2</v>
      </c>
      <c r="AH613" s="161">
        <v>16.899999999999999</v>
      </c>
      <c r="AI613" s="161">
        <v>19.600000000000001</v>
      </c>
      <c r="AJ613" s="161">
        <v>24.7</v>
      </c>
      <c r="AK613" s="161">
        <v>29.8</v>
      </c>
      <c r="AL613" s="161">
        <v>37</v>
      </c>
      <c r="AN613" s="71" t="str">
        <f t="shared" si="23"/>
        <v>432315</v>
      </c>
      <c r="AO613" s="69">
        <v>43</v>
      </c>
      <c r="AP613" s="69">
        <v>23</v>
      </c>
      <c r="AQ613" s="69">
        <v>15</v>
      </c>
      <c r="AR613" s="66">
        <v>75.5</v>
      </c>
      <c r="AS613" s="62"/>
    </row>
    <row r="614" spans="25:45" ht="14.4">
      <c r="Y614" s="73" t="str">
        <f t="shared" si="22"/>
        <v>442315</v>
      </c>
      <c r="Z614" s="69">
        <v>44</v>
      </c>
      <c r="AA614" s="69">
        <v>23</v>
      </c>
      <c r="AB614" s="69">
        <v>15</v>
      </c>
      <c r="AC614" s="161">
        <v>3.2</v>
      </c>
      <c r="AD614" s="161">
        <v>6.4</v>
      </c>
      <c r="AE614" s="161">
        <v>9.5</v>
      </c>
      <c r="AF614" s="161">
        <v>12.5</v>
      </c>
      <c r="AG614" s="161">
        <v>15.5</v>
      </c>
      <c r="AH614" s="161">
        <v>18.399999999999999</v>
      </c>
      <c r="AI614" s="161">
        <v>21.3</v>
      </c>
      <c r="AJ614" s="161">
        <v>26.9</v>
      </c>
      <c r="AK614" s="161">
        <v>32.4</v>
      </c>
      <c r="AL614" s="161">
        <v>40.200000000000003</v>
      </c>
      <c r="AN614" s="71" t="str">
        <f t="shared" si="23"/>
        <v>442315</v>
      </c>
      <c r="AO614" s="69">
        <v>44</v>
      </c>
      <c r="AP614" s="69">
        <v>23</v>
      </c>
      <c r="AQ614" s="69">
        <v>15</v>
      </c>
      <c r="AR614" s="66">
        <v>76.7</v>
      </c>
      <c r="AS614" s="62"/>
    </row>
    <row r="615" spans="25:45" ht="14.4">
      <c r="Y615" s="73" t="str">
        <f t="shared" si="22"/>
        <v>452315</v>
      </c>
      <c r="Z615" s="69">
        <v>45</v>
      </c>
      <c r="AA615" s="69">
        <v>23</v>
      </c>
      <c r="AB615" s="69">
        <v>15</v>
      </c>
      <c r="AC615" s="161">
        <v>3.5</v>
      </c>
      <c r="AD615" s="161">
        <v>7</v>
      </c>
      <c r="AE615" s="161">
        <v>10.4</v>
      </c>
      <c r="AF615" s="161">
        <v>13.7</v>
      </c>
      <c r="AG615" s="161">
        <v>16.899999999999999</v>
      </c>
      <c r="AH615" s="161">
        <v>20.100000000000001</v>
      </c>
      <c r="AI615" s="161">
        <v>23.2</v>
      </c>
      <c r="AJ615" s="161">
        <v>29.3</v>
      </c>
      <c r="AK615" s="161">
        <v>35.200000000000003</v>
      </c>
      <c r="AL615" s="161">
        <v>43.7</v>
      </c>
      <c r="AN615" s="71" t="str">
        <f t="shared" si="23"/>
        <v>452315</v>
      </c>
      <c r="AO615" s="69">
        <v>45</v>
      </c>
      <c r="AP615" s="69">
        <v>23</v>
      </c>
      <c r="AQ615" s="69">
        <v>15</v>
      </c>
      <c r="AR615" s="66">
        <v>78</v>
      </c>
      <c r="AS615" s="62"/>
    </row>
    <row r="616" spans="25:45" ht="14.4">
      <c r="Y616" s="73" t="str">
        <f t="shared" si="22"/>
        <v>462315</v>
      </c>
      <c r="Z616" s="69">
        <v>46</v>
      </c>
      <c r="AA616" s="69">
        <v>23</v>
      </c>
      <c r="AB616" s="69">
        <v>15</v>
      </c>
      <c r="AC616" s="161">
        <v>3.8</v>
      </c>
      <c r="AD616" s="161">
        <v>7.6</v>
      </c>
      <c r="AE616" s="161">
        <v>11.3</v>
      </c>
      <c r="AF616" s="161">
        <v>14.9</v>
      </c>
      <c r="AG616" s="161">
        <v>18.399999999999999</v>
      </c>
      <c r="AH616" s="161">
        <v>21.9</v>
      </c>
      <c r="AI616" s="161">
        <v>25.3</v>
      </c>
      <c r="AJ616" s="161">
        <v>31.8</v>
      </c>
      <c r="AK616" s="161">
        <v>38.200000000000003</v>
      </c>
      <c r="AL616" s="161">
        <v>47.3</v>
      </c>
      <c r="AN616" s="71" t="str">
        <f t="shared" si="23"/>
        <v>462315</v>
      </c>
      <c r="AO616" s="69">
        <v>46</v>
      </c>
      <c r="AP616" s="69">
        <v>23</v>
      </c>
      <c r="AQ616" s="69">
        <v>15</v>
      </c>
      <c r="AR616" s="66">
        <v>79.5</v>
      </c>
      <c r="AS616" s="62"/>
    </row>
    <row r="617" spans="25:45" ht="14.4">
      <c r="Y617" s="73" t="str">
        <f t="shared" si="22"/>
        <v>472315</v>
      </c>
      <c r="Z617" s="69">
        <v>47</v>
      </c>
      <c r="AA617" s="69">
        <v>23</v>
      </c>
      <c r="AB617" s="69">
        <v>15</v>
      </c>
      <c r="AC617" s="161">
        <v>4.2</v>
      </c>
      <c r="AD617" s="161">
        <v>8.3000000000000007</v>
      </c>
      <c r="AE617" s="161">
        <v>12.3</v>
      </c>
      <c r="AF617" s="161">
        <v>16.2</v>
      </c>
      <c r="AG617" s="161">
        <v>20.100000000000001</v>
      </c>
      <c r="AH617" s="161">
        <v>23.8</v>
      </c>
      <c r="AI617" s="161">
        <v>27.5</v>
      </c>
      <c r="AJ617" s="161">
        <v>34.6</v>
      </c>
      <c r="AK617" s="161">
        <v>41.5</v>
      </c>
      <c r="AL617" s="161">
        <v>51.3</v>
      </c>
      <c r="AN617" s="71" t="str">
        <f t="shared" si="23"/>
        <v>472315</v>
      </c>
      <c r="AO617" s="69">
        <v>47</v>
      </c>
      <c r="AP617" s="69">
        <v>23</v>
      </c>
      <c r="AQ617" s="69">
        <v>15</v>
      </c>
      <c r="AR617" s="66">
        <v>81.099999999999994</v>
      </c>
      <c r="AS617" s="62"/>
    </row>
    <row r="618" spans="25:45" ht="14.4">
      <c r="Y618" s="73" t="str">
        <f t="shared" si="22"/>
        <v>182410</v>
      </c>
      <c r="Z618" s="69">
        <v>18</v>
      </c>
      <c r="AA618" s="69">
        <v>24</v>
      </c>
      <c r="AB618" s="69">
        <v>10</v>
      </c>
      <c r="AC618" s="161">
        <v>0.7</v>
      </c>
      <c r="AD618" s="161">
        <v>1.3</v>
      </c>
      <c r="AE618" s="161">
        <v>1.9</v>
      </c>
      <c r="AF618" s="161">
        <v>2.5</v>
      </c>
      <c r="AG618" s="161">
        <v>3.1</v>
      </c>
      <c r="AH618" s="161">
        <v>3.8</v>
      </c>
      <c r="AI618" s="161">
        <v>4.4000000000000004</v>
      </c>
      <c r="AJ618" s="161">
        <v>5.6</v>
      </c>
      <c r="AK618" s="161">
        <v>6.8</v>
      </c>
      <c r="AL618" s="161">
        <v>8.6</v>
      </c>
      <c r="AN618" s="71" t="str">
        <f t="shared" si="23"/>
        <v>182410</v>
      </c>
      <c r="AO618" s="69">
        <v>18</v>
      </c>
      <c r="AP618" s="69">
        <v>24</v>
      </c>
      <c r="AQ618" s="69">
        <v>10</v>
      </c>
      <c r="AR618" s="66">
        <v>84.3</v>
      </c>
      <c r="AS618" s="62"/>
    </row>
    <row r="619" spans="25:45" ht="14.4">
      <c r="Y619" s="73" t="str">
        <f t="shared" si="22"/>
        <v>192410</v>
      </c>
      <c r="Z619" s="69">
        <v>19</v>
      </c>
      <c r="AA619" s="69">
        <v>24</v>
      </c>
      <c r="AB619" s="69">
        <v>10</v>
      </c>
      <c r="AC619" s="161">
        <v>0.7</v>
      </c>
      <c r="AD619" s="161">
        <v>1.3</v>
      </c>
      <c r="AE619" s="161">
        <v>2</v>
      </c>
      <c r="AF619" s="161">
        <v>2.6</v>
      </c>
      <c r="AG619" s="161">
        <v>3.3</v>
      </c>
      <c r="AH619" s="161">
        <v>3.9</v>
      </c>
      <c r="AI619" s="161">
        <v>4.5999999999999996</v>
      </c>
      <c r="AJ619" s="161">
        <v>5.8</v>
      </c>
      <c r="AK619" s="161">
        <v>7.1</v>
      </c>
      <c r="AL619" s="161">
        <v>9</v>
      </c>
      <c r="AN619" s="71" t="str">
        <f t="shared" si="23"/>
        <v>192410</v>
      </c>
      <c r="AO619" s="69">
        <v>19</v>
      </c>
      <c r="AP619" s="69">
        <v>24</v>
      </c>
      <c r="AQ619" s="69">
        <v>10</v>
      </c>
      <c r="AR619" s="66">
        <v>84.4</v>
      </c>
      <c r="AS619" s="62"/>
    </row>
    <row r="620" spans="25:45" ht="14.4">
      <c r="Y620" s="73" t="str">
        <f t="shared" si="22"/>
        <v>202410</v>
      </c>
      <c r="Z620" s="69">
        <v>20</v>
      </c>
      <c r="AA620" s="69">
        <v>24</v>
      </c>
      <c r="AB620" s="69">
        <v>10</v>
      </c>
      <c r="AC620" s="161">
        <v>0.6</v>
      </c>
      <c r="AD620" s="161">
        <v>1.3</v>
      </c>
      <c r="AE620" s="161">
        <v>2</v>
      </c>
      <c r="AF620" s="161">
        <v>2.6</v>
      </c>
      <c r="AG620" s="161">
        <v>3.3</v>
      </c>
      <c r="AH620" s="161">
        <v>4</v>
      </c>
      <c r="AI620" s="161">
        <v>4.5999999999999996</v>
      </c>
      <c r="AJ620" s="161">
        <v>6</v>
      </c>
      <c r="AK620" s="161">
        <v>7.3</v>
      </c>
      <c r="AL620" s="161">
        <v>9.1999999999999993</v>
      </c>
      <c r="AN620" s="71" t="str">
        <f t="shared" si="23"/>
        <v>202410</v>
      </c>
      <c r="AO620" s="69">
        <v>20</v>
      </c>
      <c r="AP620" s="69">
        <v>24</v>
      </c>
      <c r="AQ620" s="69">
        <v>10</v>
      </c>
      <c r="AR620" s="66">
        <v>84.6</v>
      </c>
      <c r="AS620" s="62"/>
    </row>
    <row r="621" spans="25:45" ht="14.4">
      <c r="Y621" s="73" t="str">
        <f t="shared" si="22"/>
        <v>212410</v>
      </c>
      <c r="Z621" s="69">
        <v>21</v>
      </c>
      <c r="AA621" s="69">
        <v>24</v>
      </c>
      <c r="AB621" s="69">
        <v>10</v>
      </c>
      <c r="AC621" s="161">
        <v>0.7</v>
      </c>
      <c r="AD621" s="161">
        <v>1.4</v>
      </c>
      <c r="AE621" s="161">
        <v>2.1</v>
      </c>
      <c r="AF621" s="161">
        <v>2.8</v>
      </c>
      <c r="AG621" s="161">
        <v>3.5</v>
      </c>
      <c r="AH621" s="161">
        <v>4.2</v>
      </c>
      <c r="AI621" s="161">
        <v>4.8</v>
      </c>
      <c r="AJ621" s="161">
        <v>6.2</v>
      </c>
      <c r="AK621" s="161">
        <v>7.6</v>
      </c>
      <c r="AL621" s="161">
        <v>9.6</v>
      </c>
      <c r="AN621" s="71" t="str">
        <f t="shared" si="23"/>
        <v>212410</v>
      </c>
      <c r="AO621" s="69">
        <v>21</v>
      </c>
      <c r="AP621" s="69">
        <v>24</v>
      </c>
      <c r="AQ621" s="69">
        <v>10</v>
      </c>
      <c r="AR621" s="66">
        <v>84.7</v>
      </c>
      <c r="AS621" s="62"/>
    </row>
    <row r="622" spans="25:45" ht="14.4">
      <c r="Y622" s="73" t="str">
        <f t="shared" si="22"/>
        <v>222410</v>
      </c>
      <c r="Z622" s="69">
        <v>22</v>
      </c>
      <c r="AA622" s="69">
        <v>24</v>
      </c>
      <c r="AB622" s="69">
        <v>10</v>
      </c>
      <c r="AC622" s="161">
        <v>0.7</v>
      </c>
      <c r="AD622" s="161">
        <v>1.5</v>
      </c>
      <c r="AE622" s="161">
        <v>2.2000000000000002</v>
      </c>
      <c r="AF622" s="161">
        <v>2.9</v>
      </c>
      <c r="AG622" s="161">
        <v>3.6</v>
      </c>
      <c r="AH622" s="161">
        <v>4.4000000000000004</v>
      </c>
      <c r="AI622" s="161">
        <v>5.0999999999999996</v>
      </c>
      <c r="AJ622" s="161">
        <v>6.5</v>
      </c>
      <c r="AK622" s="161">
        <v>7.9</v>
      </c>
      <c r="AL622" s="161">
        <v>10.1</v>
      </c>
      <c r="AN622" s="71" t="str">
        <f t="shared" si="23"/>
        <v>222410</v>
      </c>
      <c r="AO622" s="69">
        <v>22</v>
      </c>
      <c r="AP622" s="69">
        <v>24</v>
      </c>
      <c r="AQ622" s="69">
        <v>10</v>
      </c>
      <c r="AR622" s="66">
        <v>84.8</v>
      </c>
      <c r="AS622" s="62"/>
    </row>
    <row r="623" spans="25:45" ht="14.4">
      <c r="Y623" s="73" t="str">
        <f t="shared" si="22"/>
        <v>232410</v>
      </c>
      <c r="Z623" s="69">
        <v>23</v>
      </c>
      <c r="AA623" s="69">
        <v>24</v>
      </c>
      <c r="AB623" s="69">
        <v>10</v>
      </c>
      <c r="AC623" s="161">
        <v>0.8</v>
      </c>
      <c r="AD623" s="161">
        <v>1.6</v>
      </c>
      <c r="AE623" s="161">
        <v>2.2999999999999998</v>
      </c>
      <c r="AF623" s="161">
        <v>3.1</v>
      </c>
      <c r="AG623" s="161">
        <v>3.9</v>
      </c>
      <c r="AH623" s="161">
        <v>4.5999999999999996</v>
      </c>
      <c r="AI623" s="161">
        <v>5.4</v>
      </c>
      <c r="AJ623" s="161">
        <v>6.9</v>
      </c>
      <c r="AK623" s="161">
        <v>8.4</v>
      </c>
      <c r="AL623" s="161">
        <v>10.6</v>
      </c>
      <c r="AN623" s="71" t="str">
        <f t="shared" si="23"/>
        <v>232410</v>
      </c>
      <c r="AO623" s="69">
        <v>23</v>
      </c>
      <c r="AP623" s="69">
        <v>24</v>
      </c>
      <c r="AQ623" s="69">
        <v>10</v>
      </c>
      <c r="AR623" s="66">
        <v>84.9</v>
      </c>
      <c r="AS623" s="62"/>
    </row>
    <row r="624" spans="25:45" ht="14.4">
      <c r="Y624" s="73" t="str">
        <f t="shared" si="22"/>
        <v>242410</v>
      </c>
      <c r="Z624" s="69">
        <v>24</v>
      </c>
      <c r="AA624" s="69">
        <v>24</v>
      </c>
      <c r="AB624" s="69">
        <v>10</v>
      </c>
      <c r="AC624" s="161">
        <v>0.8</v>
      </c>
      <c r="AD624" s="161">
        <v>1.6</v>
      </c>
      <c r="AE624" s="161">
        <v>2.4</v>
      </c>
      <c r="AF624" s="161">
        <v>3.2</v>
      </c>
      <c r="AG624" s="161">
        <v>4</v>
      </c>
      <c r="AH624" s="161">
        <v>4.8</v>
      </c>
      <c r="AI624" s="161">
        <v>5.6</v>
      </c>
      <c r="AJ624" s="161">
        <v>7.2</v>
      </c>
      <c r="AK624" s="161">
        <v>8.6999999999999993</v>
      </c>
      <c r="AL624" s="161">
        <v>11.1</v>
      </c>
      <c r="AN624" s="71" t="str">
        <f t="shared" si="23"/>
        <v>242410</v>
      </c>
      <c r="AO624" s="69">
        <v>24</v>
      </c>
      <c r="AP624" s="69">
        <v>24</v>
      </c>
      <c r="AQ624" s="69">
        <v>10</v>
      </c>
      <c r="AR624" s="66">
        <v>85.1</v>
      </c>
      <c r="AS624" s="62"/>
    </row>
    <row r="625" spans="25:45" ht="14.4">
      <c r="Y625" s="73" t="str">
        <f t="shared" si="22"/>
        <v>252410</v>
      </c>
      <c r="Z625" s="69">
        <v>25</v>
      </c>
      <c r="AA625" s="69">
        <v>24</v>
      </c>
      <c r="AB625" s="69">
        <v>10</v>
      </c>
      <c r="AC625" s="161">
        <v>0.9</v>
      </c>
      <c r="AD625" s="161">
        <v>1.7</v>
      </c>
      <c r="AE625" s="161">
        <v>2.6</v>
      </c>
      <c r="AF625" s="161">
        <v>3.4</v>
      </c>
      <c r="AG625" s="161">
        <v>4.2</v>
      </c>
      <c r="AH625" s="161">
        <v>5.0999999999999996</v>
      </c>
      <c r="AI625" s="161">
        <v>5.9</v>
      </c>
      <c r="AJ625" s="161">
        <v>7.6</v>
      </c>
      <c r="AK625" s="161">
        <v>9.1999999999999993</v>
      </c>
      <c r="AL625" s="161">
        <v>11.7</v>
      </c>
      <c r="AN625" s="71" t="str">
        <f t="shared" si="23"/>
        <v>252410</v>
      </c>
      <c r="AO625" s="69">
        <v>25</v>
      </c>
      <c r="AP625" s="69">
        <v>24</v>
      </c>
      <c r="AQ625" s="69">
        <v>10</v>
      </c>
      <c r="AR625" s="66">
        <v>85.3</v>
      </c>
      <c r="AS625" s="62"/>
    </row>
    <row r="626" spans="25:45" ht="14.4">
      <c r="Y626" s="73" t="str">
        <f t="shared" si="22"/>
        <v>262410</v>
      </c>
      <c r="Z626" s="69">
        <v>26</v>
      </c>
      <c r="AA626" s="69">
        <v>24</v>
      </c>
      <c r="AB626" s="69">
        <v>10</v>
      </c>
      <c r="AC626" s="161">
        <v>0.9</v>
      </c>
      <c r="AD626" s="161">
        <v>1.8</v>
      </c>
      <c r="AE626" s="161">
        <v>2.7</v>
      </c>
      <c r="AF626" s="161">
        <v>3.6</v>
      </c>
      <c r="AG626" s="161">
        <v>4.5</v>
      </c>
      <c r="AH626" s="161">
        <v>5.4</v>
      </c>
      <c r="AI626" s="161">
        <v>6.3</v>
      </c>
      <c r="AJ626" s="161">
        <v>8.1</v>
      </c>
      <c r="AK626" s="161">
        <v>9.8000000000000007</v>
      </c>
      <c r="AL626" s="161">
        <v>12.4</v>
      </c>
      <c r="AN626" s="71" t="str">
        <f t="shared" si="23"/>
        <v>262410</v>
      </c>
      <c r="AO626" s="69">
        <v>26</v>
      </c>
      <c r="AP626" s="69">
        <v>24</v>
      </c>
      <c r="AQ626" s="69">
        <v>10</v>
      </c>
      <c r="AR626" s="66">
        <v>85.5</v>
      </c>
      <c r="AS626" s="62"/>
    </row>
    <row r="627" spans="25:45" ht="14.4">
      <c r="Y627" s="73" t="str">
        <f t="shared" si="22"/>
        <v>272410</v>
      </c>
      <c r="Z627" s="69">
        <v>27</v>
      </c>
      <c r="AA627" s="69">
        <v>24</v>
      </c>
      <c r="AB627" s="69">
        <v>10</v>
      </c>
      <c r="AC627" s="161">
        <v>0.9</v>
      </c>
      <c r="AD627" s="161">
        <v>1.9</v>
      </c>
      <c r="AE627" s="161">
        <v>2.9</v>
      </c>
      <c r="AF627" s="161">
        <v>3.8</v>
      </c>
      <c r="AG627" s="161">
        <v>4.8</v>
      </c>
      <c r="AH627" s="161">
        <v>5.7</v>
      </c>
      <c r="AI627" s="161">
        <v>6.6</v>
      </c>
      <c r="AJ627" s="161">
        <v>8.5</v>
      </c>
      <c r="AK627" s="161">
        <v>10.4</v>
      </c>
      <c r="AL627" s="161">
        <v>13.1</v>
      </c>
      <c r="AN627" s="71" t="str">
        <f t="shared" si="23"/>
        <v>272410</v>
      </c>
      <c r="AO627" s="69">
        <v>27</v>
      </c>
      <c r="AP627" s="69">
        <v>24</v>
      </c>
      <c r="AQ627" s="69">
        <v>10</v>
      </c>
      <c r="AR627" s="66">
        <v>85.8</v>
      </c>
      <c r="AS627" s="62"/>
    </row>
    <row r="628" spans="25:45" ht="14.4">
      <c r="Y628" s="73" t="str">
        <f t="shared" si="22"/>
        <v>282410</v>
      </c>
      <c r="Z628" s="69">
        <v>28</v>
      </c>
      <c r="AA628" s="69">
        <v>24</v>
      </c>
      <c r="AB628" s="69">
        <v>10</v>
      </c>
      <c r="AC628" s="161">
        <v>1</v>
      </c>
      <c r="AD628" s="161">
        <v>2</v>
      </c>
      <c r="AE628" s="161">
        <v>3.1</v>
      </c>
      <c r="AF628" s="161">
        <v>4.0999999999999996</v>
      </c>
      <c r="AG628" s="161">
        <v>5.0999999999999996</v>
      </c>
      <c r="AH628" s="161">
        <v>6.1</v>
      </c>
      <c r="AI628" s="161">
        <v>7.1</v>
      </c>
      <c r="AJ628" s="161">
        <v>9.1</v>
      </c>
      <c r="AK628" s="161">
        <v>11.1</v>
      </c>
      <c r="AL628" s="161">
        <v>14</v>
      </c>
      <c r="AN628" s="71" t="str">
        <f t="shared" si="23"/>
        <v>282410</v>
      </c>
      <c r="AO628" s="69">
        <v>28</v>
      </c>
      <c r="AP628" s="69">
        <v>24</v>
      </c>
      <c r="AQ628" s="69">
        <v>10</v>
      </c>
      <c r="AR628" s="66">
        <v>86.1</v>
      </c>
      <c r="AS628" s="62"/>
    </row>
    <row r="629" spans="25:45" ht="14.4">
      <c r="Y629" s="73" t="str">
        <f t="shared" si="22"/>
        <v>292410</v>
      </c>
      <c r="Z629" s="69">
        <v>29</v>
      </c>
      <c r="AA629" s="69">
        <v>24</v>
      </c>
      <c r="AB629" s="69">
        <v>10</v>
      </c>
      <c r="AC629" s="161">
        <v>1.1000000000000001</v>
      </c>
      <c r="AD629" s="161">
        <v>2.2000000000000002</v>
      </c>
      <c r="AE629" s="161">
        <v>3.3</v>
      </c>
      <c r="AF629" s="161">
        <v>4.4000000000000004</v>
      </c>
      <c r="AG629" s="161">
        <v>5.5</v>
      </c>
      <c r="AH629" s="161">
        <v>6.6</v>
      </c>
      <c r="AI629" s="161">
        <v>7.7</v>
      </c>
      <c r="AJ629" s="161">
        <v>9.8000000000000007</v>
      </c>
      <c r="AK629" s="161">
        <v>11.9</v>
      </c>
      <c r="AL629" s="161">
        <v>15</v>
      </c>
      <c r="AN629" s="71" t="str">
        <f t="shared" si="23"/>
        <v>292410</v>
      </c>
      <c r="AO629" s="69">
        <v>29</v>
      </c>
      <c r="AP629" s="69">
        <v>24</v>
      </c>
      <c r="AQ629" s="69">
        <v>10</v>
      </c>
      <c r="AR629" s="66">
        <v>86.4</v>
      </c>
      <c r="AS629" s="62"/>
    </row>
    <row r="630" spans="25:45" ht="14.4">
      <c r="Y630" s="73" t="str">
        <f t="shared" si="22"/>
        <v>302410</v>
      </c>
      <c r="Z630" s="69">
        <v>30</v>
      </c>
      <c r="AA630" s="69">
        <v>24</v>
      </c>
      <c r="AB630" s="69">
        <v>10</v>
      </c>
      <c r="AC630" s="161">
        <v>1.2</v>
      </c>
      <c r="AD630" s="161">
        <v>2.4</v>
      </c>
      <c r="AE630" s="161">
        <v>3.6</v>
      </c>
      <c r="AF630" s="161">
        <v>4.7</v>
      </c>
      <c r="AG630" s="161">
        <v>5.9</v>
      </c>
      <c r="AH630" s="161">
        <v>7.1</v>
      </c>
      <c r="AI630" s="161">
        <v>8.1999999999999993</v>
      </c>
      <c r="AJ630" s="161">
        <v>10.5</v>
      </c>
      <c r="AK630" s="161">
        <v>12.7</v>
      </c>
      <c r="AL630" s="161">
        <v>16</v>
      </c>
      <c r="AN630" s="71" t="str">
        <f t="shared" si="23"/>
        <v>302410</v>
      </c>
      <c r="AO630" s="69">
        <v>30</v>
      </c>
      <c r="AP630" s="69">
        <v>24</v>
      </c>
      <c r="AQ630" s="69">
        <v>10</v>
      </c>
      <c r="AR630" s="66">
        <v>86.8</v>
      </c>
      <c r="AS630" s="62"/>
    </row>
    <row r="631" spans="25:45" ht="14.4">
      <c r="Y631" s="73" t="str">
        <f t="shared" si="22"/>
        <v>312410</v>
      </c>
      <c r="Z631" s="69">
        <v>31</v>
      </c>
      <c r="AA631" s="69">
        <v>24</v>
      </c>
      <c r="AB631" s="69">
        <v>10</v>
      </c>
      <c r="AC631" s="161">
        <v>1.3</v>
      </c>
      <c r="AD631" s="161">
        <v>2.6</v>
      </c>
      <c r="AE631" s="161">
        <v>3.9</v>
      </c>
      <c r="AF631" s="161">
        <v>5.0999999999999996</v>
      </c>
      <c r="AG631" s="161">
        <v>6.4</v>
      </c>
      <c r="AH631" s="161">
        <v>7.6</v>
      </c>
      <c r="AI631" s="161">
        <v>8.9</v>
      </c>
      <c r="AJ631" s="161">
        <v>11.3</v>
      </c>
      <c r="AK631" s="161">
        <v>13.7</v>
      </c>
      <c r="AL631" s="161">
        <v>17.3</v>
      </c>
      <c r="AN631" s="71" t="str">
        <f t="shared" si="23"/>
        <v>312410</v>
      </c>
      <c r="AO631" s="69">
        <v>31</v>
      </c>
      <c r="AP631" s="69">
        <v>24</v>
      </c>
      <c r="AQ631" s="69">
        <v>10</v>
      </c>
      <c r="AR631" s="66">
        <v>87.2</v>
      </c>
      <c r="AS631" s="62"/>
    </row>
    <row r="632" spans="25:45" ht="14.4">
      <c r="Y632" s="73" t="str">
        <f t="shared" si="22"/>
        <v>322410</v>
      </c>
      <c r="Z632" s="69">
        <v>32</v>
      </c>
      <c r="AA632" s="69">
        <v>24</v>
      </c>
      <c r="AB632" s="69">
        <v>10</v>
      </c>
      <c r="AC632" s="161">
        <v>1.4</v>
      </c>
      <c r="AD632" s="161">
        <v>2.8</v>
      </c>
      <c r="AE632" s="161">
        <v>4.2</v>
      </c>
      <c r="AF632" s="161">
        <v>5.6</v>
      </c>
      <c r="AG632" s="161">
        <v>7</v>
      </c>
      <c r="AH632" s="161">
        <v>8.3000000000000007</v>
      </c>
      <c r="AI632" s="161">
        <v>9.6999999999999993</v>
      </c>
      <c r="AJ632" s="161">
        <v>12.3</v>
      </c>
      <c r="AK632" s="161">
        <v>14.9</v>
      </c>
      <c r="AL632" s="161">
        <v>18.7</v>
      </c>
      <c r="AN632" s="71" t="str">
        <f t="shared" si="23"/>
        <v>322410</v>
      </c>
      <c r="AO632" s="69">
        <v>32</v>
      </c>
      <c r="AP632" s="69">
        <v>24</v>
      </c>
      <c r="AQ632" s="69">
        <v>10</v>
      </c>
      <c r="AR632" s="66">
        <v>87.6</v>
      </c>
      <c r="AS632" s="62"/>
    </row>
    <row r="633" spans="25:45" ht="14.4">
      <c r="Y633" s="73" t="str">
        <f t="shared" si="22"/>
        <v>332410</v>
      </c>
      <c r="Z633" s="69">
        <v>33</v>
      </c>
      <c r="AA633" s="69">
        <v>24</v>
      </c>
      <c r="AB633" s="69">
        <v>10</v>
      </c>
      <c r="AC633" s="161">
        <v>1.6</v>
      </c>
      <c r="AD633" s="161">
        <v>3.1</v>
      </c>
      <c r="AE633" s="161">
        <v>4.5999999999999996</v>
      </c>
      <c r="AF633" s="161">
        <v>6.1</v>
      </c>
      <c r="AG633" s="161">
        <v>7.6</v>
      </c>
      <c r="AH633" s="161">
        <v>9</v>
      </c>
      <c r="AI633" s="161">
        <v>10.4</v>
      </c>
      <c r="AJ633" s="161">
        <v>13.3</v>
      </c>
      <c r="AK633" s="161">
        <v>16</v>
      </c>
      <c r="AL633" s="161">
        <v>20.100000000000001</v>
      </c>
      <c r="AN633" s="71" t="str">
        <f t="shared" si="23"/>
        <v>332410</v>
      </c>
      <c r="AO633" s="69">
        <v>33</v>
      </c>
      <c r="AP633" s="69">
        <v>24</v>
      </c>
      <c r="AQ633" s="69">
        <v>10</v>
      </c>
      <c r="AR633" s="66">
        <v>88.1</v>
      </c>
      <c r="AS633" s="62"/>
    </row>
    <row r="634" spans="25:45" ht="14.4">
      <c r="Y634" s="73" t="str">
        <f t="shared" si="22"/>
        <v>342410</v>
      </c>
      <c r="Z634" s="69">
        <v>34</v>
      </c>
      <c r="AA634" s="69">
        <v>24</v>
      </c>
      <c r="AB634" s="69">
        <v>10</v>
      </c>
      <c r="AC634" s="161">
        <v>1.7</v>
      </c>
      <c r="AD634" s="161">
        <v>3.3</v>
      </c>
      <c r="AE634" s="161">
        <v>4.9000000000000004</v>
      </c>
      <c r="AF634" s="161">
        <v>6.5</v>
      </c>
      <c r="AG634" s="161">
        <v>8.1</v>
      </c>
      <c r="AH634" s="161">
        <v>9.6999999999999993</v>
      </c>
      <c r="AI634" s="161">
        <v>11.3</v>
      </c>
      <c r="AJ634" s="161">
        <v>14.3</v>
      </c>
      <c r="AK634" s="161">
        <v>17.3</v>
      </c>
      <c r="AL634" s="161">
        <v>21.6</v>
      </c>
      <c r="AN634" s="71" t="str">
        <f t="shared" si="23"/>
        <v>342410</v>
      </c>
      <c r="AO634" s="69">
        <v>34</v>
      </c>
      <c r="AP634" s="69">
        <v>24</v>
      </c>
      <c r="AQ634" s="69">
        <v>10</v>
      </c>
      <c r="AR634" s="66">
        <v>88.7</v>
      </c>
      <c r="AS634" s="62"/>
    </row>
    <row r="635" spans="25:45" ht="14.4">
      <c r="Y635" s="73" t="str">
        <f t="shared" si="22"/>
        <v>352410</v>
      </c>
      <c r="Z635" s="69">
        <v>35</v>
      </c>
      <c r="AA635" s="69">
        <v>24</v>
      </c>
      <c r="AB635" s="69">
        <v>10</v>
      </c>
      <c r="AC635" s="161">
        <v>1.8</v>
      </c>
      <c r="AD635" s="161">
        <v>3.6</v>
      </c>
      <c r="AE635" s="161">
        <v>5.4</v>
      </c>
      <c r="AF635" s="161">
        <v>7.1</v>
      </c>
      <c r="AG635" s="161">
        <v>8.8000000000000007</v>
      </c>
      <c r="AH635" s="161">
        <v>10.5</v>
      </c>
      <c r="AI635" s="161">
        <v>12.2</v>
      </c>
      <c r="AJ635" s="161">
        <v>15.4</v>
      </c>
      <c r="AK635" s="161">
        <v>18.600000000000001</v>
      </c>
      <c r="AL635" s="161">
        <v>23.3</v>
      </c>
      <c r="AN635" s="71" t="str">
        <f t="shared" si="23"/>
        <v>352410</v>
      </c>
      <c r="AO635" s="69">
        <v>35</v>
      </c>
      <c r="AP635" s="69">
        <v>24</v>
      </c>
      <c r="AQ635" s="69">
        <v>10</v>
      </c>
      <c r="AR635" s="66">
        <v>89.3</v>
      </c>
      <c r="AS635" s="62"/>
    </row>
    <row r="636" spans="25:45" ht="14.4">
      <c r="Y636" s="73" t="str">
        <f t="shared" si="22"/>
        <v>362410</v>
      </c>
      <c r="Z636" s="69">
        <v>36</v>
      </c>
      <c r="AA636" s="69">
        <v>24</v>
      </c>
      <c r="AB636" s="69">
        <v>10</v>
      </c>
      <c r="AC636" s="161">
        <v>1.9</v>
      </c>
      <c r="AD636" s="161">
        <v>3.9</v>
      </c>
      <c r="AE636" s="161">
        <v>5.8</v>
      </c>
      <c r="AF636" s="161">
        <v>7.7</v>
      </c>
      <c r="AG636" s="161">
        <v>9.5</v>
      </c>
      <c r="AH636" s="161">
        <v>11.3</v>
      </c>
      <c r="AI636" s="161">
        <v>13.1</v>
      </c>
      <c r="AJ636" s="161">
        <v>16.600000000000001</v>
      </c>
      <c r="AK636" s="161">
        <v>20.100000000000001</v>
      </c>
      <c r="AL636" s="161">
        <v>25</v>
      </c>
      <c r="AN636" s="71" t="str">
        <f t="shared" si="23"/>
        <v>362410</v>
      </c>
      <c r="AO636" s="69">
        <v>36</v>
      </c>
      <c r="AP636" s="69">
        <v>24</v>
      </c>
      <c r="AQ636" s="69">
        <v>10</v>
      </c>
      <c r="AR636" s="66">
        <v>90</v>
      </c>
      <c r="AS636" s="62"/>
    </row>
    <row r="637" spans="25:45" ht="14.4">
      <c r="Y637" s="73" t="str">
        <f t="shared" si="22"/>
        <v>372410</v>
      </c>
      <c r="Z637" s="69">
        <v>37</v>
      </c>
      <c r="AA637" s="69">
        <v>24</v>
      </c>
      <c r="AB637" s="69">
        <v>10</v>
      </c>
      <c r="AC637" s="161">
        <v>2.1</v>
      </c>
      <c r="AD637" s="161">
        <v>4.2</v>
      </c>
      <c r="AE637" s="161">
        <v>6.3</v>
      </c>
      <c r="AF637" s="161">
        <v>8.3000000000000007</v>
      </c>
      <c r="AG637" s="161">
        <v>10.3</v>
      </c>
      <c r="AH637" s="161">
        <v>12.3</v>
      </c>
      <c r="AI637" s="161">
        <v>14.2</v>
      </c>
      <c r="AJ637" s="161">
        <v>18</v>
      </c>
      <c r="AK637" s="161">
        <v>21.6</v>
      </c>
      <c r="AL637" s="161">
        <v>26.9</v>
      </c>
      <c r="AN637" s="71" t="str">
        <f t="shared" si="23"/>
        <v>372410</v>
      </c>
      <c r="AO637" s="69">
        <v>37</v>
      </c>
      <c r="AP637" s="69">
        <v>24</v>
      </c>
      <c r="AQ637" s="69">
        <v>10</v>
      </c>
      <c r="AR637" s="66">
        <v>90.7</v>
      </c>
      <c r="AS637" s="62"/>
    </row>
    <row r="638" spans="25:45" ht="14.4">
      <c r="Y638" s="73" t="str">
        <f t="shared" si="22"/>
        <v>382410</v>
      </c>
      <c r="Z638" s="69">
        <v>38</v>
      </c>
      <c r="AA638" s="69">
        <v>24</v>
      </c>
      <c r="AB638" s="69">
        <v>10</v>
      </c>
      <c r="AC638" s="161">
        <v>2.2999999999999998</v>
      </c>
      <c r="AD638" s="161">
        <v>4.5999999999999996</v>
      </c>
      <c r="AE638" s="161">
        <v>6.8</v>
      </c>
      <c r="AF638" s="161">
        <v>9</v>
      </c>
      <c r="AG638" s="161">
        <v>11.1</v>
      </c>
      <c r="AH638" s="161">
        <v>13.2</v>
      </c>
      <c r="AI638" s="161">
        <v>15.3</v>
      </c>
      <c r="AJ638" s="161">
        <v>19.399999999999999</v>
      </c>
      <c r="AK638" s="161">
        <v>23.3</v>
      </c>
      <c r="AL638" s="161">
        <v>29</v>
      </c>
      <c r="AN638" s="71" t="str">
        <f t="shared" si="23"/>
        <v>382410</v>
      </c>
      <c r="AO638" s="69">
        <v>38</v>
      </c>
      <c r="AP638" s="69">
        <v>24</v>
      </c>
      <c r="AQ638" s="69">
        <v>10</v>
      </c>
      <c r="AR638" s="66">
        <v>91.5</v>
      </c>
      <c r="AS638" s="62"/>
    </row>
    <row r="639" spans="25:45" ht="14.4">
      <c r="Y639" s="73" t="str">
        <f t="shared" si="22"/>
        <v>392410</v>
      </c>
      <c r="Z639" s="69">
        <v>39</v>
      </c>
      <c r="AA639" s="69">
        <v>24</v>
      </c>
      <c r="AB639" s="69">
        <v>10</v>
      </c>
      <c r="AC639" s="161">
        <v>2.5</v>
      </c>
      <c r="AD639" s="161">
        <v>5</v>
      </c>
      <c r="AE639" s="161">
        <v>7.4</v>
      </c>
      <c r="AF639" s="161">
        <v>9.8000000000000007</v>
      </c>
      <c r="AG639" s="161">
        <v>12.1</v>
      </c>
      <c r="AH639" s="161">
        <v>14.4</v>
      </c>
      <c r="AI639" s="161">
        <v>16.600000000000001</v>
      </c>
      <c r="AJ639" s="161">
        <v>20.9</v>
      </c>
      <c r="AK639" s="161">
        <v>25.1</v>
      </c>
      <c r="AL639" s="161">
        <v>31.2</v>
      </c>
      <c r="AN639" s="71" t="str">
        <f t="shared" si="23"/>
        <v>392410</v>
      </c>
      <c r="AO639" s="69">
        <v>39</v>
      </c>
      <c r="AP639" s="69">
        <v>24</v>
      </c>
      <c r="AQ639" s="69">
        <v>10</v>
      </c>
      <c r="AR639" s="66">
        <v>92.3</v>
      </c>
      <c r="AS639" s="62"/>
    </row>
    <row r="640" spans="25:45" ht="14.4">
      <c r="Y640" s="73" t="str">
        <f t="shared" si="22"/>
        <v>402410</v>
      </c>
      <c r="Z640" s="69">
        <v>40</v>
      </c>
      <c r="AA640" s="69">
        <v>24</v>
      </c>
      <c r="AB640" s="69">
        <v>10</v>
      </c>
      <c r="AC640" s="161">
        <v>2.7</v>
      </c>
      <c r="AD640" s="161">
        <v>5.3</v>
      </c>
      <c r="AE640" s="161">
        <v>7.9</v>
      </c>
      <c r="AF640" s="161">
        <v>10.5</v>
      </c>
      <c r="AG640" s="161">
        <v>13</v>
      </c>
      <c r="AH640" s="161">
        <v>15.4</v>
      </c>
      <c r="AI640" s="161">
        <v>17.8</v>
      </c>
      <c r="AJ640" s="161">
        <v>22.5</v>
      </c>
      <c r="AK640" s="161">
        <v>27</v>
      </c>
      <c r="AL640" s="161">
        <v>33.4</v>
      </c>
      <c r="AN640" s="71" t="str">
        <f t="shared" si="23"/>
        <v>402410</v>
      </c>
      <c r="AO640" s="69">
        <v>40</v>
      </c>
      <c r="AP640" s="69">
        <v>24</v>
      </c>
      <c r="AQ640" s="69">
        <v>10</v>
      </c>
      <c r="AR640" s="66">
        <v>93.3</v>
      </c>
      <c r="AS640" s="62"/>
    </row>
    <row r="641" spans="25:45" ht="14.4">
      <c r="Y641" s="73" t="str">
        <f t="shared" si="22"/>
        <v>412410</v>
      </c>
      <c r="Z641" s="69">
        <v>41</v>
      </c>
      <c r="AA641" s="69">
        <v>24</v>
      </c>
      <c r="AB641" s="69">
        <v>10</v>
      </c>
      <c r="AC641" s="161">
        <v>2.9</v>
      </c>
      <c r="AD641" s="161">
        <v>5.8</v>
      </c>
      <c r="AE641" s="161">
        <v>8.6</v>
      </c>
      <c r="AF641" s="161">
        <v>11.3</v>
      </c>
      <c r="AG641" s="161">
        <v>14</v>
      </c>
      <c r="AH641" s="161">
        <v>16.7</v>
      </c>
      <c r="AI641" s="161">
        <v>19.2</v>
      </c>
      <c r="AJ641" s="161">
        <v>24.2</v>
      </c>
      <c r="AK641" s="161">
        <v>29</v>
      </c>
      <c r="AL641" s="161">
        <v>35.9</v>
      </c>
      <c r="AN641" s="71" t="str">
        <f t="shared" si="23"/>
        <v>412410</v>
      </c>
      <c r="AO641" s="69">
        <v>41</v>
      </c>
      <c r="AP641" s="69">
        <v>24</v>
      </c>
      <c r="AQ641" s="69">
        <v>10</v>
      </c>
      <c r="AR641" s="66">
        <v>94.3</v>
      </c>
      <c r="AS641" s="62"/>
    </row>
    <row r="642" spans="25:45" ht="14.4">
      <c r="Y642" s="73" t="str">
        <f t="shared" si="22"/>
        <v>422410</v>
      </c>
      <c r="Z642" s="69">
        <v>42</v>
      </c>
      <c r="AA642" s="69">
        <v>24</v>
      </c>
      <c r="AB642" s="69">
        <v>10</v>
      </c>
      <c r="AC642" s="161">
        <v>3.2</v>
      </c>
      <c r="AD642" s="161">
        <v>6.3</v>
      </c>
      <c r="AE642" s="161">
        <v>9.3000000000000007</v>
      </c>
      <c r="AF642" s="161">
        <v>12.3</v>
      </c>
      <c r="AG642" s="161">
        <v>15.2</v>
      </c>
      <c r="AH642" s="161">
        <v>18</v>
      </c>
      <c r="AI642" s="161">
        <v>20.8</v>
      </c>
      <c r="AJ642" s="161">
        <v>26.1</v>
      </c>
      <c r="AK642" s="161">
        <v>31.2</v>
      </c>
      <c r="AL642" s="161">
        <v>38.5</v>
      </c>
      <c r="AN642" s="71" t="str">
        <f t="shared" si="23"/>
        <v>422410</v>
      </c>
      <c r="AO642" s="69">
        <v>42</v>
      </c>
      <c r="AP642" s="69">
        <v>24</v>
      </c>
      <c r="AQ642" s="69">
        <v>10</v>
      </c>
      <c r="AR642" s="66">
        <v>95.4</v>
      </c>
      <c r="AS642" s="62"/>
    </row>
    <row r="643" spans="25:45" ht="14.4">
      <c r="Y643" s="73" t="str">
        <f t="shared" si="22"/>
        <v>432410</v>
      </c>
      <c r="Z643" s="69">
        <v>43</v>
      </c>
      <c r="AA643" s="69">
        <v>24</v>
      </c>
      <c r="AB643" s="69">
        <v>10</v>
      </c>
      <c r="AC643" s="161">
        <v>3.5</v>
      </c>
      <c r="AD643" s="161">
        <v>6.9</v>
      </c>
      <c r="AE643" s="161">
        <v>10.199999999999999</v>
      </c>
      <c r="AF643" s="161">
        <v>13.4</v>
      </c>
      <c r="AG643" s="161">
        <v>16.5</v>
      </c>
      <c r="AH643" s="161">
        <v>19.600000000000001</v>
      </c>
      <c r="AI643" s="161">
        <v>22.6</v>
      </c>
      <c r="AJ643" s="161">
        <v>28.3</v>
      </c>
      <c r="AK643" s="161">
        <v>33.799999999999997</v>
      </c>
      <c r="AL643" s="161">
        <v>41.6</v>
      </c>
      <c r="AN643" s="71" t="str">
        <f t="shared" si="23"/>
        <v>432410</v>
      </c>
      <c r="AO643" s="69">
        <v>43</v>
      </c>
      <c r="AP643" s="69">
        <v>24</v>
      </c>
      <c r="AQ643" s="69">
        <v>10</v>
      </c>
      <c r="AR643" s="66">
        <v>96.7</v>
      </c>
      <c r="AS643" s="62"/>
    </row>
    <row r="644" spans="25:45" ht="14.4">
      <c r="Y644" s="73" t="str">
        <f t="shared" ref="Y644:Y707" si="24">+CONCATENATE(Z644,AA644,AB644)</f>
        <v>442410</v>
      </c>
      <c r="Z644" s="69">
        <v>44</v>
      </c>
      <c r="AA644" s="69">
        <v>24</v>
      </c>
      <c r="AB644" s="69">
        <v>10</v>
      </c>
      <c r="AC644" s="161">
        <v>3.8</v>
      </c>
      <c r="AD644" s="161">
        <v>7.5</v>
      </c>
      <c r="AE644" s="161">
        <v>11</v>
      </c>
      <c r="AF644" s="161">
        <v>14.5</v>
      </c>
      <c r="AG644" s="161">
        <v>17.899999999999999</v>
      </c>
      <c r="AH644" s="161">
        <v>21.3</v>
      </c>
      <c r="AI644" s="161">
        <v>24.5</v>
      </c>
      <c r="AJ644" s="161">
        <v>30.7</v>
      </c>
      <c r="AK644" s="161">
        <v>36.6</v>
      </c>
      <c r="AL644" s="161">
        <v>44.9</v>
      </c>
      <c r="AN644" s="71" t="str">
        <f t="shared" ref="AN644:AN707" si="25">+CONCATENATE(AO644,AP644,AQ644)</f>
        <v>442410</v>
      </c>
      <c r="AO644" s="69">
        <v>44</v>
      </c>
      <c r="AP644" s="69">
        <v>24</v>
      </c>
      <c r="AQ644" s="69">
        <v>10</v>
      </c>
      <c r="AR644" s="66">
        <v>98.2</v>
      </c>
      <c r="AS644" s="62"/>
    </row>
    <row r="645" spans="25:45" ht="14.4">
      <c r="Y645" s="73" t="str">
        <f t="shared" si="24"/>
        <v>452410</v>
      </c>
      <c r="Z645" s="69">
        <v>45</v>
      </c>
      <c r="AA645" s="69">
        <v>24</v>
      </c>
      <c r="AB645" s="69">
        <v>10</v>
      </c>
      <c r="AC645" s="161">
        <v>4.0999999999999996</v>
      </c>
      <c r="AD645" s="161">
        <v>8.1</v>
      </c>
      <c r="AE645" s="161">
        <v>12</v>
      </c>
      <c r="AF645" s="161">
        <v>15.8</v>
      </c>
      <c r="AG645" s="161">
        <v>19.5</v>
      </c>
      <c r="AH645" s="161">
        <v>23.1</v>
      </c>
      <c r="AI645" s="161">
        <v>26.6</v>
      </c>
      <c r="AJ645" s="161">
        <v>33.200000000000003</v>
      </c>
      <c r="AK645" s="161">
        <v>39.6</v>
      </c>
      <c r="AL645" s="161">
        <v>48.4</v>
      </c>
      <c r="AN645" s="71" t="str">
        <f t="shared" si="25"/>
        <v>452410</v>
      </c>
      <c r="AO645" s="69">
        <v>45</v>
      </c>
      <c r="AP645" s="69">
        <v>24</v>
      </c>
      <c r="AQ645" s="69">
        <v>10</v>
      </c>
      <c r="AR645" s="66">
        <v>99.8</v>
      </c>
      <c r="AS645" s="62"/>
    </row>
    <row r="646" spans="25:45" ht="14.4">
      <c r="Y646" s="73" t="str">
        <f t="shared" si="24"/>
        <v>462410</v>
      </c>
      <c r="Z646" s="69">
        <v>46</v>
      </c>
      <c r="AA646" s="69">
        <v>24</v>
      </c>
      <c r="AB646" s="69">
        <v>10</v>
      </c>
      <c r="AC646" s="161">
        <v>4.5</v>
      </c>
      <c r="AD646" s="161">
        <v>8.9</v>
      </c>
      <c r="AE646" s="161">
        <v>13.2</v>
      </c>
      <c r="AF646" s="161">
        <v>17.3</v>
      </c>
      <c r="AG646" s="161">
        <v>21.3</v>
      </c>
      <c r="AH646" s="161">
        <v>25.2</v>
      </c>
      <c r="AI646" s="161">
        <v>29</v>
      </c>
      <c r="AJ646" s="161">
        <v>36.200000000000003</v>
      </c>
      <c r="AK646" s="161">
        <v>43</v>
      </c>
      <c r="AL646" s="161">
        <v>52.5</v>
      </c>
      <c r="AN646" s="71" t="str">
        <f t="shared" si="25"/>
        <v>462410</v>
      </c>
      <c r="AO646" s="69">
        <v>46</v>
      </c>
      <c r="AP646" s="69">
        <v>24</v>
      </c>
      <c r="AQ646" s="69">
        <v>10</v>
      </c>
      <c r="AR646" s="66">
        <v>101.6</v>
      </c>
      <c r="AS646" s="62"/>
    </row>
    <row r="647" spans="25:45" ht="14.4">
      <c r="Y647" s="73" t="str">
        <f t="shared" si="24"/>
        <v>182416</v>
      </c>
      <c r="Z647" s="69">
        <v>18</v>
      </c>
      <c r="AA647" s="69">
        <v>24</v>
      </c>
      <c r="AB647" s="69">
        <v>16</v>
      </c>
      <c r="AC647" s="161">
        <v>0.5</v>
      </c>
      <c r="AD647" s="161">
        <v>1</v>
      </c>
      <c r="AE647" s="161">
        <v>1.5</v>
      </c>
      <c r="AF647" s="161">
        <v>1.9</v>
      </c>
      <c r="AG647" s="161">
        <v>2.4</v>
      </c>
      <c r="AH647" s="161">
        <v>2.9</v>
      </c>
      <c r="AI647" s="161">
        <v>3.4</v>
      </c>
      <c r="AJ647" s="161">
        <v>4.4000000000000004</v>
      </c>
      <c r="AK647" s="161">
        <v>5.3</v>
      </c>
      <c r="AL647" s="161">
        <v>6.8</v>
      </c>
      <c r="AN647" s="71" t="str">
        <f t="shared" si="25"/>
        <v>182416</v>
      </c>
      <c r="AO647" s="69">
        <v>18</v>
      </c>
      <c r="AP647" s="69">
        <v>24</v>
      </c>
      <c r="AQ647" s="69">
        <v>16</v>
      </c>
      <c r="AR647" s="66">
        <v>60</v>
      </c>
      <c r="AS647" s="62"/>
    </row>
    <row r="648" spans="25:45" ht="14.4">
      <c r="Y648" s="73" t="str">
        <f t="shared" si="24"/>
        <v>192416</v>
      </c>
      <c r="Z648" s="69">
        <v>19</v>
      </c>
      <c r="AA648" s="69">
        <v>24</v>
      </c>
      <c r="AB648" s="69">
        <v>16</v>
      </c>
      <c r="AC648" s="161">
        <v>0.5</v>
      </c>
      <c r="AD648" s="161">
        <v>1</v>
      </c>
      <c r="AE648" s="161">
        <v>1.5</v>
      </c>
      <c r="AF648" s="161">
        <v>2</v>
      </c>
      <c r="AG648" s="161">
        <v>2.5</v>
      </c>
      <c r="AH648" s="161">
        <v>3</v>
      </c>
      <c r="AI648" s="161">
        <v>3.5</v>
      </c>
      <c r="AJ648" s="161">
        <v>4.5</v>
      </c>
      <c r="AK648" s="161">
        <v>5.5</v>
      </c>
      <c r="AL648" s="161">
        <v>7</v>
      </c>
      <c r="AN648" s="71" t="str">
        <f t="shared" si="25"/>
        <v>192416</v>
      </c>
      <c r="AO648" s="69">
        <v>19</v>
      </c>
      <c r="AP648" s="69">
        <v>24</v>
      </c>
      <c r="AQ648" s="69">
        <v>16</v>
      </c>
      <c r="AR648" s="66">
        <v>60.1</v>
      </c>
      <c r="AS648" s="62"/>
    </row>
    <row r="649" spans="25:45" ht="14.4">
      <c r="Y649" s="73" t="str">
        <f t="shared" si="24"/>
        <v>202416</v>
      </c>
      <c r="Z649" s="69">
        <v>20</v>
      </c>
      <c r="AA649" s="69">
        <v>24</v>
      </c>
      <c r="AB649" s="69">
        <v>16</v>
      </c>
      <c r="AC649" s="161">
        <v>0.5</v>
      </c>
      <c r="AD649" s="161">
        <v>1</v>
      </c>
      <c r="AE649" s="161">
        <v>1.5</v>
      </c>
      <c r="AF649" s="161">
        <v>2.1</v>
      </c>
      <c r="AG649" s="161">
        <v>2.6</v>
      </c>
      <c r="AH649" s="161">
        <v>3.1</v>
      </c>
      <c r="AI649" s="161">
        <v>3.6</v>
      </c>
      <c r="AJ649" s="161">
        <v>4.7</v>
      </c>
      <c r="AK649" s="161">
        <v>5.7</v>
      </c>
      <c r="AL649" s="161">
        <v>7.2</v>
      </c>
      <c r="AN649" s="71" t="str">
        <f t="shared" si="25"/>
        <v>202416</v>
      </c>
      <c r="AO649" s="69">
        <v>20</v>
      </c>
      <c r="AP649" s="69">
        <v>24</v>
      </c>
      <c r="AQ649" s="69">
        <v>16</v>
      </c>
      <c r="AR649" s="66">
        <v>60.2</v>
      </c>
      <c r="AS649" s="62"/>
    </row>
    <row r="650" spans="25:45" ht="14.4">
      <c r="Y650" s="73" t="str">
        <f t="shared" si="24"/>
        <v>212416</v>
      </c>
      <c r="Z650" s="69">
        <v>21</v>
      </c>
      <c r="AA650" s="69">
        <v>24</v>
      </c>
      <c r="AB650" s="69">
        <v>16</v>
      </c>
      <c r="AC650" s="161">
        <v>0.5</v>
      </c>
      <c r="AD650" s="161">
        <v>1</v>
      </c>
      <c r="AE650" s="161">
        <v>1.6</v>
      </c>
      <c r="AF650" s="161">
        <v>2.1</v>
      </c>
      <c r="AG650" s="161">
        <v>2.7</v>
      </c>
      <c r="AH650" s="161">
        <v>3.2</v>
      </c>
      <c r="AI650" s="161">
        <v>3.7</v>
      </c>
      <c r="AJ650" s="161">
        <v>4.8</v>
      </c>
      <c r="AK650" s="161">
        <v>5.9</v>
      </c>
      <c r="AL650" s="161">
        <v>7.5</v>
      </c>
      <c r="AN650" s="71" t="str">
        <f t="shared" si="25"/>
        <v>212416</v>
      </c>
      <c r="AO650" s="69">
        <v>21</v>
      </c>
      <c r="AP650" s="69">
        <v>24</v>
      </c>
      <c r="AQ650" s="69">
        <v>16</v>
      </c>
      <c r="AR650" s="66">
        <v>60.3</v>
      </c>
      <c r="AS650" s="62"/>
    </row>
    <row r="651" spans="25:45" ht="14.4">
      <c r="Y651" s="73" t="str">
        <f t="shared" si="24"/>
        <v>222416</v>
      </c>
      <c r="Z651" s="69">
        <v>22</v>
      </c>
      <c r="AA651" s="69">
        <v>24</v>
      </c>
      <c r="AB651" s="69">
        <v>16</v>
      </c>
      <c r="AC651" s="161">
        <v>0.5</v>
      </c>
      <c r="AD651" s="161">
        <v>1.1000000000000001</v>
      </c>
      <c r="AE651" s="161">
        <v>1.7</v>
      </c>
      <c r="AF651" s="161">
        <v>2.2000000000000002</v>
      </c>
      <c r="AG651" s="161">
        <v>2.8</v>
      </c>
      <c r="AH651" s="161">
        <v>3.3</v>
      </c>
      <c r="AI651" s="161">
        <v>3.9</v>
      </c>
      <c r="AJ651" s="161">
        <v>5</v>
      </c>
      <c r="AK651" s="161">
        <v>6.2</v>
      </c>
      <c r="AL651" s="161">
        <v>7.8</v>
      </c>
      <c r="AN651" s="71" t="str">
        <f t="shared" si="25"/>
        <v>222416</v>
      </c>
      <c r="AO651" s="69">
        <v>22</v>
      </c>
      <c r="AP651" s="69">
        <v>24</v>
      </c>
      <c r="AQ651" s="69">
        <v>16</v>
      </c>
      <c r="AR651" s="66">
        <v>60.4</v>
      </c>
      <c r="AS651" s="62"/>
    </row>
    <row r="652" spans="25:45" ht="14.4">
      <c r="Y652" s="73" t="str">
        <f t="shared" si="24"/>
        <v>232416</v>
      </c>
      <c r="Z652" s="69">
        <v>23</v>
      </c>
      <c r="AA652" s="69">
        <v>24</v>
      </c>
      <c r="AB652" s="69">
        <v>16</v>
      </c>
      <c r="AC652" s="161">
        <v>0.6</v>
      </c>
      <c r="AD652" s="161">
        <v>1.2</v>
      </c>
      <c r="AE652" s="161">
        <v>1.7</v>
      </c>
      <c r="AF652" s="161">
        <v>2.2999999999999998</v>
      </c>
      <c r="AG652" s="161">
        <v>2.9</v>
      </c>
      <c r="AH652" s="161">
        <v>3.5</v>
      </c>
      <c r="AI652" s="161">
        <v>4.0999999999999996</v>
      </c>
      <c r="AJ652" s="161">
        <v>5.3</v>
      </c>
      <c r="AK652" s="161">
        <v>6.5</v>
      </c>
      <c r="AL652" s="161">
        <v>8.1999999999999993</v>
      </c>
      <c r="AN652" s="71" t="str">
        <f t="shared" si="25"/>
        <v>232416</v>
      </c>
      <c r="AO652" s="69">
        <v>23</v>
      </c>
      <c r="AP652" s="69">
        <v>24</v>
      </c>
      <c r="AQ652" s="69">
        <v>16</v>
      </c>
      <c r="AR652" s="66">
        <v>60.5</v>
      </c>
      <c r="AS652" s="62"/>
    </row>
    <row r="653" spans="25:45" ht="14.4">
      <c r="Y653" s="73" t="str">
        <f t="shared" si="24"/>
        <v>242416</v>
      </c>
      <c r="Z653" s="69">
        <v>24</v>
      </c>
      <c r="AA653" s="69">
        <v>24</v>
      </c>
      <c r="AB653" s="69">
        <v>16</v>
      </c>
      <c r="AC653" s="161">
        <v>0.6</v>
      </c>
      <c r="AD653" s="161">
        <v>1.2</v>
      </c>
      <c r="AE653" s="161">
        <v>1.9</v>
      </c>
      <c r="AF653" s="161">
        <v>2.5</v>
      </c>
      <c r="AG653" s="161">
        <v>3.1</v>
      </c>
      <c r="AH653" s="161">
        <v>3.7</v>
      </c>
      <c r="AI653" s="161">
        <v>4.4000000000000004</v>
      </c>
      <c r="AJ653" s="161">
        <v>5.6</v>
      </c>
      <c r="AK653" s="161">
        <v>6.8</v>
      </c>
      <c r="AL653" s="161">
        <v>8.6</v>
      </c>
      <c r="AN653" s="71" t="str">
        <f t="shared" si="25"/>
        <v>242416</v>
      </c>
      <c r="AO653" s="69">
        <v>24</v>
      </c>
      <c r="AP653" s="69">
        <v>24</v>
      </c>
      <c r="AQ653" s="69">
        <v>16</v>
      </c>
      <c r="AR653" s="66">
        <v>60.6</v>
      </c>
      <c r="AS653" s="62"/>
    </row>
    <row r="654" spans="25:45" ht="14.4">
      <c r="Y654" s="73" t="str">
        <f t="shared" si="24"/>
        <v>252416</v>
      </c>
      <c r="Z654" s="69">
        <v>25</v>
      </c>
      <c r="AA654" s="69">
        <v>24</v>
      </c>
      <c r="AB654" s="69">
        <v>16</v>
      </c>
      <c r="AC654" s="161">
        <v>0.7</v>
      </c>
      <c r="AD654" s="161">
        <v>1.4</v>
      </c>
      <c r="AE654" s="161">
        <v>2</v>
      </c>
      <c r="AF654" s="161">
        <v>2.7</v>
      </c>
      <c r="AG654" s="161">
        <v>3.3</v>
      </c>
      <c r="AH654" s="161">
        <v>4</v>
      </c>
      <c r="AI654" s="161">
        <v>4.5999999999999996</v>
      </c>
      <c r="AJ654" s="161">
        <v>5.9</v>
      </c>
      <c r="AK654" s="161">
        <v>7.2</v>
      </c>
      <c r="AL654" s="161">
        <v>9.1999999999999993</v>
      </c>
      <c r="AN654" s="71" t="str">
        <f t="shared" si="25"/>
        <v>252416</v>
      </c>
      <c r="AO654" s="69">
        <v>25</v>
      </c>
      <c r="AP654" s="69">
        <v>24</v>
      </c>
      <c r="AQ654" s="69">
        <v>16</v>
      </c>
      <c r="AR654" s="66">
        <v>60.7</v>
      </c>
      <c r="AS654" s="62"/>
    </row>
    <row r="655" spans="25:45" ht="14.4">
      <c r="Y655" s="73" t="str">
        <f t="shared" si="24"/>
        <v>262416</v>
      </c>
      <c r="Z655" s="69">
        <v>26</v>
      </c>
      <c r="AA655" s="69">
        <v>24</v>
      </c>
      <c r="AB655" s="69">
        <v>16</v>
      </c>
      <c r="AC655" s="161">
        <v>0.7</v>
      </c>
      <c r="AD655" s="161">
        <v>1.4</v>
      </c>
      <c r="AE655" s="161">
        <v>2.1</v>
      </c>
      <c r="AF655" s="161">
        <v>2.8</v>
      </c>
      <c r="AG655" s="161">
        <v>3.5</v>
      </c>
      <c r="AH655" s="161">
        <v>4.2</v>
      </c>
      <c r="AI655" s="161">
        <v>4.9000000000000004</v>
      </c>
      <c r="AJ655" s="161">
        <v>6.3</v>
      </c>
      <c r="AK655" s="161">
        <v>7.6</v>
      </c>
      <c r="AL655" s="161">
        <v>9.6999999999999993</v>
      </c>
      <c r="AN655" s="71" t="str">
        <f t="shared" si="25"/>
        <v>262416</v>
      </c>
      <c r="AO655" s="69">
        <v>26</v>
      </c>
      <c r="AP655" s="69">
        <v>24</v>
      </c>
      <c r="AQ655" s="69">
        <v>16</v>
      </c>
      <c r="AR655" s="66">
        <v>60.9</v>
      </c>
      <c r="AS655" s="62"/>
    </row>
    <row r="656" spans="25:45" ht="14.4">
      <c r="Y656" s="73" t="str">
        <f t="shared" si="24"/>
        <v>272416</v>
      </c>
      <c r="Z656" s="69">
        <v>27</v>
      </c>
      <c r="AA656" s="69">
        <v>24</v>
      </c>
      <c r="AB656" s="69">
        <v>16</v>
      </c>
      <c r="AC656" s="161">
        <v>0.8</v>
      </c>
      <c r="AD656" s="161">
        <v>1.5</v>
      </c>
      <c r="AE656" s="161">
        <v>2.2999999999999998</v>
      </c>
      <c r="AF656" s="161">
        <v>3</v>
      </c>
      <c r="AG656" s="161">
        <v>3.7</v>
      </c>
      <c r="AH656" s="161">
        <v>4.5</v>
      </c>
      <c r="AI656" s="161">
        <v>5.2</v>
      </c>
      <c r="AJ656" s="161">
        <v>6.7</v>
      </c>
      <c r="AK656" s="161">
        <v>8.1</v>
      </c>
      <c r="AL656" s="161">
        <v>10.3</v>
      </c>
      <c r="AN656" s="71" t="str">
        <f t="shared" si="25"/>
        <v>272416</v>
      </c>
      <c r="AO656" s="69">
        <v>27</v>
      </c>
      <c r="AP656" s="69">
        <v>24</v>
      </c>
      <c r="AQ656" s="69">
        <v>16</v>
      </c>
      <c r="AR656" s="66">
        <v>61.1</v>
      </c>
      <c r="AS656" s="62"/>
    </row>
    <row r="657" spans="25:45" ht="14.4">
      <c r="Y657" s="73" t="str">
        <f t="shared" si="24"/>
        <v>282416</v>
      </c>
      <c r="Z657" s="69">
        <v>28</v>
      </c>
      <c r="AA657" s="69">
        <v>24</v>
      </c>
      <c r="AB657" s="69">
        <v>16</v>
      </c>
      <c r="AC657" s="161">
        <v>0.8</v>
      </c>
      <c r="AD657" s="161">
        <v>1.6</v>
      </c>
      <c r="AE657" s="161">
        <v>2.4</v>
      </c>
      <c r="AF657" s="161">
        <v>3.2</v>
      </c>
      <c r="AG657" s="161">
        <v>4</v>
      </c>
      <c r="AH657" s="161">
        <v>4.8</v>
      </c>
      <c r="AI657" s="161">
        <v>5.6</v>
      </c>
      <c r="AJ657" s="161">
        <v>7.2</v>
      </c>
      <c r="AK657" s="161">
        <v>8.6999999999999993</v>
      </c>
      <c r="AL657" s="161">
        <v>11</v>
      </c>
      <c r="AN657" s="71" t="str">
        <f t="shared" si="25"/>
        <v>282416</v>
      </c>
      <c r="AO657" s="69">
        <v>28</v>
      </c>
      <c r="AP657" s="69">
        <v>24</v>
      </c>
      <c r="AQ657" s="69">
        <v>16</v>
      </c>
      <c r="AR657" s="66">
        <v>61.3</v>
      </c>
      <c r="AS657" s="62"/>
    </row>
    <row r="658" spans="25:45" ht="14.4">
      <c r="Y658" s="73" t="str">
        <f t="shared" si="24"/>
        <v>292416</v>
      </c>
      <c r="Z658" s="69">
        <v>29</v>
      </c>
      <c r="AA658" s="69">
        <v>24</v>
      </c>
      <c r="AB658" s="69">
        <v>16</v>
      </c>
      <c r="AC658" s="161">
        <v>0.9</v>
      </c>
      <c r="AD658" s="161">
        <v>1.7</v>
      </c>
      <c r="AE658" s="161">
        <v>2.6</v>
      </c>
      <c r="AF658" s="161">
        <v>3.5</v>
      </c>
      <c r="AG658" s="161">
        <v>4.3</v>
      </c>
      <c r="AH658" s="161">
        <v>5.2</v>
      </c>
      <c r="AI658" s="161">
        <v>6</v>
      </c>
      <c r="AJ658" s="161">
        <v>7.7</v>
      </c>
      <c r="AK658" s="161">
        <v>9.3000000000000007</v>
      </c>
      <c r="AL658" s="161">
        <v>11.8</v>
      </c>
      <c r="AN658" s="71" t="str">
        <f t="shared" si="25"/>
        <v>292416</v>
      </c>
      <c r="AO658" s="69">
        <v>29</v>
      </c>
      <c r="AP658" s="69">
        <v>24</v>
      </c>
      <c r="AQ658" s="69">
        <v>16</v>
      </c>
      <c r="AR658" s="66">
        <v>61.6</v>
      </c>
      <c r="AS658" s="62"/>
    </row>
    <row r="659" spans="25:45" ht="14.4">
      <c r="Y659" s="73" t="str">
        <f t="shared" si="24"/>
        <v>302416</v>
      </c>
      <c r="Z659" s="69">
        <v>30</v>
      </c>
      <c r="AA659" s="69">
        <v>24</v>
      </c>
      <c r="AB659" s="69">
        <v>16</v>
      </c>
      <c r="AC659" s="161">
        <v>0.9</v>
      </c>
      <c r="AD659" s="161">
        <v>1.9</v>
      </c>
      <c r="AE659" s="161">
        <v>2.8</v>
      </c>
      <c r="AF659" s="161">
        <v>3.7</v>
      </c>
      <c r="AG659" s="161">
        <v>4.5999999999999996</v>
      </c>
      <c r="AH659" s="161">
        <v>5.6</v>
      </c>
      <c r="AI659" s="161">
        <v>6.5</v>
      </c>
      <c r="AJ659" s="161">
        <v>8.3000000000000007</v>
      </c>
      <c r="AK659" s="161">
        <v>10.1</v>
      </c>
      <c r="AL659" s="161">
        <v>12.7</v>
      </c>
      <c r="AN659" s="71" t="str">
        <f t="shared" si="25"/>
        <v>302416</v>
      </c>
      <c r="AO659" s="69">
        <v>30</v>
      </c>
      <c r="AP659" s="69">
        <v>24</v>
      </c>
      <c r="AQ659" s="69">
        <v>16</v>
      </c>
      <c r="AR659" s="66">
        <v>61.9</v>
      </c>
      <c r="AS659" s="62"/>
    </row>
    <row r="660" spans="25:45" ht="14.4">
      <c r="Y660" s="73" t="str">
        <f t="shared" si="24"/>
        <v>312416</v>
      </c>
      <c r="Z660" s="69">
        <v>31</v>
      </c>
      <c r="AA660" s="69">
        <v>24</v>
      </c>
      <c r="AB660" s="69">
        <v>16</v>
      </c>
      <c r="AC660" s="161">
        <v>1</v>
      </c>
      <c r="AD660" s="161">
        <v>2.1</v>
      </c>
      <c r="AE660" s="161">
        <v>3.1</v>
      </c>
      <c r="AF660" s="161">
        <v>4.0999999999999996</v>
      </c>
      <c r="AG660" s="161">
        <v>5.0999999999999996</v>
      </c>
      <c r="AH660" s="161">
        <v>6.1</v>
      </c>
      <c r="AI660" s="161">
        <v>7</v>
      </c>
      <c r="AJ660" s="161">
        <v>9</v>
      </c>
      <c r="AK660" s="161">
        <v>10.9</v>
      </c>
      <c r="AL660" s="161">
        <v>13.8</v>
      </c>
      <c r="AN660" s="71" t="str">
        <f t="shared" si="25"/>
        <v>312416</v>
      </c>
      <c r="AO660" s="69">
        <v>31</v>
      </c>
      <c r="AP660" s="69">
        <v>24</v>
      </c>
      <c r="AQ660" s="69">
        <v>16</v>
      </c>
      <c r="AR660" s="66">
        <v>62.2</v>
      </c>
      <c r="AS660" s="62"/>
    </row>
    <row r="661" spans="25:45" ht="14.4">
      <c r="Y661" s="73" t="str">
        <f t="shared" si="24"/>
        <v>322416</v>
      </c>
      <c r="Z661" s="69">
        <v>32</v>
      </c>
      <c r="AA661" s="69">
        <v>24</v>
      </c>
      <c r="AB661" s="69">
        <v>16</v>
      </c>
      <c r="AC661" s="161">
        <v>1.1000000000000001</v>
      </c>
      <c r="AD661" s="161">
        <v>2.2000000000000002</v>
      </c>
      <c r="AE661" s="161">
        <v>3.3</v>
      </c>
      <c r="AF661" s="161">
        <v>4.4000000000000004</v>
      </c>
      <c r="AG661" s="161">
        <v>5.5</v>
      </c>
      <c r="AH661" s="161">
        <v>6.5</v>
      </c>
      <c r="AI661" s="161">
        <v>7.6</v>
      </c>
      <c r="AJ661" s="161">
        <v>9.6999999999999993</v>
      </c>
      <c r="AK661" s="161">
        <v>11.8</v>
      </c>
      <c r="AL661" s="161">
        <v>14.8</v>
      </c>
      <c r="AN661" s="71" t="str">
        <f t="shared" si="25"/>
        <v>322416</v>
      </c>
      <c r="AO661" s="69">
        <v>32</v>
      </c>
      <c r="AP661" s="69">
        <v>24</v>
      </c>
      <c r="AQ661" s="69">
        <v>16</v>
      </c>
      <c r="AR661" s="66">
        <v>62.6</v>
      </c>
      <c r="AS661" s="62"/>
    </row>
    <row r="662" spans="25:45" ht="14.4">
      <c r="Y662" s="73" t="str">
        <f t="shared" si="24"/>
        <v>332416</v>
      </c>
      <c r="Z662" s="69">
        <v>33</v>
      </c>
      <c r="AA662" s="69">
        <v>24</v>
      </c>
      <c r="AB662" s="69">
        <v>16</v>
      </c>
      <c r="AC662" s="161">
        <v>1.2</v>
      </c>
      <c r="AD662" s="161">
        <v>2.4</v>
      </c>
      <c r="AE662" s="161">
        <v>3.6</v>
      </c>
      <c r="AF662" s="161">
        <v>4.8</v>
      </c>
      <c r="AG662" s="161">
        <v>6</v>
      </c>
      <c r="AH662" s="161">
        <v>7.1</v>
      </c>
      <c r="AI662" s="161">
        <v>8.3000000000000007</v>
      </c>
      <c r="AJ662" s="161">
        <v>10.5</v>
      </c>
      <c r="AK662" s="161">
        <v>12.8</v>
      </c>
      <c r="AL662" s="161">
        <v>16.100000000000001</v>
      </c>
      <c r="AN662" s="71" t="str">
        <f t="shared" si="25"/>
        <v>332416</v>
      </c>
      <c r="AO662" s="69">
        <v>33</v>
      </c>
      <c r="AP662" s="69">
        <v>24</v>
      </c>
      <c r="AQ662" s="69">
        <v>16</v>
      </c>
      <c r="AR662" s="66">
        <v>63</v>
      </c>
      <c r="AS662" s="62"/>
    </row>
    <row r="663" spans="25:45" ht="14.4">
      <c r="Y663" s="73" t="str">
        <f t="shared" si="24"/>
        <v>342416</v>
      </c>
      <c r="Z663" s="69">
        <v>34</v>
      </c>
      <c r="AA663" s="69">
        <v>24</v>
      </c>
      <c r="AB663" s="69">
        <v>16</v>
      </c>
      <c r="AC663" s="161">
        <v>1.3</v>
      </c>
      <c r="AD663" s="161">
        <v>2.6</v>
      </c>
      <c r="AE663" s="161">
        <v>3.9</v>
      </c>
      <c r="AF663" s="161">
        <v>5.2</v>
      </c>
      <c r="AG663" s="161">
        <v>6.4</v>
      </c>
      <c r="AH663" s="161">
        <v>7.7</v>
      </c>
      <c r="AI663" s="161">
        <v>8.9</v>
      </c>
      <c r="AJ663" s="161">
        <v>11.4</v>
      </c>
      <c r="AK663" s="161">
        <v>13.8</v>
      </c>
      <c r="AL663" s="161">
        <v>17.399999999999999</v>
      </c>
      <c r="AN663" s="71" t="str">
        <f t="shared" si="25"/>
        <v>342416</v>
      </c>
      <c r="AO663" s="69">
        <v>34</v>
      </c>
      <c r="AP663" s="69">
        <v>24</v>
      </c>
      <c r="AQ663" s="69">
        <v>16</v>
      </c>
      <c r="AR663" s="66">
        <v>63.5</v>
      </c>
      <c r="AS663" s="62"/>
    </row>
    <row r="664" spans="25:45" ht="14.4">
      <c r="Y664" s="73" t="str">
        <f t="shared" si="24"/>
        <v>352416</v>
      </c>
      <c r="Z664" s="69">
        <v>35</v>
      </c>
      <c r="AA664" s="69">
        <v>24</v>
      </c>
      <c r="AB664" s="69">
        <v>16</v>
      </c>
      <c r="AC664" s="161">
        <v>1.4</v>
      </c>
      <c r="AD664" s="161">
        <v>2.8</v>
      </c>
      <c r="AE664" s="161">
        <v>4.2</v>
      </c>
      <c r="AF664" s="161">
        <v>5.6</v>
      </c>
      <c r="AG664" s="161">
        <v>7</v>
      </c>
      <c r="AH664" s="161">
        <v>8.4</v>
      </c>
      <c r="AI664" s="161">
        <v>9.6999999999999993</v>
      </c>
      <c r="AJ664" s="161">
        <v>12.4</v>
      </c>
      <c r="AK664" s="161">
        <v>15.1</v>
      </c>
      <c r="AL664" s="161">
        <v>18.899999999999999</v>
      </c>
      <c r="AN664" s="71" t="str">
        <f t="shared" si="25"/>
        <v>352416</v>
      </c>
      <c r="AO664" s="69">
        <v>35</v>
      </c>
      <c r="AP664" s="69">
        <v>24</v>
      </c>
      <c r="AQ664" s="69">
        <v>16</v>
      </c>
      <c r="AR664" s="66">
        <v>64</v>
      </c>
      <c r="AS664" s="62"/>
    </row>
    <row r="665" spans="25:45" ht="14.4">
      <c r="Y665" s="73" t="str">
        <f t="shared" si="24"/>
        <v>362416</v>
      </c>
      <c r="Z665" s="69">
        <v>36</v>
      </c>
      <c r="AA665" s="69">
        <v>24</v>
      </c>
      <c r="AB665" s="69">
        <v>16</v>
      </c>
      <c r="AC665" s="161">
        <v>1.6</v>
      </c>
      <c r="AD665" s="161">
        <v>3.2</v>
      </c>
      <c r="AE665" s="161">
        <v>4.7</v>
      </c>
      <c r="AF665" s="161">
        <v>6.2</v>
      </c>
      <c r="AG665" s="161">
        <v>7.7</v>
      </c>
      <c r="AH665" s="161">
        <v>9.1999999999999993</v>
      </c>
      <c r="AI665" s="161">
        <v>10.7</v>
      </c>
      <c r="AJ665" s="161">
        <v>13.6</v>
      </c>
      <c r="AK665" s="161">
        <v>16.399999999999999</v>
      </c>
      <c r="AL665" s="161">
        <v>20.6</v>
      </c>
      <c r="AN665" s="71" t="str">
        <f t="shared" si="25"/>
        <v>362416</v>
      </c>
      <c r="AO665" s="69">
        <v>36</v>
      </c>
      <c r="AP665" s="69">
        <v>24</v>
      </c>
      <c r="AQ665" s="69">
        <v>16</v>
      </c>
      <c r="AR665" s="66">
        <v>64.5</v>
      </c>
      <c r="AS665" s="62"/>
    </row>
    <row r="666" spans="25:45" ht="14.4">
      <c r="Y666" s="73" t="str">
        <f t="shared" si="24"/>
        <v>372416</v>
      </c>
      <c r="Z666" s="69">
        <v>37</v>
      </c>
      <c r="AA666" s="69">
        <v>24</v>
      </c>
      <c r="AB666" s="69">
        <v>16</v>
      </c>
      <c r="AC666" s="161">
        <v>1.8</v>
      </c>
      <c r="AD666" s="161">
        <v>3.5</v>
      </c>
      <c r="AE666" s="161">
        <v>5.0999999999999996</v>
      </c>
      <c r="AF666" s="161">
        <v>6.8</v>
      </c>
      <c r="AG666" s="161">
        <v>8.4</v>
      </c>
      <c r="AH666" s="161">
        <v>10</v>
      </c>
      <c r="AI666" s="161">
        <v>11.6</v>
      </c>
      <c r="AJ666" s="161">
        <v>14.8</v>
      </c>
      <c r="AK666" s="161">
        <v>17.899999999999999</v>
      </c>
      <c r="AL666" s="161">
        <v>22.3</v>
      </c>
      <c r="AN666" s="71" t="str">
        <f t="shared" si="25"/>
        <v>372416</v>
      </c>
      <c r="AO666" s="69">
        <v>37</v>
      </c>
      <c r="AP666" s="69">
        <v>24</v>
      </c>
      <c r="AQ666" s="69">
        <v>16</v>
      </c>
      <c r="AR666" s="66">
        <v>65.099999999999994</v>
      </c>
      <c r="AS666" s="62"/>
    </row>
    <row r="667" spans="25:45" ht="14.4">
      <c r="Y667" s="73" t="str">
        <f t="shared" si="24"/>
        <v>382416</v>
      </c>
      <c r="Z667" s="69">
        <v>38</v>
      </c>
      <c r="AA667" s="69">
        <v>24</v>
      </c>
      <c r="AB667" s="69">
        <v>16</v>
      </c>
      <c r="AC667" s="161">
        <v>1.9</v>
      </c>
      <c r="AD667" s="161">
        <v>3.7</v>
      </c>
      <c r="AE667" s="161">
        <v>5.6</v>
      </c>
      <c r="AF667" s="161">
        <v>7.4</v>
      </c>
      <c r="AG667" s="161">
        <v>9.1999999999999993</v>
      </c>
      <c r="AH667" s="161">
        <v>10.9</v>
      </c>
      <c r="AI667" s="161">
        <v>12.7</v>
      </c>
      <c r="AJ667" s="161">
        <v>16.100000000000001</v>
      </c>
      <c r="AK667" s="161">
        <v>19.399999999999999</v>
      </c>
      <c r="AL667" s="161">
        <v>24.2</v>
      </c>
      <c r="AN667" s="71" t="str">
        <f t="shared" si="25"/>
        <v>382416</v>
      </c>
      <c r="AO667" s="69">
        <v>38</v>
      </c>
      <c r="AP667" s="69">
        <v>24</v>
      </c>
      <c r="AQ667" s="69">
        <v>16</v>
      </c>
      <c r="AR667" s="66">
        <v>65.8</v>
      </c>
      <c r="AS667" s="62"/>
    </row>
    <row r="668" spans="25:45" ht="14.4">
      <c r="Y668" s="73" t="str">
        <f t="shared" si="24"/>
        <v>392416</v>
      </c>
      <c r="Z668" s="69">
        <v>39</v>
      </c>
      <c r="AA668" s="69">
        <v>24</v>
      </c>
      <c r="AB668" s="69">
        <v>16</v>
      </c>
      <c r="AC668" s="161">
        <v>2</v>
      </c>
      <c r="AD668" s="161">
        <v>4</v>
      </c>
      <c r="AE668" s="161">
        <v>6</v>
      </c>
      <c r="AF668" s="161">
        <v>8</v>
      </c>
      <c r="AG668" s="161">
        <v>9.9</v>
      </c>
      <c r="AH668" s="161">
        <v>11.9</v>
      </c>
      <c r="AI668" s="161">
        <v>13.7</v>
      </c>
      <c r="AJ668" s="161">
        <v>17.399999999999999</v>
      </c>
      <c r="AK668" s="161">
        <v>21</v>
      </c>
      <c r="AL668" s="161">
        <v>26.3</v>
      </c>
      <c r="AN668" s="71" t="str">
        <f t="shared" si="25"/>
        <v>392416</v>
      </c>
      <c r="AO668" s="69">
        <v>39</v>
      </c>
      <c r="AP668" s="69">
        <v>24</v>
      </c>
      <c r="AQ668" s="69">
        <v>16</v>
      </c>
      <c r="AR668" s="66">
        <v>66.599999999999994</v>
      </c>
      <c r="AS668" s="62"/>
    </row>
    <row r="669" spans="25:45" ht="14.4">
      <c r="Y669" s="73" t="str">
        <f t="shared" si="24"/>
        <v>402416</v>
      </c>
      <c r="Z669" s="69">
        <v>40</v>
      </c>
      <c r="AA669" s="69">
        <v>24</v>
      </c>
      <c r="AB669" s="69">
        <v>16</v>
      </c>
      <c r="AC669" s="161">
        <v>2.2000000000000002</v>
      </c>
      <c r="AD669" s="161">
        <v>4.4000000000000004</v>
      </c>
      <c r="AE669" s="161">
        <v>6.6</v>
      </c>
      <c r="AF669" s="161">
        <v>8.8000000000000007</v>
      </c>
      <c r="AG669" s="161">
        <v>10.9</v>
      </c>
      <c r="AH669" s="161">
        <v>12.9</v>
      </c>
      <c r="AI669" s="161">
        <v>15</v>
      </c>
      <c r="AJ669" s="161">
        <v>19</v>
      </c>
      <c r="AK669" s="161">
        <v>22.9</v>
      </c>
      <c r="AL669" s="161">
        <v>28.6</v>
      </c>
      <c r="AN669" s="71" t="str">
        <f t="shared" si="25"/>
        <v>402416</v>
      </c>
      <c r="AO669" s="69">
        <v>40</v>
      </c>
      <c r="AP669" s="69">
        <v>24</v>
      </c>
      <c r="AQ669" s="69">
        <v>16</v>
      </c>
      <c r="AR669" s="66">
        <v>67.400000000000006</v>
      </c>
      <c r="AS669" s="62"/>
    </row>
    <row r="670" spans="25:45" ht="14.4">
      <c r="Y670" s="73" t="str">
        <f t="shared" si="24"/>
        <v>412416</v>
      </c>
      <c r="Z670" s="69">
        <v>41</v>
      </c>
      <c r="AA670" s="69">
        <v>24</v>
      </c>
      <c r="AB670" s="69">
        <v>16</v>
      </c>
      <c r="AC670" s="161">
        <v>2.4</v>
      </c>
      <c r="AD670" s="161">
        <v>4.8</v>
      </c>
      <c r="AE670" s="161">
        <v>7.2</v>
      </c>
      <c r="AF670" s="161">
        <v>9.6</v>
      </c>
      <c r="AG670" s="161">
        <v>11.9</v>
      </c>
      <c r="AH670" s="161">
        <v>14.1</v>
      </c>
      <c r="AI670" s="161">
        <v>16.3</v>
      </c>
      <c r="AJ670" s="161">
        <v>20.7</v>
      </c>
      <c r="AK670" s="161">
        <v>24.9</v>
      </c>
      <c r="AL670" s="161">
        <v>31</v>
      </c>
      <c r="AN670" s="71" t="str">
        <f t="shared" si="25"/>
        <v>412416</v>
      </c>
      <c r="AO670" s="69">
        <v>41</v>
      </c>
      <c r="AP670" s="69">
        <v>24</v>
      </c>
      <c r="AQ670" s="69">
        <v>16</v>
      </c>
      <c r="AR670" s="66">
        <v>68.3</v>
      </c>
      <c r="AS670" s="62"/>
    </row>
    <row r="671" spans="25:45" ht="14.4">
      <c r="Y671" s="73" t="str">
        <f t="shared" si="24"/>
        <v>422416</v>
      </c>
      <c r="Z671" s="69">
        <v>42</v>
      </c>
      <c r="AA671" s="69">
        <v>24</v>
      </c>
      <c r="AB671" s="69">
        <v>16</v>
      </c>
      <c r="AC671" s="161">
        <v>2.7</v>
      </c>
      <c r="AD671" s="161">
        <v>5.3</v>
      </c>
      <c r="AE671" s="161">
        <v>7.9</v>
      </c>
      <c r="AF671" s="161">
        <v>10.4</v>
      </c>
      <c r="AG671" s="161">
        <v>12.9</v>
      </c>
      <c r="AH671" s="161">
        <v>15.4</v>
      </c>
      <c r="AI671" s="161">
        <v>17.8</v>
      </c>
      <c r="AJ671" s="161">
        <v>22.5</v>
      </c>
      <c r="AK671" s="161">
        <v>27.1</v>
      </c>
      <c r="AL671" s="161">
        <v>33.700000000000003</v>
      </c>
      <c r="AN671" s="71" t="str">
        <f t="shared" si="25"/>
        <v>422416</v>
      </c>
      <c r="AO671" s="69">
        <v>42</v>
      </c>
      <c r="AP671" s="69">
        <v>24</v>
      </c>
      <c r="AQ671" s="69">
        <v>16</v>
      </c>
      <c r="AR671" s="66">
        <v>69.3</v>
      </c>
      <c r="AS671" s="62"/>
    </row>
    <row r="672" spans="25:45" ht="14.4">
      <c r="Y672" s="73" t="str">
        <f t="shared" si="24"/>
        <v>432416</v>
      </c>
      <c r="Z672" s="69">
        <v>43</v>
      </c>
      <c r="AA672" s="69">
        <v>24</v>
      </c>
      <c r="AB672" s="69">
        <v>16</v>
      </c>
      <c r="AC672" s="161">
        <v>2.9</v>
      </c>
      <c r="AD672" s="161">
        <v>5.8</v>
      </c>
      <c r="AE672" s="161">
        <v>8.6</v>
      </c>
      <c r="AF672" s="161">
        <v>11.4</v>
      </c>
      <c r="AG672" s="161">
        <v>14.1</v>
      </c>
      <c r="AH672" s="161">
        <v>16.8</v>
      </c>
      <c r="AI672" s="161">
        <v>19.399999999999999</v>
      </c>
      <c r="AJ672" s="161">
        <v>24.5</v>
      </c>
      <c r="AK672" s="161">
        <v>29.5</v>
      </c>
      <c r="AL672" s="161">
        <v>36.6</v>
      </c>
      <c r="AN672" s="71" t="str">
        <f t="shared" si="25"/>
        <v>432416</v>
      </c>
      <c r="AO672" s="69">
        <v>43</v>
      </c>
      <c r="AP672" s="69">
        <v>24</v>
      </c>
      <c r="AQ672" s="69">
        <v>16</v>
      </c>
      <c r="AR672" s="66">
        <v>70.400000000000006</v>
      </c>
      <c r="AS672" s="62"/>
    </row>
    <row r="673" spans="25:45" ht="14.4">
      <c r="Y673" s="73" t="str">
        <f t="shared" si="24"/>
        <v>442416</v>
      </c>
      <c r="Z673" s="69">
        <v>44</v>
      </c>
      <c r="AA673" s="69">
        <v>24</v>
      </c>
      <c r="AB673" s="69">
        <v>16</v>
      </c>
      <c r="AC673" s="161">
        <v>3.2</v>
      </c>
      <c r="AD673" s="161">
        <v>6.3</v>
      </c>
      <c r="AE673" s="161">
        <v>9.4</v>
      </c>
      <c r="AF673" s="161">
        <v>12.4</v>
      </c>
      <c r="AG673" s="161">
        <v>15.4</v>
      </c>
      <c r="AH673" s="161">
        <v>18.3</v>
      </c>
      <c r="AI673" s="161">
        <v>21.1</v>
      </c>
      <c r="AJ673" s="161">
        <v>26.7</v>
      </c>
      <c r="AK673" s="161">
        <v>32</v>
      </c>
      <c r="AL673" s="161">
        <v>39.700000000000003</v>
      </c>
      <c r="AN673" s="71" t="str">
        <f t="shared" si="25"/>
        <v>442416</v>
      </c>
      <c r="AO673" s="69">
        <v>44</v>
      </c>
      <c r="AP673" s="69">
        <v>24</v>
      </c>
      <c r="AQ673" s="69">
        <v>16</v>
      </c>
      <c r="AR673" s="66">
        <v>71.599999999999994</v>
      </c>
      <c r="AS673" s="62"/>
    </row>
    <row r="674" spans="25:45" ht="14.4">
      <c r="Y674" s="73" t="str">
        <f t="shared" si="24"/>
        <v>452416</v>
      </c>
      <c r="Z674" s="69">
        <v>45</v>
      </c>
      <c r="AA674" s="69">
        <v>24</v>
      </c>
      <c r="AB674" s="69">
        <v>16</v>
      </c>
      <c r="AC674" s="161">
        <v>3.5</v>
      </c>
      <c r="AD674" s="161">
        <v>6.9</v>
      </c>
      <c r="AE674" s="161">
        <v>10.3</v>
      </c>
      <c r="AF674" s="161">
        <v>13.6</v>
      </c>
      <c r="AG674" s="161">
        <v>16.8</v>
      </c>
      <c r="AH674" s="161">
        <v>19.899999999999999</v>
      </c>
      <c r="AI674" s="161">
        <v>23</v>
      </c>
      <c r="AJ674" s="161">
        <v>29</v>
      </c>
      <c r="AK674" s="161">
        <v>34.799999999999997</v>
      </c>
      <c r="AL674" s="161">
        <v>43.1</v>
      </c>
      <c r="AN674" s="71" t="str">
        <f t="shared" si="25"/>
        <v>452416</v>
      </c>
      <c r="AO674" s="69">
        <v>45</v>
      </c>
      <c r="AP674" s="69">
        <v>24</v>
      </c>
      <c r="AQ674" s="69">
        <v>16</v>
      </c>
      <c r="AR674" s="66">
        <v>72.900000000000006</v>
      </c>
      <c r="AS674" s="62"/>
    </row>
    <row r="675" spans="25:45" ht="14.4">
      <c r="Y675" s="73" t="str">
        <f t="shared" si="24"/>
        <v>462416</v>
      </c>
      <c r="Z675" s="69">
        <v>46</v>
      </c>
      <c r="AA675" s="69">
        <v>24</v>
      </c>
      <c r="AB675" s="69">
        <v>16</v>
      </c>
      <c r="AC675" s="161">
        <v>3.8</v>
      </c>
      <c r="AD675" s="161">
        <v>7.5</v>
      </c>
      <c r="AE675" s="161">
        <v>11.2</v>
      </c>
      <c r="AF675" s="161">
        <v>14.8</v>
      </c>
      <c r="AG675" s="161">
        <v>18.3</v>
      </c>
      <c r="AH675" s="161">
        <v>21.7</v>
      </c>
      <c r="AI675" s="161">
        <v>25</v>
      </c>
      <c r="AJ675" s="161">
        <v>31.5</v>
      </c>
      <c r="AK675" s="161">
        <v>37.700000000000003</v>
      </c>
      <c r="AL675" s="161">
        <v>46.7</v>
      </c>
      <c r="AN675" s="71" t="str">
        <f t="shared" si="25"/>
        <v>462416</v>
      </c>
      <c r="AO675" s="69">
        <v>46</v>
      </c>
      <c r="AP675" s="69">
        <v>24</v>
      </c>
      <c r="AQ675" s="69">
        <v>16</v>
      </c>
      <c r="AR675" s="66">
        <v>74.400000000000006</v>
      </c>
      <c r="AS675" s="62"/>
    </row>
    <row r="676" spans="25:45" ht="14.4">
      <c r="Y676" s="73" t="str">
        <f t="shared" si="24"/>
        <v>182510</v>
      </c>
      <c r="Z676" s="69">
        <v>18</v>
      </c>
      <c r="AA676" s="69">
        <v>25</v>
      </c>
      <c r="AB676" s="69">
        <v>10</v>
      </c>
      <c r="AC676" s="161">
        <v>0.6</v>
      </c>
      <c r="AD676" s="161">
        <v>1.3</v>
      </c>
      <c r="AE676" s="161">
        <v>1.9</v>
      </c>
      <c r="AF676" s="161">
        <v>2.6</v>
      </c>
      <c r="AG676" s="161">
        <v>3.2</v>
      </c>
      <c r="AH676" s="161">
        <v>3.8</v>
      </c>
      <c r="AI676" s="161">
        <v>4.5</v>
      </c>
      <c r="AJ676" s="161">
        <v>5.7</v>
      </c>
      <c r="AK676" s="161">
        <v>7</v>
      </c>
      <c r="AL676" s="161">
        <v>8.9</v>
      </c>
      <c r="AN676" s="71" t="str">
        <f t="shared" si="25"/>
        <v>182510</v>
      </c>
      <c r="AO676" s="69">
        <v>18</v>
      </c>
      <c r="AP676" s="69">
        <v>25</v>
      </c>
      <c r="AQ676" s="69">
        <v>10</v>
      </c>
      <c r="AR676" s="66">
        <v>82</v>
      </c>
      <c r="AS676" s="62"/>
    </row>
    <row r="677" spans="25:45" ht="14.4">
      <c r="Y677" s="73" t="str">
        <f t="shared" si="24"/>
        <v>192510</v>
      </c>
      <c r="Z677" s="69">
        <v>19</v>
      </c>
      <c r="AA677" s="69">
        <v>25</v>
      </c>
      <c r="AB677" s="69">
        <v>10</v>
      </c>
      <c r="AC677" s="161">
        <v>0.7</v>
      </c>
      <c r="AD677" s="161">
        <v>1.3</v>
      </c>
      <c r="AE677" s="161">
        <v>2</v>
      </c>
      <c r="AF677" s="161">
        <v>2.7</v>
      </c>
      <c r="AG677" s="161">
        <v>3.3</v>
      </c>
      <c r="AH677" s="161">
        <v>4</v>
      </c>
      <c r="AI677" s="161">
        <v>4.7</v>
      </c>
      <c r="AJ677" s="161">
        <v>6</v>
      </c>
      <c r="AK677" s="161">
        <v>7.3</v>
      </c>
      <c r="AL677" s="161">
        <v>9.1999999999999993</v>
      </c>
      <c r="AN677" s="71" t="str">
        <f t="shared" si="25"/>
        <v>192510</v>
      </c>
      <c r="AO677" s="69">
        <v>19</v>
      </c>
      <c r="AP677" s="69">
        <v>25</v>
      </c>
      <c r="AQ677" s="69">
        <v>10</v>
      </c>
      <c r="AR677" s="66">
        <v>82.1</v>
      </c>
      <c r="AS677" s="62"/>
    </row>
    <row r="678" spans="25:45" ht="14.4">
      <c r="Y678" s="73" t="str">
        <f t="shared" si="24"/>
        <v>202510</v>
      </c>
      <c r="Z678" s="69">
        <v>20</v>
      </c>
      <c r="AA678" s="69">
        <v>25</v>
      </c>
      <c r="AB678" s="69">
        <v>10</v>
      </c>
      <c r="AC678" s="161">
        <v>0.7</v>
      </c>
      <c r="AD678" s="161">
        <v>1.4</v>
      </c>
      <c r="AE678" s="161">
        <v>2.1</v>
      </c>
      <c r="AF678" s="161">
        <v>2.8</v>
      </c>
      <c r="AG678" s="161">
        <v>3.5</v>
      </c>
      <c r="AH678" s="161">
        <v>4.2</v>
      </c>
      <c r="AI678" s="161">
        <v>4.9000000000000004</v>
      </c>
      <c r="AJ678" s="161">
        <v>6.2</v>
      </c>
      <c r="AK678" s="161">
        <v>7.6</v>
      </c>
      <c r="AL678" s="161">
        <v>9.6</v>
      </c>
      <c r="AN678" s="71" t="str">
        <f t="shared" si="25"/>
        <v>202510</v>
      </c>
      <c r="AO678" s="69">
        <v>20</v>
      </c>
      <c r="AP678" s="69">
        <v>25</v>
      </c>
      <c r="AQ678" s="69">
        <v>10</v>
      </c>
      <c r="AR678" s="66">
        <v>82.2</v>
      </c>
      <c r="AS678" s="62"/>
    </row>
    <row r="679" spans="25:45" ht="14.4">
      <c r="Y679" s="73" t="str">
        <f t="shared" si="24"/>
        <v>212510</v>
      </c>
      <c r="Z679" s="69">
        <v>21</v>
      </c>
      <c r="AA679" s="69">
        <v>25</v>
      </c>
      <c r="AB679" s="69">
        <v>10</v>
      </c>
      <c r="AC679" s="161">
        <v>0.8</v>
      </c>
      <c r="AD679" s="161">
        <v>1.5</v>
      </c>
      <c r="AE679" s="161">
        <v>2.2000000000000002</v>
      </c>
      <c r="AF679" s="161">
        <v>3</v>
      </c>
      <c r="AG679" s="161">
        <v>3.7</v>
      </c>
      <c r="AH679" s="161">
        <v>4.4000000000000004</v>
      </c>
      <c r="AI679" s="161">
        <v>5.0999999999999996</v>
      </c>
      <c r="AJ679" s="161">
        <v>6.5</v>
      </c>
      <c r="AK679" s="161">
        <v>8</v>
      </c>
      <c r="AL679" s="161">
        <v>10.1</v>
      </c>
      <c r="AN679" s="71" t="str">
        <f t="shared" si="25"/>
        <v>212510</v>
      </c>
      <c r="AO679" s="69">
        <v>21</v>
      </c>
      <c r="AP679" s="69">
        <v>25</v>
      </c>
      <c r="AQ679" s="69">
        <v>10</v>
      </c>
      <c r="AR679" s="66">
        <v>82.3</v>
      </c>
      <c r="AS679" s="62"/>
    </row>
    <row r="680" spans="25:45" ht="14.4">
      <c r="Y680" s="73" t="str">
        <f t="shared" si="24"/>
        <v>222510</v>
      </c>
      <c r="Z680" s="69">
        <v>22</v>
      </c>
      <c r="AA680" s="69">
        <v>25</v>
      </c>
      <c r="AB680" s="69">
        <v>10</v>
      </c>
      <c r="AC680" s="161">
        <v>0.7</v>
      </c>
      <c r="AD680" s="161">
        <v>1.5</v>
      </c>
      <c r="AE680" s="161">
        <v>2.2999999999999998</v>
      </c>
      <c r="AF680" s="161">
        <v>3</v>
      </c>
      <c r="AG680" s="161">
        <v>3.8</v>
      </c>
      <c r="AH680" s="161">
        <v>4.5</v>
      </c>
      <c r="AI680" s="161">
        <v>5.3</v>
      </c>
      <c r="AJ680" s="161">
        <v>6.8</v>
      </c>
      <c r="AK680" s="161">
        <v>8.3000000000000007</v>
      </c>
      <c r="AL680" s="161">
        <v>10.5</v>
      </c>
      <c r="AN680" s="71" t="str">
        <f t="shared" si="25"/>
        <v>222510</v>
      </c>
      <c r="AO680" s="69">
        <v>22</v>
      </c>
      <c r="AP680" s="69">
        <v>25</v>
      </c>
      <c r="AQ680" s="69">
        <v>10</v>
      </c>
      <c r="AR680" s="66">
        <v>82.5</v>
      </c>
      <c r="AS680" s="62"/>
    </row>
    <row r="681" spans="25:45" ht="14.4">
      <c r="Y681" s="73" t="str">
        <f t="shared" si="24"/>
        <v>232510</v>
      </c>
      <c r="Z681" s="69">
        <v>23</v>
      </c>
      <c r="AA681" s="69">
        <v>25</v>
      </c>
      <c r="AB681" s="69">
        <v>10</v>
      </c>
      <c r="AC681" s="161">
        <v>0.8</v>
      </c>
      <c r="AD681" s="161">
        <v>1.7</v>
      </c>
      <c r="AE681" s="161">
        <v>2.5</v>
      </c>
      <c r="AF681" s="161">
        <v>3.2</v>
      </c>
      <c r="AG681" s="161">
        <v>4</v>
      </c>
      <c r="AH681" s="161">
        <v>4.8</v>
      </c>
      <c r="AI681" s="161">
        <v>5.6</v>
      </c>
      <c r="AJ681" s="161">
        <v>7.2</v>
      </c>
      <c r="AK681" s="161">
        <v>8.6999999999999993</v>
      </c>
      <c r="AL681" s="161">
        <v>11</v>
      </c>
      <c r="AN681" s="71" t="str">
        <f t="shared" si="25"/>
        <v>232510</v>
      </c>
      <c r="AO681" s="69">
        <v>23</v>
      </c>
      <c r="AP681" s="69">
        <v>25</v>
      </c>
      <c r="AQ681" s="69">
        <v>10</v>
      </c>
      <c r="AR681" s="66">
        <v>82.6</v>
      </c>
      <c r="AS681" s="62"/>
    </row>
    <row r="682" spans="25:45" ht="14.4">
      <c r="Y682" s="73" t="str">
        <f t="shared" si="24"/>
        <v>242510</v>
      </c>
      <c r="Z682" s="69">
        <v>24</v>
      </c>
      <c r="AA682" s="69">
        <v>25</v>
      </c>
      <c r="AB682" s="69">
        <v>10</v>
      </c>
      <c r="AC682" s="161">
        <v>0.9</v>
      </c>
      <c r="AD682" s="161">
        <v>1.7</v>
      </c>
      <c r="AE682" s="161">
        <v>2.6</v>
      </c>
      <c r="AF682" s="161">
        <v>3.4</v>
      </c>
      <c r="AG682" s="161">
        <v>4.2</v>
      </c>
      <c r="AH682" s="161">
        <v>5.0999999999999996</v>
      </c>
      <c r="AI682" s="161">
        <v>5.9</v>
      </c>
      <c r="AJ682" s="161">
        <v>7.5</v>
      </c>
      <c r="AK682" s="161">
        <v>9.1999999999999993</v>
      </c>
      <c r="AL682" s="161">
        <v>11.6</v>
      </c>
      <c r="AN682" s="71" t="str">
        <f t="shared" si="25"/>
        <v>242510</v>
      </c>
      <c r="AO682" s="69">
        <v>24</v>
      </c>
      <c r="AP682" s="69">
        <v>25</v>
      </c>
      <c r="AQ682" s="69">
        <v>10</v>
      </c>
      <c r="AR682" s="66">
        <v>82.8</v>
      </c>
      <c r="AS682" s="62"/>
    </row>
    <row r="683" spans="25:45" ht="14.4">
      <c r="Y683" s="73" t="str">
        <f t="shared" si="24"/>
        <v>252510</v>
      </c>
      <c r="Z683" s="69">
        <v>25</v>
      </c>
      <c r="AA683" s="69">
        <v>25</v>
      </c>
      <c r="AB683" s="69">
        <v>10</v>
      </c>
      <c r="AC683" s="161">
        <v>0.9</v>
      </c>
      <c r="AD683" s="161">
        <v>1.8</v>
      </c>
      <c r="AE683" s="161">
        <v>2.7</v>
      </c>
      <c r="AF683" s="161">
        <v>3.6</v>
      </c>
      <c r="AG683" s="161">
        <v>4.5</v>
      </c>
      <c r="AH683" s="161">
        <v>5.4</v>
      </c>
      <c r="AI683" s="161">
        <v>6.3</v>
      </c>
      <c r="AJ683" s="161">
        <v>8</v>
      </c>
      <c r="AK683" s="161">
        <v>9.6999999999999993</v>
      </c>
      <c r="AL683" s="161">
        <v>12.3</v>
      </c>
      <c r="AN683" s="71" t="str">
        <f t="shared" si="25"/>
        <v>252510</v>
      </c>
      <c r="AO683" s="69">
        <v>25</v>
      </c>
      <c r="AP683" s="69">
        <v>25</v>
      </c>
      <c r="AQ683" s="69">
        <v>10</v>
      </c>
      <c r="AR683" s="66">
        <v>83</v>
      </c>
      <c r="AS683" s="62"/>
    </row>
    <row r="684" spans="25:45" ht="14.4">
      <c r="Y684" s="73" t="str">
        <f t="shared" si="24"/>
        <v>262510</v>
      </c>
      <c r="Z684" s="69">
        <v>26</v>
      </c>
      <c r="AA684" s="69">
        <v>25</v>
      </c>
      <c r="AB684" s="69">
        <v>10</v>
      </c>
      <c r="AC684" s="161">
        <v>0.9</v>
      </c>
      <c r="AD684" s="161">
        <v>1.9</v>
      </c>
      <c r="AE684" s="161">
        <v>2.8</v>
      </c>
      <c r="AF684" s="161">
        <v>3.8</v>
      </c>
      <c r="AG684" s="161">
        <v>4.7</v>
      </c>
      <c r="AH684" s="161">
        <v>5.7</v>
      </c>
      <c r="AI684" s="161">
        <v>6.6</v>
      </c>
      <c r="AJ684" s="161">
        <v>8.4</v>
      </c>
      <c r="AK684" s="161">
        <v>10.3</v>
      </c>
      <c r="AL684" s="161">
        <v>12.9</v>
      </c>
      <c r="AN684" s="71" t="str">
        <f t="shared" si="25"/>
        <v>262510</v>
      </c>
      <c r="AO684" s="69">
        <v>26</v>
      </c>
      <c r="AP684" s="69">
        <v>25</v>
      </c>
      <c r="AQ684" s="69">
        <v>10</v>
      </c>
      <c r="AR684" s="66">
        <v>83.3</v>
      </c>
      <c r="AS684" s="62"/>
    </row>
    <row r="685" spans="25:45" ht="14.4">
      <c r="Y685" s="73" t="str">
        <f t="shared" si="24"/>
        <v>272510</v>
      </c>
      <c r="Z685" s="69">
        <v>27</v>
      </c>
      <c r="AA685" s="69">
        <v>25</v>
      </c>
      <c r="AB685" s="69">
        <v>10</v>
      </c>
      <c r="AC685" s="161">
        <v>1</v>
      </c>
      <c r="AD685" s="161">
        <v>2</v>
      </c>
      <c r="AE685" s="161">
        <v>3</v>
      </c>
      <c r="AF685" s="161">
        <v>4</v>
      </c>
      <c r="AG685" s="161">
        <v>5</v>
      </c>
      <c r="AH685" s="161">
        <v>6</v>
      </c>
      <c r="AI685" s="161">
        <v>7</v>
      </c>
      <c r="AJ685" s="161">
        <v>9</v>
      </c>
      <c r="AK685" s="161">
        <v>10.9</v>
      </c>
      <c r="AL685" s="161">
        <v>13.8</v>
      </c>
      <c r="AN685" s="71" t="str">
        <f t="shared" si="25"/>
        <v>272510</v>
      </c>
      <c r="AO685" s="69">
        <v>27</v>
      </c>
      <c r="AP685" s="69">
        <v>25</v>
      </c>
      <c r="AQ685" s="69">
        <v>10</v>
      </c>
      <c r="AR685" s="66">
        <v>83.6</v>
      </c>
      <c r="AS685" s="62"/>
    </row>
    <row r="686" spans="25:45" ht="14.4">
      <c r="Y686" s="73" t="str">
        <f t="shared" si="24"/>
        <v>282510</v>
      </c>
      <c r="Z686" s="69">
        <v>28</v>
      </c>
      <c r="AA686" s="69">
        <v>25</v>
      </c>
      <c r="AB686" s="69">
        <v>10</v>
      </c>
      <c r="AC686" s="161">
        <v>1.1000000000000001</v>
      </c>
      <c r="AD686" s="161">
        <v>2.2000000000000002</v>
      </c>
      <c r="AE686" s="161">
        <v>3.3</v>
      </c>
      <c r="AF686" s="161">
        <v>4.3</v>
      </c>
      <c r="AG686" s="161">
        <v>5.4</v>
      </c>
      <c r="AH686" s="161">
        <v>6.5</v>
      </c>
      <c r="AI686" s="161">
        <v>7.5</v>
      </c>
      <c r="AJ686" s="161">
        <v>9.6</v>
      </c>
      <c r="AK686" s="161">
        <v>11.7</v>
      </c>
      <c r="AL686" s="161">
        <v>14.7</v>
      </c>
      <c r="AN686" s="71" t="str">
        <f t="shared" si="25"/>
        <v>282510</v>
      </c>
      <c r="AO686" s="69">
        <v>28</v>
      </c>
      <c r="AP686" s="69">
        <v>25</v>
      </c>
      <c r="AQ686" s="69">
        <v>10</v>
      </c>
      <c r="AR686" s="66">
        <v>83.9</v>
      </c>
      <c r="AS686" s="62"/>
    </row>
    <row r="687" spans="25:45" ht="14.4">
      <c r="Y687" s="73" t="str">
        <f t="shared" si="24"/>
        <v>292510</v>
      </c>
      <c r="Z687" s="69">
        <v>29</v>
      </c>
      <c r="AA687" s="69">
        <v>25</v>
      </c>
      <c r="AB687" s="69">
        <v>10</v>
      </c>
      <c r="AC687" s="161">
        <v>1.2</v>
      </c>
      <c r="AD687" s="161">
        <v>2.4</v>
      </c>
      <c r="AE687" s="161">
        <v>3.6</v>
      </c>
      <c r="AF687" s="161">
        <v>4.7</v>
      </c>
      <c r="AG687" s="161">
        <v>5.9</v>
      </c>
      <c r="AH687" s="161">
        <v>7</v>
      </c>
      <c r="AI687" s="161">
        <v>8.1</v>
      </c>
      <c r="AJ687" s="161">
        <v>10.4</v>
      </c>
      <c r="AK687" s="161">
        <v>12.6</v>
      </c>
      <c r="AL687" s="161">
        <v>15.8</v>
      </c>
      <c r="AN687" s="71" t="str">
        <f t="shared" si="25"/>
        <v>292510</v>
      </c>
      <c r="AO687" s="69">
        <v>29</v>
      </c>
      <c r="AP687" s="69">
        <v>25</v>
      </c>
      <c r="AQ687" s="69">
        <v>10</v>
      </c>
      <c r="AR687" s="66">
        <v>84.2</v>
      </c>
      <c r="AS687" s="62"/>
    </row>
    <row r="688" spans="25:45" ht="14.4">
      <c r="Y688" s="73" t="str">
        <f t="shared" si="24"/>
        <v>302510</v>
      </c>
      <c r="Z688" s="69">
        <v>30</v>
      </c>
      <c r="AA688" s="69">
        <v>25</v>
      </c>
      <c r="AB688" s="69">
        <v>10</v>
      </c>
      <c r="AC688" s="161">
        <v>1.3</v>
      </c>
      <c r="AD688" s="161">
        <v>2.6</v>
      </c>
      <c r="AE688" s="161">
        <v>3.8</v>
      </c>
      <c r="AF688" s="161">
        <v>5.0999999999999996</v>
      </c>
      <c r="AG688" s="161">
        <v>6.3</v>
      </c>
      <c r="AH688" s="161">
        <v>7.5</v>
      </c>
      <c r="AI688" s="161">
        <v>8.8000000000000007</v>
      </c>
      <c r="AJ688" s="161">
        <v>11.1</v>
      </c>
      <c r="AK688" s="161">
        <v>13.5</v>
      </c>
      <c r="AL688" s="161">
        <v>16.899999999999999</v>
      </c>
      <c r="AN688" s="71" t="str">
        <f t="shared" si="25"/>
        <v>302510</v>
      </c>
      <c r="AO688" s="69">
        <v>30</v>
      </c>
      <c r="AP688" s="69">
        <v>25</v>
      </c>
      <c r="AQ688" s="69">
        <v>10</v>
      </c>
      <c r="AR688" s="66">
        <v>84.6</v>
      </c>
      <c r="AS688" s="62"/>
    </row>
    <row r="689" spans="25:45" ht="14.4">
      <c r="Y689" s="73" t="str">
        <f t="shared" si="24"/>
        <v>312510</v>
      </c>
      <c r="Z689" s="69">
        <v>31</v>
      </c>
      <c r="AA689" s="69">
        <v>25</v>
      </c>
      <c r="AB689" s="69">
        <v>10</v>
      </c>
      <c r="AC689" s="161">
        <v>1.3</v>
      </c>
      <c r="AD689" s="161">
        <v>2.7</v>
      </c>
      <c r="AE689" s="161">
        <v>4.0999999999999996</v>
      </c>
      <c r="AF689" s="161">
        <v>5.4</v>
      </c>
      <c r="AG689" s="161">
        <v>6.7</v>
      </c>
      <c r="AH689" s="161">
        <v>8.1</v>
      </c>
      <c r="AI689" s="161">
        <v>9.4</v>
      </c>
      <c r="AJ689" s="161">
        <v>11.9</v>
      </c>
      <c r="AK689" s="161">
        <v>14.5</v>
      </c>
      <c r="AL689" s="161">
        <v>18.100000000000001</v>
      </c>
      <c r="AN689" s="71" t="str">
        <f t="shared" si="25"/>
        <v>312510</v>
      </c>
      <c r="AO689" s="69">
        <v>31</v>
      </c>
      <c r="AP689" s="69">
        <v>25</v>
      </c>
      <c r="AQ689" s="69">
        <v>10</v>
      </c>
      <c r="AR689" s="66">
        <v>85.1</v>
      </c>
      <c r="AS689" s="62"/>
    </row>
    <row r="690" spans="25:45" ht="14.4">
      <c r="Y690" s="73" t="str">
        <f t="shared" si="24"/>
        <v>322510</v>
      </c>
      <c r="Z690" s="69">
        <v>32</v>
      </c>
      <c r="AA690" s="69">
        <v>25</v>
      </c>
      <c r="AB690" s="69">
        <v>10</v>
      </c>
      <c r="AC690" s="161">
        <v>1.5</v>
      </c>
      <c r="AD690" s="161">
        <v>3</v>
      </c>
      <c r="AE690" s="161">
        <v>4.5</v>
      </c>
      <c r="AF690" s="161">
        <v>5.9</v>
      </c>
      <c r="AG690" s="161">
        <v>7.4</v>
      </c>
      <c r="AH690" s="161">
        <v>8.8000000000000007</v>
      </c>
      <c r="AI690" s="161">
        <v>10.199999999999999</v>
      </c>
      <c r="AJ690" s="161">
        <v>13</v>
      </c>
      <c r="AK690" s="161">
        <v>15.7</v>
      </c>
      <c r="AL690" s="161">
        <v>19.600000000000001</v>
      </c>
      <c r="AN690" s="71" t="str">
        <f t="shared" si="25"/>
        <v>322510</v>
      </c>
      <c r="AO690" s="69">
        <v>32</v>
      </c>
      <c r="AP690" s="69">
        <v>25</v>
      </c>
      <c r="AQ690" s="69">
        <v>10</v>
      </c>
      <c r="AR690" s="66">
        <v>85.5</v>
      </c>
      <c r="AS690" s="62"/>
    </row>
    <row r="691" spans="25:45" ht="14.4">
      <c r="Y691" s="73" t="str">
        <f t="shared" si="24"/>
        <v>332510</v>
      </c>
      <c r="Z691" s="69">
        <v>33</v>
      </c>
      <c r="AA691" s="69">
        <v>25</v>
      </c>
      <c r="AB691" s="69">
        <v>10</v>
      </c>
      <c r="AC691" s="161">
        <v>1.6</v>
      </c>
      <c r="AD691" s="161">
        <v>3.2</v>
      </c>
      <c r="AE691" s="161">
        <v>4.8</v>
      </c>
      <c r="AF691" s="161">
        <v>6.3</v>
      </c>
      <c r="AG691" s="161">
        <v>7.9</v>
      </c>
      <c r="AH691" s="161">
        <v>9.4</v>
      </c>
      <c r="AI691" s="161">
        <v>10.9</v>
      </c>
      <c r="AJ691" s="161">
        <v>13.9</v>
      </c>
      <c r="AK691" s="161">
        <v>16.8</v>
      </c>
      <c r="AL691" s="161">
        <v>21</v>
      </c>
      <c r="AN691" s="71" t="str">
        <f t="shared" si="25"/>
        <v>332510</v>
      </c>
      <c r="AO691" s="69">
        <v>33</v>
      </c>
      <c r="AP691" s="69">
        <v>25</v>
      </c>
      <c r="AQ691" s="69">
        <v>10</v>
      </c>
      <c r="AR691" s="66">
        <v>86.1</v>
      </c>
      <c r="AS691" s="62"/>
    </row>
    <row r="692" spans="25:45" ht="14.4">
      <c r="Y692" s="73" t="str">
        <f t="shared" si="24"/>
        <v>342510</v>
      </c>
      <c r="Z692" s="69">
        <v>34</v>
      </c>
      <c r="AA692" s="69">
        <v>25</v>
      </c>
      <c r="AB692" s="69">
        <v>10</v>
      </c>
      <c r="AC692" s="161">
        <v>1.7</v>
      </c>
      <c r="AD692" s="161">
        <v>3.5</v>
      </c>
      <c r="AE692" s="161">
        <v>5.2</v>
      </c>
      <c r="AF692" s="161">
        <v>6.9</v>
      </c>
      <c r="AG692" s="161">
        <v>8.5</v>
      </c>
      <c r="AH692" s="161">
        <v>10.199999999999999</v>
      </c>
      <c r="AI692" s="161">
        <v>11.8</v>
      </c>
      <c r="AJ692" s="161">
        <v>15</v>
      </c>
      <c r="AK692" s="161">
        <v>18.100000000000001</v>
      </c>
      <c r="AL692" s="161">
        <v>22.6</v>
      </c>
      <c r="AN692" s="71" t="str">
        <f t="shared" si="25"/>
        <v>342510</v>
      </c>
      <c r="AO692" s="69">
        <v>34</v>
      </c>
      <c r="AP692" s="69">
        <v>25</v>
      </c>
      <c r="AQ692" s="69">
        <v>10</v>
      </c>
      <c r="AR692" s="66">
        <v>86.7</v>
      </c>
      <c r="AS692" s="62"/>
    </row>
    <row r="693" spans="25:45" ht="14.4">
      <c r="Y693" s="73" t="str">
        <f t="shared" si="24"/>
        <v>352510</v>
      </c>
      <c r="Z693" s="69">
        <v>35</v>
      </c>
      <c r="AA693" s="69">
        <v>25</v>
      </c>
      <c r="AB693" s="69">
        <v>10</v>
      </c>
      <c r="AC693" s="161">
        <v>1.9</v>
      </c>
      <c r="AD693" s="161">
        <v>3.8</v>
      </c>
      <c r="AE693" s="161">
        <v>5.6</v>
      </c>
      <c r="AF693" s="161">
        <v>7.5</v>
      </c>
      <c r="AG693" s="161">
        <v>9.3000000000000007</v>
      </c>
      <c r="AH693" s="161">
        <v>11</v>
      </c>
      <c r="AI693" s="161">
        <v>12.8</v>
      </c>
      <c r="AJ693" s="161">
        <v>16.2</v>
      </c>
      <c r="AK693" s="161">
        <v>19.5</v>
      </c>
      <c r="AL693" s="161">
        <v>24.3</v>
      </c>
      <c r="AN693" s="71" t="str">
        <f t="shared" si="25"/>
        <v>352510</v>
      </c>
      <c r="AO693" s="69">
        <v>35</v>
      </c>
      <c r="AP693" s="69">
        <v>25</v>
      </c>
      <c r="AQ693" s="69">
        <v>10</v>
      </c>
      <c r="AR693" s="66">
        <v>87.3</v>
      </c>
      <c r="AS693" s="62"/>
    </row>
    <row r="694" spans="25:45" ht="14.4">
      <c r="Y694" s="73" t="str">
        <f t="shared" si="24"/>
        <v>362510</v>
      </c>
      <c r="Z694" s="69">
        <v>36</v>
      </c>
      <c r="AA694" s="69">
        <v>25</v>
      </c>
      <c r="AB694" s="69">
        <v>10</v>
      </c>
      <c r="AC694" s="161">
        <v>2.1</v>
      </c>
      <c r="AD694" s="161">
        <v>4.0999999999999996</v>
      </c>
      <c r="AE694" s="161">
        <v>6.1</v>
      </c>
      <c r="AF694" s="161">
        <v>8.1</v>
      </c>
      <c r="AG694" s="161">
        <v>10</v>
      </c>
      <c r="AH694" s="161">
        <v>11.9</v>
      </c>
      <c r="AI694" s="161">
        <v>13.8</v>
      </c>
      <c r="AJ694" s="161">
        <v>17.399999999999999</v>
      </c>
      <c r="AK694" s="161">
        <v>21</v>
      </c>
      <c r="AL694" s="161">
        <v>26.1</v>
      </c>
      <c r="AN694" s="71" t="str">
        <f t="shared" si="25"/>
        <v>362510</v>
      </c>
      <c r="AO694" s="69">
        <v>36</v>
      </c>
      <c r="AP694" s="69">
        <v>25</v>
      </c>
      <c r="AQ694" s="69">
        <v>10</v>
      </c>
      <c r="AR694" s="66">
        <v>88</v>
      </c>
      <c r="AS694" s="62"/>
    </row>
    <row r="695" spans="25:45" ht="14.4">
      <c r="Y695" s="73" t="str">
        <f t="shared" si="24"/>
        <v>372510</v>
      </c>
      <c r="Z695" s="69">
        <v>37</v>
      </c>
      <c r="AA695" s="69">
        <v>25</v>
      </c>
      <c r="AB695" s="69">
        <v>10</v>
      </c>
      <c r="AC695" s="161">
        <v>2.2000000000000002</v>
      </c>
      <c r="AD695" s="161">
        <v>4.4000000000000004</v>
      </c>
      <c r="AE695" s="161">
        <v>6.6</v>
      </c>
      <c r="AF695" s="161">
        <v>8.6999999999999993</v>
      </c>
      <c r="AG695" s="161">
        <v>10.8</v>
      </c>
      <c r="AH695" s="161">
        <v>12.8</v>
      </c>
      <c r="AI695" s="161">
        <v>14.8</v>
      </c>
      <c r="AJ695" s="161">
        <v>18.7</v>
      </c>
      <c r="AK695" s="161">
        <v>22.5</v>
      </c>
      <c r="AL695" s="161">
        <v>28</v>
      </c>
      <c r="AN695" s="71" t="str">
        <f t="shared" si="25"/>
        <v>372510</v>
      </c>
      <c r="AO695" s="69">
        <v>37</v>
      </c>
      <c r="AP695" s="69">
        <v>25</v>
      </c>
      <c r="AQ695" s="69">
        <v>10</v>
      </c>
      <c r="AR695" s="66">
        <v>88.8</v>
      </c>
      <c r="AS695" s="62"/>
    </row>
    <row r="696" spans="25:45" ht="14.4">
      <c r="Y696" s="73" t="str">
        <f t="shared" si="24"/>
        <v>382510</v>
      </c>
      <c r="Z696" s="69">
        <v>38</v>
      </c>
      <c r="AA696" s="69">
        <v>25</v>
      </c>
      <c r="AB696" s="69">
        <v>10</v>
      </c>
      <c r="AC696" s="161">
        <v>2.4</v>
      </c>
      <c r="AD696" s="161">
        <v>4.8</v>
      </c>
      <c r="AE696" s="161">
        <v>7.1</v>
      </c>
      <c r="AF696" s="161">
        <v>9.4</v>
      </c>
      <c r="AG696" s="161">
        <v>11.6</v>
      </c>
      <c r="AH696" s="161">
        <v>13.8</v>
      </c>
      <c r="AI696" s="161">
        <v>16</v>
      </c>
      <c r="AJ696" s="161">
        <v>20.2</v>
      </c>
      <c r="AK696" s="161">
        <v>24.2</v>
      </c>
      <c r="AL696" s="161">
        <v>30</v>
      </c>
      <c r="AN696" s="71" t="str">
        <f t="shared" si="25"/>
        <v>382510</v>
      </c>
      <c r="AO696" s="69">
        <v>38</v>
      </c>
      <c r="AP696" s="69">
        <v>25</v>
      </c>
      <c r="AQ696" s="69">
        <v>10</v>
      </c>
      <c r="AR696" s="66">
        <v>89.6</v>
      </c>
      <c r="AS696" s="62"/>
    </row>
    <row r="697" spans="25:45" ht="14.4">
      <c r="Y697" s="73" t="str">
        <f t="shared" si="24"/>
        <v>392510</v>
      </c>
      <c r="Z697" s="69">
        <v>39</v>
      </c>
      <c r="AA697" s="69">
        <v>25</v>
      </c>
      <c r="AB697" s="69">
        <v>10</v>
      </c>
      <c r="AC697" s="161">
        <v>2.6</v>
      </c>
      <c r="AD697" s="161">
        <v>5.2</v>
      </c>
      <c r="AE697" s="161">
        <v>7.7</v>
      </c>
      <c r="AF697" s="161">
        <v>10.1</v>
      </c>
      <c r="AG697" s="161">
        <v>12.6</v>
      </c>
      <c r="AH697" s="161">
        <v>14.9</v>
      </c>
      <c r="AI697" s="161">
        <v>17.2</v>
      </c>
      <c r="AJ697" s="161">
        <v>21.7</v>
      </c>
      <c r="AK697" s="161">
        <v>26</v>
      </c>
      <c r="AL697" s="161">
        <v>32.200000000000003</v>
      </c>
      <c r="AN697" s="71" t="str">
        <f t="shared" si="25"/>
        <v>392510</v>
      </c>
      <c r="AO697" s="69">
        <v>39</v>
      </c>
      <c r="AP697" s="69">
        <v>25</v>
      </c>
      <c r="AQ697" s="69">
        <v>10</v>
      </c>
      <c r="AR697" s="66">
        <v>90.5</v>
      </c>
      <c r="AS697" s="62"/>
    </row>
    <row r="698" spans="25:45" ht="14.4">
      <c r="Y698" s="73" t="str">
        <f t="shared" si="24"/>
        <v>402510</v>
      </c>
      <c r="Z698" s="69">
        <v>40</v>
      </c>
      <c r="AA698" s="69">
        <v>25</v>
      </c>
      <c r="AB698" s="69">
        <v>10</v>
      </c>
      <c r="AC698" s="161">
        <v>2.9</v>
      </c>
      <c r="AD698" s="161">
        <v>5.7</v>
      </c>
      <c r="AE698" s="161">
        <v>8.4</v>
      </c>
      <c r="AF698" s="161">
        <v>11</v>
      </c>
      <c r="AG698" s="161">
        <v>13.6</v>
      </c>
      <c r="AH698" s="161">
        <v>16.100000000000001</v>
      </c>
      <c r="AI698" s="161">
        <v>18.600000000000001</v>
      </c>
      <c r="AJ698" s="161">
        <v>23.4</v>
      </c>
      <c r="AK698" s="161">
        <v>28</v>
      </c>
      <c r="AL698" s="161">
        <v>34.6</v>
      </c>
      <c r="AN698" s="71" t="str">
        <f t="shared" si="25"/>
        <v>402510</v>
      </c>
      <c r="AO698" s="69">
        <v>40</v>
      </c>
      <c r="AP698" s="69">
        <v>25</v>
      </c>
      <c r="AQ698" s="69">
        <v>10</v>
      </c>
      <c r="AR698" s="66">
        <v>91.4</v>
      </c>
      <c r="AS698" s="62"/>
    </row>
    <row r="699" spans="25:45" ht="14.4">
      <c r="Y699" s="73" t="str">
        <f t="shared" si="24"/>
        <v>412510</v>
      </c>
      <c r="Z699" s="69">
        <v>41</v>
      </c>
      <c r="AA699" s="69">
        <v>25</v>
      </c>
      <c r="AB699" s="69">
        <v>10</v>
      </c>
      <c r="AC699" s="161">
        <v>3.1</v>
      </c>
      <c r="AD699" s="161">
        <v>6.1</v>
      </c>
      <c r="AE699" s="161">
        <v>9</v>
      </c>
      <c r="AF699" s="161">
        <v>11.8</v>
      </c>
      <c r="AG699" s="161">
        <v>14.6</v>
      </c>
      <c r="AH699" s="161">
        <v>17.3</v>
      </c>
      <c r="AI699" s="161">
        <v>20</v>
      </c>
      <c r="AJ699" s="161">
        <v>25.1</v>
      </c>
      <c r="AK699" s="161">
        <v>30</v>
      </c>
      <c r="AL699" s="161">
        <v>37</v>
      </c>
      <c r="AN699" s="71" t="str">
        <f t="shared" si="25"/>
        <v>412510</v>
      </c>
      <c r="AO699" s="69">
        <v>41</v>
      </c>
      <c r="AP699" s="69">
        <v>25</v>
      </c>
      <c r="AQ699" s="69">
        <v>10</v>
      </c>
      <c r="AR699" s="66">
        <v>92.5</v>
      </c>
      <c r="AS699" s="62"/>
    </row>
    <row r="700" spans="25:45" ht="14.4">
      <c r="Y700" s="73" t="str">
        <f t="shared" si="24"/>
        <v>422510</v>
      </c>
      <c r="Z700" s="69">
        <v>42</v>
      </c>
      <c r="AA700" s="69">
        <v>25</v>
      </c>
      <c r="AB700" s="69">
        <v>10</v>
      </c>
      <c r="AC700" s="161">
        <v>3.4</v>
      </c>
      <c r="AD700" s="161">
        <v>6.6</v>
      </c>
      <c r="AE700" s="161">
        <v>9.6999999999999993</v>
      </c>
      <c r="AF700" s="161">
        <v>12.8</v>
      </c>
      <c r="AG700" s="161">
        <v>15.8</v>
      </c>
      <c r="AH700" s="161">
        <v>18.7</v>
      </c>
      <c r="AI700" s="161">
        <v>21.5</v>
      </c>
      <c r="AJ700" s="161">
        <v>27</v>
      </c>
      <c r="AK700" s="161">
        <v>32.200000000000003</v>
      </c>
      <c r="AL700" s="161">
        <v>39.6</v>
      </c>
      <c r="AN700" s="71" t="str">
        <f t="shared" si="25"/>
        <v>422510</v>
      </c>
      <c r="AO700" s="69">
        <v>42</v>
      </c>
      <c r="AP700" s="69">
        <v>25</v>
      </c>
      <c r="AQ700" s="69">
        <v>10</v>
      </c>
      <c r="AR700" s="66">
        <v>93.6</v>
      </c>
      <c r="AS700" s="62"/>
    </row>
    <row r="701" spans="25:45" ht="14.4">
      <c r="Y701" s="73" t="str">
        <f t="shared" si="24"/>
        <v>432510</v>
      </c>
      <c r="Z701" s="69">
        <v>43</v>
      </c>
      <c r="AA701" s="69">
        <v>25</v>
      </c>
      <c r="AB701" s="69">
        <v>10</v>
      </c>
      <c r="AC701" s="161">
        <v>3.6</v>
      </c>
      <c r="AD701" s="161">
        <v>7</v>
      </c>
      <c r="AE701" s="161">
        <v>10.4</v>
      </c>
      <c r="AF701" s="161">
        <v>13.7</v>
      </c>
      <c r="AG701" s="161">
        <v>16.899999999999999</v>
      </c>
      <c r="AH701" s="161">
        <v>20</v>
      </c>
      <c r="AI701" s="161">
        <v>23.1</v>
      </c>
      <c r="AJ701" s="161">
        <v>28.9</v>
      </c>
      <c r="AK701" s="161">
        <v>34.5</v>
      </c>
      <c r="AL701" s="161">
        <v>42.2</v>
      </c>
      <c r="AN701" s="71" t="str">
        <f t="shared" si="25"/>
        <v>432510</v>
      </c>
      <c r="AO701" s="69">
        <v>43</v>
      </c>
      <c r="AP701" s="69">
        <v>25</v>
      </c>
      <c r="AQ701" s="69">
        <v>10</v>
      </c>
      <c r="AR701" s="66">
        <v>94.9</v>
      </c>
      <c r="AS701" s="62"/>
    </row>
    <row r="702" spans="25:45" ht="14.4">
      <c r="Y702" s="73" t="str">
        <f t="shared" si="24"/>
        <v>442510</v>
      </c>
      <c r="Z702" s="69">
        <v>44</v>
      </c>
      <c r="AA702" s="69">
        <v>25</v>
      </c>
      <c r="AB702" s="69">
        <v>10</v>
      </c>
      <c r="AC702" s="161">
        <v>3.9</v>
      </c>
      <c r="AD702" s="161">
        <v>7.7</v>
      </c>
      <c r="AE702" s="161">
        <v>11.4</v>
      </c>
      <c r="AF702" s="161">
        <v>15</v>
      </c>
      <c r="AG702" s="161">
        <v>18.399999999999999</v>
      </c>
      <c r="AH702" s="161">
        <v>21.8</v>
      </c>
      <c r="AI702" s="161">
        <v>25</v>
      </c>
      <c r="AJ702" s="161">
        <v>31.3</v>
      </c>
      <c r="AK702" s="161">
        <v>37.200000000000003</v>
      </c>
      <c r="AL702" s="161">
        <v>45.5</v>
      </c>
      <c r="AN702" s="71" t="str">
        <f t="shared" si="25"/>
        <v>442510</v>
      </c>
      <c r="AO702" s="69">
        <v>44</v>
      </c>
      <c r="AP702" s="69">
        <v>25</v>
      </c>
      <c r="AQ702" s="69">
        <v>10</v>
      </c>
      <c r="AR702" s="66">
        <v>96.3</v>
      </c>
      <c r="AS702" s="62"/>
    </row>
    <row r="703" spans="25:45" ht="14.4">
      <c r="Y703" s="73" t="str">
        <f t="shared" si="24"/>
        <v>452510</v>
      </c>
      <c r="Z703" s="69">
        <v>45</v>
      </c>
      <c r="AA703" s="69">
        <v>25</v>
      </c>
      <c r="AB703" s="69">
        <v>10</v>
      </c>
      <c r="AC703" s="161">
        <v>4.3</v>
      </c>
      <c r="AD703" s="161">
        <v>8.4</v>
      </c>
      <c r="AE703" s="161">
        <v>12.4</v>
      </c>
      <c r="AF703" s="161">
        <v>16.2</v>
      </c>
      <c r="AG703" s="161">
        <v>20</v>
      </c>
      <c r="AH703" s="161">
        <v>23.6</v>
      </c>
      <c r="AI703" s="161">
        <v>27.1</v>
      </c>
      <c r="AJ703" s="161">
        <v>33.799999999999997</v>
      </c>
      <c r="AK703" s="161">
        <v>40.1</v>
      </c>
      <c r="AL703" s="161">
        <v>49</v>
      </c>
      <c r="AN703" s="71" t="str">
        <f t="shared" si="25"/>
        <v>452510</v>
      </c>
      <c r="AO703" s="69">
        <v>45</v>
      </c>
      <c r="AP703" s="69">
        <v>25</v>
      </c>
      <c r="AQ703" s="69">
        <v>10</v>
      </c>
      <c r="AR703" s="66">
        <v>98</v>
      </c>
      <c r="AS703" s="62"/>
    </row>
    <row r="704" spans="25:45" ht="14.4">
      <c r="Y704" s="73" t="str">
        <f t="shared" si="24"/>
        <v>182517</v>
      </c>
      <c r="Z704" s="69">
        <v>18</v>
      </c>
      <c r="AA704" s="69">
        <v>25</v>
      </c>
      <c r="AB704" s="69">
        <v>17</v>
      </c>
      <c r="AC704" s="161">
        <v>0.5</v>
      </c>
      <c r="AD704" s="161">
        <v>1</v>
      </c>
      <c r="AE704" s="161">
        <v>1.5</v>
      </c>
      <c r="AF704" s="161">
        <v>2</v>
      </c>
      <c r="AG704" s="161">
        <v>2.4</v>
      </c>
      <c r="AH704" s="161">
        <v>2.9</v>
      </c>
      <c r="AI704" s="161">
        <v>3.4</v>
      </c>
      <c r="AJ704" s="161">
        <v>4.3</v>
      </c>
      <c r="AK704" s="161">
        <v>5.3</v>
      </c>
      <c r="AL704" s="161">
        <v>6.7</v>
      </c>
      <c r="AN704" s="71" t="str">
        <f t="shared" si="25"/>
        <v>182517</v>
      </c>
      <c r="AO704" s="69">
        <v>18</v>
      </c>
      <c r="AP704" s="69">
        <v>25</v>
      </c>
      <c r="AQ704" s="69">
        <v>17</v>
      </c>
      <c r="AR704" s="66">
        <v>55.5</v>
      </c>
      <c r="AS704" s="62"/>
    </row>
    <row r="705" spans="25:45" ht="14.4">
      <c r="Y705" s="73" t="str">
        <f t="shared" si="24"/>
        <v>192517</v>
      </c>
      <c r="Z705" s="69">
        <v>19</v>
      </c>
      <c r="AA705" s="69">
        <v>25</v>
      </c>
      <c r="AB705" s="69">
        <v>17</v>
      </c>
      <c r="AC705" s="161">
        <v>0.5</v>
      </c>
      <c r="AD705" s="161">
        <v>1</v>
      </c>
      <c r="AE705" s="161">
        <v>1.5</v>
      </c>
      <c r="AF705" s="161">
        <v>2</v>
      </c>
      <c r="AG705" s="161">
        <v>2.5</v>
      </c>
      <c r="AH705" s="161">
        <v>3</v>
      </c>
      <c r="AI705" s="161">
        <v>3.5</v>
      </c>
      <c r="AJ705" s="161">
        <v>4.5</v>
      </c>
      <c r="AK705" s="161">
        <v>5.5</v>
      </c>
      <c r="AL705" s="161">
        <v>6.9</v>
      </c>
      <c r="AN705" s="71" t="str">
        <f t="shared" si="25"/>
        <v>192517</v>
      </c>
      <c r="AO705" s="69">
        <v>19</v>
      </c>
      <c r="AP705" s="69">
        <v>25</v>
      </c>
      <c r="AQ705" s="69">
        <v>17</v>
      </c>
      <c r="AR705" s="66">
        <v>55.6</v>
      </c>
      <c r="AS705" s="62"/>
    </row>
    <row r="706" spans="25:45" ht="14.4">
      <c r="Y706" s="73" t="str">
        <f t="shared" si="24"/>
        <v>202517</v>
      </c>
      <c r="Z706" s="69">
        <v>20</v>
      </c>
      <c r="AA706" s="69">
        <v>25</v>
      </c>
      <c r="AB706" s="69">
        <v>17</v>
      </c>
      <c r="AC706" s="161">
        <v>0.5</v>
      </c>
      <c r="AD706" s="161">
        <v>1</v>
      </c>
      <c r="AE706" s="161">
        <v>1.6</v>
      </c>
      <c r="AF706" s="161">
        <v>2.1</v>
      </c>
      <c r="AG706" s="161">
        <v>2.6</v>
      </c>
      <c r="AH706" s="161">
        <v>3.1</v>
      </c>
      <c r="AI706" s="161">
        <v>3.6</v>
      </c>
      <c r="AJ706" s="161">
        <v>4.5999999999999996</v>
      </c>
      <c r="AK706" s="161">
        <v>5.7</v>
      </c>
      <c r="AL706" s="161">
        <v>7.2</v>
      </c>
      <c r="AN706" s="71" t="str">
        <f t="shared" si="25"/>
        <v>202517</v>
      </c>
      <c r="AO706" s="69">
        <v>20</v>
      </c>
      <c r="AP706" s="69">
        <v>25</v>
      </c>
      <c r="AQ706" s="69">
        <v>17</v>
      </c>
      <c r="AR706" s="66">
        <v>55.7</v>
      </c>
      <c r="AS706" s="62"/>
    </row>
    <row r="707" spans="25:45" ht="14.4">
      <c r="Y707" s="73" t="str">
        <f t="shared" si="24"/>
        <v>212517</v>
      </c>
      <c r="Z707" s="69">
        <v>21</v>
      </c>
      <c r="AA707" s="69">
        <v>25</v>
      </c>
      <c r="AB707" s="69">
        <v>17</v>
      </c>
      <c r="AC707" s="161">
        <v>0.5</v>
      </c>
      <c r="AD707" s="161">
        <v>1.1000000000000001</v>
      </c>
      <c r="AE707" s="161">
        <v>1.6</v>
      </c>
      <c r="AF707" s="161">
        <v>2.1</v>
      </c>
      <c r="AG707" s="161">
        <v>2.7</v>
      </c>
      <c r="AH707" s="161">
        <v>3.2</v>
      </c>
      <c r="AI707" s="161">
        <v>3.8</v>
      </c>
      <c r="AJ707" s="161">
        <v>4.8</v>
      </c>
      <c r="AK707" s="161">
        <v>5.9</v>
      </c>
      <c r="AL707" s="161">
        <v>7.5</v>
      </c>
      <c r="AN707" s="71" t="str">
        <f t="shared" si="25"/>
        <v>212517</v>
      </c>
      <c r="AO707" s="69">
        <v>21</v>
      </c>
      <c r="AP707" s="69">
        <v>25</v>
      </c>
      <c r="AQ707" s="69">
        <v>17</v>
      </c>
      <c r="AR707" s="66">
        <v>55.8</v>
      </c>
      <c r="AS707" s="62"/>
    </row>
    <row r="708" spans="25:45" ht="14.4">
      <c r="Y708" s="73" t="str">
        <f t="shared" ref="Y708:Y767" si="26">+CONCATENATE(Z708,AA708,AB708)</f>
        <v>222517</v>
      </c>
      <c r="Z708" s="69">
        <v>22</v>
      </c>
      <c r="AA708" s="69">
        <v>25</v>
      </c>
      <c r="AB708" s="69">
        <v>17</v>
      </c>
      <c r="AC708" s="161">
        <v>0.6</v>
      </c>
      <c r="AD708" s="161">
        <v>1.1000000000000001</v>
      </c>
      <c r="AE708" s="161">
        <v>1.7</v>
      </c>
      <c r="AF708" s="161">
        <v>2.2000000000000002</v>
      </c>
      <c r="AG708" s="161">
        <v>2.8</v>
      </c>
      <c r="AH708" s="161">
        <v>3.4</v>
      </c>
      <c r="AI708" s="161">
        <v>3.9</v>
      </c>
      <c r="AJ708" s="161">
        <v>5</v>
      </c>
      <c r="AK708" s="161">
        <v>6.2</v>
      </c>
      <c r="AL708" s="161">
        <v>7.8</v>
      </c>
      <c r="AN708" s="71" t="str">
        <f t="shared" ref="AN708:AN731" si="27">+CONCATENATE(AO708,AP708,AQ708)</f>
        <v>222517</v>
      </c>
      <c r="AO708" s="69">
        <v>22</v>
      </c>
      <c r="AP708" s="69">
        <v>25</v>
      </c>
      <c r="AQ708" s="69">
        <v>17</v>
      </c>
      <c r="AR708" s="66">
        <v>55.9</v>
      </c>
      <c r="AS708" s="62"/>
    </row>
    <row r="709" spans="25:45" ht="14.4">
      <c r="Y709" s="73" t="str">
        <f t="shared" si="26"/>
        <v>232517</v>
      </c>
      <c r="Z709" s="69">
        <v>23</v>
      </c>
      <c r="AA709" s="69">
        <v>25</v>
      </c>
      <c r="AB709" s="69">
        <v>17</v>
      </c>
      <c r="AC709" s="161">
        <v>0.6</v>
      </c>
      <c r="AD709" s="161">
        <v>1.2</v>
      </c>
      <c r="AE709" s="161">
        <v>1.8</v>
      </c>
      <c r="AF709" s="161">
        <v>2.4</v>
      </c>
      <c r="AG709" s="161">
        <v>3</v>
      </c>
      <c r="AH709" s="161">
        <v>3.6</v>
      </c>
      <c r="AI709" s="161">
        <v>4.0999999999999996</v>
      </c>
      <c r="AJ709" s="161">
        <v>5.3</v>
      </c>
      <c r="AK709" s="161">
        <v>6.5</v>
      </c>
      <c r="AL709" s="161">
        <v>8.1999999999999993</v>
      </c>
      <c r="AN709" s="71" t="str">
        <f t="shared" si="27"/>
        <v>232517</v>
      </c>
      <c r="AO709" s="69">
        <v>23</v>
      </c>
      <c r="AP709" s="69">
        <v>25</v>
      </c>
      <c r="AQ709" s="69">
        <v>17</v>
      </c>
      <c r="AR709" s="66">
        <v>56</v>
      </c>
      <c r="AS709" s="62"/>
    </row>
    <row r="710" spans="25:45" ht="14.4">
      <c r="Y710" s="73" t="str">
        <f t="shared" si="26"/>
        <v>242517</v>
      </c>
      <c r="Z710" s="69">
        <v>24</v>
      </c>
      <c r="AA710" s="69">
        <v>25</v>
      </c>
      <c r="AB710" s="69">
        <v>17</v>
      </c>
      <c r="AC710" s="161">
        <v>0.7</v>
      </c>
      <c r="AD710" s="161">
        <v>1.3</v>
      </c>
      <c r="AE710" s="161">
        <v>1.9</v>
      </c>
      <c r="AF710" s="161">
        <v>2.5</v>
      </c>
      <c r="AG710" s="161">
        <v>3.2</v>
      </c>
      <c r="AH710" s="161">
        <v>3.8</v>
      </c>
      <c r="AI710" s="161">
        <v>4.4000000000000004</v>
      </c>
      <c r="AJ710" s="161">
        <v>5.6</v>
      </c>
      <c r="AK710" s="161">
        <v>6.8</v>
      </c>
      <c r="AL710" s="161">
        <v>8.6999999999999993</v>
      </c>
      <c r="AN710" s="71" t="str">
        <f t="shared" si="27"/>
        <v>242517</v>
      </c>
      <c r="AO710" s="69">
        <v>24</v>
      </c>
      <c r="AP710" s="69">
        <v>25</v>
      </c>
      <c r="AQ710" s="69">
        <v>17</v>
      </c>
      <c r="AR710" s="66">
        <v>56.1</v>
      </c>
      <c r="AS710" s="62"/>
    </row>
    <row r="711" spans="25:45" ht="14.4">
      <c r="Y711" s="73" t="str">
        <f t="shared" si="26"/>
        <v>252517</v>
      </c>
      <c r="Z711" s="69">
        <v>25</v>
      </c>
      <c r="AA711" s="69">
        <v>25</v>
      </c>
      <c r="AB711" s="69">
        <v>17</v>
      </c>
      <c r="AC711" s="161">
        <v>0.7</v>
      </c>
      <c r="AD711" s="161">
        <v>1.3</v>
      </c>
      <c r="AE711" s="161">
        <v>2</v>
      </c>
      <c r="AF711" s="161">
        <v>2.6</v>
      </c>
      <c r="AG711" s="161">
        <v>3.3</v>
      </c>
      <c r="AH711" s="161">
        <v>4</v>
      </c>
      <c r="AI711" s="161">
        <v>4.5999999999999996</v>
      </c>
      <c r="AJ711" s="161">
        <v>5.9</v>
      </c>
      <c r="AK711" s="161">
        <v>7.2</v>
      </c>
      <c r="AL711" s="161">
        <v>9.1</v>
      </c>
      <c r="AN711" s="71" t="str">
        <f t="shared" si="27"/>
        <v>252517</v>
      </c>
      <c r="AO711" s="69">
        <v>25</v>
      </c>
      <c r="AP711" s="69">
        <v>25</v>
      </c>
      <c r="AQ711" s="69">
        <v>17</v>
      </c>
      <c r="AR711" s="66">
        <v>56.3</v>
      </c>
      <c r="AS711" s="62"/>
    </row>
    <row r="712" spans="25:45" ht="14.4">
      <c r="Y712" s="73" t="str">
        <f t="shared" si="26"/>
        <v>262517</v>
      </c>
      <c r="Z712" s="69">
        <v>26</v>
      </c>
      <c r="AA712" s="69">
        <v>25</v>
      </c>
      <c r="AB712" s="69">
        <v>17</v>
      </c>
      <c r="AC712" s="161">
        <v>0.7</v>
      </c>
      <c r="AD712" s="161">
        <v>1.4</v>
      </c>
      <c r="AE712" s="161">
        <v>2.1</v>
      </c>
      <c r="AF712" s="161">
        <v>2.8</v>
      </c>
      <c r="AG712" s="161">
        <v>3.5</v>
      </c>
      <c r="AH712" s="161">
        <v>4.2</v>
      </c>
      <c r="AI712" s="161">
        <v>4.9000000000000004</v>
      </c>
      <c r="AJ712" s="161">
        <v>6.3</v>
      </c>
      <c r="AK712" s="161">
        <v>7.6</v>
      </c>
      <c r="AL712" s="161">
        <v>9.6999999999999993</v>
      </c>
      <c r="AN712" s="71" t="str">
        <f t="shared" si="27"/>
        <v>262517</v>
      </c>
      <c r="AO712" s="69">
        <v>26</v>
      </c>
      <c r="AP712" s="69">
        <v>25</v>
      </c>
      <c r="AQ712" s="69">
        <v>17</v>
      </c>
      <c r="AR712" s="66">
        <v>56.5</v>
      </c>
      <c r="AS712" s="62"/>
    </row>
    <row r="713" spans="25:45" ht="14.4">
      <c r="Y713" s="73" t="str">
        <f t="shared" si="26"/>
        <v>272517</v>
      </c>
      <c r="Z713" s="69">
        <v>27</v>
      </c>
      <c r="AA713" s="69">
        <v>25</v>
      </c>
      <c r="AB713" s="69">
        <v>17</v>
      </c>
      <c r="AC713" s="161">
        <v>0.7</v>
      </c>
      <c r="AD713" s="161">
        <v>1.5</v>
      </c>
      <c r="AE713" s="161">
        <v>2.2000000000000002</v>
      </c>
      <c r="AF713" s="161">
        <v>3</v>
      </c>
      <c r="AG713" s="161">
        <v>3.7</v>
      </c>
      <c r="AH713" s="161">
        <v>4.5</v>
      </c>
      <c r="AI713" s="161">
        <v>5.2</v>
      </c>
      <c r="AJ713" s="161">
        <v>6.7</v>
      </c>
      <c r="AK713" s="161">
        <v>8.1</v>
      </c>
      <c r="AL713" s="161">
        <v>10.3</v>
      </c>
      <c r="AN713" s="71" t="str">
        <f t="shared" si="27"/>
        <v>272517</v>
      </c>
      <c r="AO713" s="69">
        <v>27</v>
      </c>
      <c r="AP713" s="69">
        <v>25</v>
      </c>
      <c r="AQ713" s="69">
        <v>17</v>
      </c>
      <c r="AR713" s="66">
        <v>56.7</v>
      </c>
      <c r="AS713" s="62"/>
    </row>
    <row r="714" spans="25:45" ht="14.4">
      <c r="Y714" s="73" t="str">
        <f t="shared" si="26"/>
        <v>282517</v>
      </c>
      <c r="Z714" s="69">
        <v>28</v>
      </c>
      <c r="AA714" s="69">
        <v>25</v>
      </c>
      <c r="AB714" s="69">
        <v>17</v>
      </c>
      <c r="AC714" s="161">
        <v>0.8</v>
      </c>
      <c r="AD714" s="161">
        <v>1.6</v>
      </c>
      <c r="AE714" s="161">
        <v>2.4</v>
      </c>
      <c r="AF714" s="161">
        <v>3.2</v>
      </c>
      <c r="AG714" s="161">
        <v>4</v>
      </c>
      <c r="AH714" s="161">
        <v>4.8</v>
      </c>
      <c r="AI714" s="161">
        <v>5.6</v>
      </c>
      <c r="AJ714" s="161">
        <v>7.2</v>
      </c>
      <c r="AK714" s="161">
        <v>8.8000000000000007</v>
      </c>
      <c r="AL714" s="161">
        <v>11.1</v>
      </c>
      <c r="AN714" s="71" t="str">
        <f t="shared" si="27"/>
        <v>282517</v>
      </c>
      <c r="AO714" s="69">
        <v>28</v>
      </c>
      <c r="AP714" s="69">
        <v>25</v>
      </c>
      <c r="AQ714" s="69">
        <v>17</v>
      </c>
      <c r="AR714" s="66">
        <v>56.9</v>
      </c>
      <c r="AS714" s="62"/>
    </row>
    <row r="715" spans="25:45" ht="14.4">
      <c r="Y715" s="73" t="str">
        <f t="shared" si="26"/>
        <v>292517</v>
      </c>
      <c r="Z715" s="69">
        <v>29</v>
      </c>
      <c r="AA715" s="69">
        <v>25</v>
      </c>
      <c r="AB715" s="69">
        <v>17</v>
      </c>
      <c r="AC715" s="161">
        <v>0.9</v>
      </c>
      <c r="AD715" s="161">
        <v>1.7</v>
      </c>
      <c r="AE715" s="161">
        <v>2.6</v>
      </c>
      <c r="AF715" s="161">
        <v>3.5</v>
      </c>
      <c r="AG715" s="161">
        <v>4.3</v>
      </c>
      <c r="AH715" s="161">
        <v>5.2</v>
      </c>
      <c r="AI715" s="161">
        <v>6</v>
      </c>
      <c r="AJ715" s="161">
        <v>7.7</v>
      </c>
      <c r="AK715" s="161">
        <v>9.4</v>
      </c>
      <c r="AL715" s="161">
        <v>11.9</v>
      </c>
      <c r="AN715" s="71" t="str">
        <f t="shared" si="27"/>
        <v>292517</v>
      </c>
      <c r="AO715" s="69">
        <v>29</v>
      </c>
      <c r="AP715" s="69">
        <v>25</v>
      </c>
      <c r="AQ715" s="69">
        <v>17</v>
      </c>
      <c r="AR715" s="66">
        <v>57.2</v>
      </c>
      <c r="AS715" s="62"/>
    </row>
    <row r="716" spans="25:45" ht="14.4">
      <c r="Y716" s="73" t="str">
        <f t="shared" si="26"/>
        <v>302517</v>
      </c>
      <c r="Z716" s="69">
        <v>30</v>
      </c>
      <c r="AA716" s="69">
        <v>25</v>
      </c>
      <c r="AB716" s="69">
        <v>17</v>
      </c>
      <c r="AC716" s="161">
        <v>0.9</v>
      </c>
      <c r="AD716" s="161">
        <v>1.9</v>
      </c>
      <c r="AE716" s="161">
        <v>2.8</v>
      </c>
      <c r="AF716" s="161">
        <v>3.7</v>
      </c>
      <c r="AG716" s="161">
        <v>4.7</v>
      </c>
      <c r="AH716" s="161">
        <v>5.6</v>
      </c>
      <c r="AI716" s="161">
        <v>6.5</v>
      </c>
      <c r="AJ716" s="161">
        <v>8.3000000000000007</v>
      </c>
      <c r="AK716" s="161">
        <v>10.1</v>
      </c>
      <c r="AL716" s="161">
        <v>12.8</v>
      </c>
      <c r="AN716" s="71" t="str">
        <f t="shared" si="27"/>
        <v>302517</v>
      </c>
      <c r="AO716" s="69">
        <v>30</v>
      </c>
      <c r="AP716" s="69">
        <v>25</v>
      </c>
      <c r="AQ716" s="69">
        <v>17</v>
      </c>
      <c r="AR716" s="66">
        <v>57.5</v>
      </c>
      <c r="AS716" s="62"/>
    </row>
    <row r="717" spans="25:45" ht="14.4">
      <c r="Y717" s="73" t="str">
        <f t="shared" si="26"/>
        <v>312517</v>
      </c>
      <c r="Z717" s="69">
        <v>31</v>
      </c>
      <c r="AA717" s="69">
        <v>25</v>
      </c>
      <c r="AB717" s="69">
        <v>17</v>
      </c>
      <c r="AC717" s="161">
        <v>1</v>
      </c>
      <c r="AD717" s="161">
        <v>2.1</v>
      </c>
      <c r="AE717" s="161">
        <v>3.1</v>
      </c>
      <c r="AF717" s="161">
        <v>4.0999999999999996</v>
      </c>
      <c r="AG717" s="161">
        <v>5.0999999999999996</v>
      </c>
      <c r="AH717" s="161">
        <v>6.1</v>
      </c>
      <c r="AI717" s="161">
        <v>7.1</v>
      </c>
      <c r="AJ717" s="161">
        <v>9</v>
      </c>
      <c r="AK717" s="161">
        <v>11</v>
      </c>
      <c r="AL717" s="161">
        <v>13.8</v>
      </c>
      <c r="AN717" s="71" t="str">
        <f t="shared" si="27"/>
        <v>312517</v>
      </c>
      <c r="AO717" s="69">
        <v>31</v>
      </c>
      <c r="AP717" s="69">
        <v>25</v>
      </c>
      <c r="AQ717" s="69">
        <v>17</v>
      </c>
      <c r="AR717" s="66">
        <v>57.8</v>
      </c>
      <c r="AS717" s="62"/>
    </row>
    <row r="718" spans="25:45" ht="14.4">
      <c r="Y718" s="73" t="str">
        <f t="shared" si="26"/>
        <v>322517</v>
      </c>
      <c r="Z718" s="69">
        <v>32</v>
      </c>
      <c r="AA718" s="69">
        <v>25</v>
      </c>
      <c r="AB718" s="69">
        <v>17</v>
      </c>
      <c r="AC718" s="161">
        <v>1.1000000000000001</v>
      </c>
      <c r="AD718" s="161">
        <v>2.2000000000000002</v>
      </c>
      <c r="AE718" s="161">
        <v>3.3</v>
      </c>
      <c r="AF718" s="161">
        <v>4.4000000000000004</v>
      </c>
      <c r="AG718" s="161">
        <v>5.5</v>
      </c>
      <c r="AH718" s="161">
        <v>6.6</v>
      </c>
      <c r="AI718" s="161">
        <v>7.6</v>
      </c>
      <c r="AJ718" s="161">
        <v>9.8000000000000007</v>
      </c>
      <c r="AK718" s="161">
        <v>11.8</v>
      </c>
      <c r="AL718" s="161">
        <v>14.9</v>
      </c>
      <c r="AN718" s="71" t="str">
        <f t="shared" si="27"/>
        <v>322517</v>
      </c>
      <c r="AO718" s="69">
        <v>32</v>
      </c>
      <c r="AP718" s="69">
        <v>25</v>
      </c>
      <c r="AQ718" s="69">
        <v>17</v>
      </c>
      <c r="AR718" s="66">
        <v>58.2</v>
      </c>
      <c r="AS718" s="62"/>
    </row>
    <row r="719" spans="25:45" ht="14.4">
      <c r="Y719" s="73" t="str">
        <f t="shared" si="26"/>
        <v>332517</v>
      </c>
      <c r="Z719" s="69">
        <v>33</v>
      </c>
      <c r="AA719" s="69">
        <v>25</v>
      </c>
      <c r="AB719" s="69">
        <v>17</v>
      </c>
      <c r="AC719" s="161">
        <v>1.2</v>
      </c>
      <c r="AD719" s="161">
        <v>2.4</v>
      </c>
      <c r="AE719" s="161">
        <v>3.6</v>
      </c>
      <c r="AF719" s="161">
        <v>4.8</v>
      </c>
      <c r="AG719" s="161">
        <v>6</v>
      </c>
      <c r="AH719" s="161">
        <v>7.2</v>
      </c>
      <c r="AI719" s="161">
        <v>8.3000000000000007</v>
      </c>
      <c r="AJ719" s="161">
        <v>10.6</v>
      </c>
      <c r="AK719" s="161">
        <v>12.8</v>
      </c>
      <c r="AL719" s="161">
        <v>16.100000000000001</v>
      </c>
      <c r="AN719" s="71" t="str">
        <f t="shared" si="27"/>
        <v>332517</v>
      </c>
      <c r="AO719" s="69">
        <v>33</v>
      </c>
      <c r="AP719" s="69">
        <v>25</v>
      </c>
      <c r="AQ719" s="69">
        <v>17</v>
      </c>
      <c r="AR719" s="66">
        <v>58.6</v>
      </c>
      <c r="AS719" s="62"/>
    </row>
    <row r="720" spans="25:45" ht="14.4">
      <c r="Y720" s="73" t="str">
        <f t="shared" si="26"/>
        <v>342517</v>
      </c>
      <c r="Z720" s="69">
        <v>34</v>
      </c>
      <c r="AA720" s="69">
        <v>25</v>
      </c>
      <c r="AB720" s="69">
        <v>17</v>
      </c>
      <c r="AC720" s="161">
        <v>1.3</v>
      </c>
      <c r="AD720" s="161">
        <v>2.6</v>
      </c>
      <c r="AE720" s="161">
        <v>3.9</v>
      </c>
      <c r="AF720" s="161">
        <v>5.2</v>
      </c>
      <c r="AG720" s="161">
        <v>6.5</v>
      </c>
      <c r="AH720" s="161">
        <v>7.7</v>
      </c>
      <c r="AI720" s="161">
        <v>9</v>
      </c>
      <c r="AJ720" s="161">
        <v>11.5</v>
      </c>
      <c r="AK720" s="161">
        <v>13.9</v>
      </c>
      <c r="AL720" s="161">
        <v>17.399999999999999</v>
      </c>
      <c r="AN720" s="71" t="str">
        <f t="shared" si="27"/>
        <v>342517</v>
      </c>
      <c r="AO720" s="69">
        <v>34</v>
      </c>
      <c r="AP720" s="69">
        <v>25</v>
      </c>
      <c r="AQ720" s="69">
        <v>17</v>
      </c>
      <c r="AR720" s="66">
        <v>59.1</v>
      </c>
      <c r="AS720" s="62"/>
    </row>
    <row r="721" spans="25:45" ht="14.4">
      <c r="Y721" s="73" t="str">
        <f t="shared" si="26"/>
        <v>352517</v>
      </c>
      <c r="Z721" s="69">
        <v>35</v>
      </c>
      <c r="AA721" s="69">
        <v>25</v>
      </c>
      <c r="AB721" s="69">
        <v>17</v>
      </c>
      <c r="AC721" s="161">
        <v>1.4</v>
      </c>
      <c r="AD721" s="161">
        <v>2.8</v>
      </c>
      <c r="AE721" s="161">
        <v>4.3</v>
      </c>
      <c r="AF721" s="161">
        <v>5.7</v>
      </c>
      <c r="AG721" s="161">
        <v>7.1</v>
      </c>
      <c r="AH721" s="161">
        <v>8.4</v>
      </c>
      <c r="AI721" s="161">
        <v>9.8000000000000007</v>
      </c>
      <c r="AJ721" s="161">
        <v>12.5</v>
      </c>
      <c r="AK721" s="161">
        <v>15.1</v>
      </c>
      <c r="AL721" s="161">
        <v>18.899999999999999</v>
      </c>
      <c r="AN721" s="71" t="str">
        <f t="shared" si="27"/>
        <v>352517</v>
      </c>
      <c r="AO721" s="69">
        <v>35</v>
      </c>
      <c r="AP721" s="69">
        <v>25</v>
      </c>
      <c r="AQ721" s="69">
        <v>17</v>
      </c>
      <c r="AR721" s="66">
        <v>59.6</v>
      </c>
      <c r="AS721" s="62"/>
    </row>
    <row r="722" spans="25:45" ht="14.4">
      <c r="Y722" s="73" t="str">
        <f t="shared" si="26"/>
        <v>362517</v>
      </c>
      <c r="Z722" s="69">
        <v>36</v>
      </c>
      <c r="AA722" s="69">
        <v>25</v>
      </c>
      <c r="AB722" s="69">
        <v>17</v>
      </c>
      <c r="AC722" s="161">
        <v>1.6</v>
      </c>
      <c r="AD722" s="161">
        <v>3.2</v>
      </c>
      <c r="AE722" s="161">
        <v>4.7</v>
      </c>
      <c r="AF722" s="161">
        <v>6.2</v>
      </c>
      <c r="AG722" s="161">
        <v>7.7</v>
      </c>
      <c r="AH722" s="161">
        <v>9.1999999999999993</v>
      </c>
      <c r="AI722" s="161">
        <v>10.7</v>
      </c>
      <c r="AJ722" s="161">
        <v>13.6</v>
      </c>
      <c r="AK722" s="161">
        <v>16.399999999999999</v>
      </c>
      <c r="AL722" s="161">
        <v>20.6</v>
      </c>
      <c r="AN722" s="71" t="str">
        <f t="shared" si="27"/>
        <v>362517</v>
      </c>
      <c r="AO722" s="69">
        <v>36</v>
      </c>
      <c r="AP722" s="69">
        <v>25</v>
      </c>
      <c r="AQ722" s="69">
        <v>17</v>
      </c>
      <c r="AR722" s="66">
        <v>60.1</v>
      </c>
      <c r="AS722" s="62"/>
    </row>
    <row r="723" spans="25:45" ht="14.4">
      <c r="Y723" s="73" t="str">
        <f t="shared" si="26"/>
        <v>372517</v>
      </c>
      <c r="Z723" s="69">
        <v>37</v>
      </c>
      <c r="AA723" s="69">
        <v>25</v>
      </c>
      <c r="AB723" s="69">
        <v>17</v>
      </c>
      <c r="AC723" s="161">
        <v>1.8</v>
      </c>
      <c r="AD723" s="161">
        <v>3.5</v>
      </c>
      <c r="AE723" s="161">
        <v>5.2</v>
      </c>
      <c r="AF723" s="161">
        <v>6.8</v>
      </c>
      <c r="AG723" s="161">
        <v>8.4</v>
      </c>
      <c r="AH723" s="161">
        <v>10.1</v>
      </c>
      <c r="AI723" s="161">
        <v>11.7</v>
      </c>
      <c r="AJ723" s="161">
        <v>14.8</v>
      </c>
      <c r="AK723" s="161">
        <v>17.899999999999999</v>
      </c>
      <c r="AL723" s="161">
        <v>22.3</v>
      </c>
      <c r="AN723" s="71" t="str">
        <f t="shared" si="27"/>
        <v>372517</v>
      </c>
      <c r="AO723" s="69">
        <v>37</v>
      </c>
      <c r="AP723" s="69">
        <v>25</v>
      </c>
      <c r="AQ723" s="69">
        <v>17</v>
      </c>
      <c r="AR723" s="66">
        <v>60.7</v>
      </c>
      <c r="AS723" s="62"/>
    </row>
    <row r="724" spans="25:45" ht="14.4">
      <c r="Y724" s="73" t="str">
        <f t="shared" si="26"/>
        <v>382517</v>
      </c>
      <c r="Z724" s="69">
        <v>38</v>
      </c>
      <c r="AA724" s="69">
        <v>25</v>
      </c>
      <c r="AB724" s="69">
        <v>17</v>
      </c>
      <c r="AC724" s="161">
        <v>1.9</v>
      </c>
      <c r="AD724" s="161">
        <v>3.8</v>
      </c>
      <c r="AE724" s="161">
        <v>5.6</v>
      </c>
      <c r="AF724" s="161">
        <v>7.4</v>
      </c>
      <c r="AG724" s="161">
        <v>9.1999999999999993</v>
      </c>
      <c r="AH724" s="161">
        <v>10.9</v>
      </c>
      <c r="AI724" s="161">
        <v>12.7</v>
      </c>
      <c r="AJ724" s="161">
        <v>16.100000000000001</v>
      </c>
      <c r="AK724" s="161">
        <v>19.399999999999999</v>
      </c>
      <c r="AL724" s="161">
        <v>24.2</v>
      </c>
      <c r="AN724" s="71" t="str">
        <f t="shared" si="27"/>
        <v>382517</v>
      </c>
      <c r="AO724" s="69">
        <v>38</v>
      </c>
      <c r="AP724" s="69">
        <v>25</v>
      </c>
      <c r="AQ724" s="69">
        <v>17</v>
      </c>
      <c r="AR724" s="66">
        <v>61.4</v>
      </c>
      <c r="AS724" s="62"/>
    </row>
    <row r="725" spans="25:45" ht="14.4">
      <c r="Y725" s="73" t="str">
        <f t="shared" si="26"/>
        <v>392517</v>
      </c>
      <c r="Z725" s="69">
        <v>39</v>
      </c>
      <c r="AA725" s="69">
        <v>25</v>
      </c>
      <c r="AB725" s="69">
        <v>17</v>
      </c>
      <c r="AC725" s="161">
        <v>2</v>
      </c>
      <c r="AD725" s="161">
        <v>4.0999999999999996</v>
      </c>
      <c r="AE725" s="161">
        <v>6.1</v>
      </c>
      <c r="AF725" s="161">
        <v>8</v>
      </c>
      <c r="AG725" s="161">
        <v>10</v>
      </c>
      <c r="AH725" s="161">
        <v>11.9</v>
      </c>
      <c r="AI725" s="161">
        <v>13.7</v>
      </c>
      <c r="AJ725" s="161">
        <v>17.399999999999999</v>
      </c>
      <c r="AK725" s="161">
        <v>21</v>
      </c>
      <c r="AL725" s="161">
        <v>26.2</v>
      </c>
      <c r="AN725" s="71" t="str">
        <f t="shared" si="27"/>
        <v>392517</v>
      </c>
      <c r="AO725" s="69">
        <v>39</v>
      </c>
      <c r="AP725" s="69">
        <v>25</v>
      </c>
      <c r="AQ725" s="69">
        <v>17</v>
      </c>
      <c r="AR725" s="66">
        <v>62.2</v>
      </c>
      <c r="AS725" s="62"/>
    </row>
    <row r="726" spans="25:45" ht="14.4">
      <c r="Y726" s="73" t="str">
        <f t="shared" si="26"/>
        <v>402517</v>
      </c>
      <c r="Z726" s="69">
        <v>40</v>
      </c>
      <c r="AA726" s="69">
        <v>25</v>
      </c>
      <c r="AB726" s="69">
        <v>17</v>
      </c>
      <c r="AC726" s="161">
        <v>2.2000000000000002</v>
      </c>
      <c r="AD726" s="161">
        <v>4.5</v>
      </c>
      <c r="AE726" s="161">
        <v>6.6</v>
      </c>
      <c r="AF726" s="161">
        <v>8.8000000000000007</v>
      </c>
      <c r="AG726" s="161">
        <v>10.9</v>
      </c>
      <c r="AH726" s="161">
        <v>12.9</v>
      </c>
      <c r="AI726" s="161">
        <v>15</v>
      </c>
      <c r="AJ726" s="161">
        <v>19</v>
      </c>
      <c r="AK726" s="161">
        <v>22.8</v>
      </c>
      <c r="AL726" s="161">
        <v>28.4</v>
      </c>
      <c r="AN726" s="71" t="str">
        <f t="shared" si="27"/>
        <v>402517</v>
      </c>
      <c r="AO726" s="69">
        <v>40</v>
      </c>
      <c r="AP726" s="69">
        <v>25</v>
      </c>
      <c r="AQ726" s="69">
        <v>17</v>
      </c>
      <c r="AR726" s="66">
        <v>63</v>
      </c>
      <c r="AS726" s="62"/>
    </row>
    <row r="727" spans="25:45" ht="14.4">
      <c r="Y727" s="73" t="str">
        <f t="shared" si="26"/>
        <v>412517</v>
      </c>
      <c r="Z727" s="69">
        <v>41</v>
      </c>
      <c r="AA727" s="69">
        <v>25</v>
      </c>
      <c r="AB727" s="69">
        <v>17</v>
      </c>
      <c r="AC727" s="161">
        <v>2.5</v>
      </c>
      <c r="AD727" s="161">
        <v>4.9000000000000004</v>
      </c>
      <c r="AE727" s="161">
        <v>7.2</v>
      </c>
      <c r="AF727" s="161">
        <v>9.6</v>
      </c>
      <c r="AG727" s="161">
        <v>11.9</v>
      </c>
      <c r="AH727" s="161">
        <v>14.1</v>
      </c>
      <c r="AI727" s="161">
        <v>16.3</v>
      </c>
      <c r="AJ727" s="161">
        <v>20.6</v>
      </c>
      <c r="AK727" s="161">
        <v>24.8</v>
      </c>
      <c r="AL727" s="161">
        <v>30.9</v>
      </c>
      <c r="AN727" s="71" t="str">
        <f t="shared" si="27"/>
        <v>412517</v>
      </c>
      <c r="AO727" s="69">
        <v>41</v>
      </c>
      <c r="AP727" s="69">
        <v>25</v>
      </c>
      <c r="AQ727" s="69">
        <v>17</v>
      </c>
      <c r="AR727" s="66">
        <v>63.9</v>
      </c>
      <c r="AS727" s="62"/>
    </row>
    <row r="728" spans="25:45" ht="14.4">
      <c r="Y728" s="73" t="str">
        <f t="shared" si="26"/>
        <v>422517</v>
      </c>
      <c r="Z728" s="69">
        <v>42</v>
      </c>
      <c r="AA728" s="69">
        <v>25</v>
      </c>
      <c r="AB728" s="69">
        <v>17</v>
      </c>
      <c r="AC728" s="161">
        <v>2.7</v>
      </c>
      <c r="AD728" s="161">
        <v>5.3</v>
      </c>
      <c r="AE728" s="161">
        <v>7.9</v>
      </c>
      <c r="AF728" s="161">
        <v>10.4</v>
      </c>
      <c r="AG728" s="161">
        <v>12.9</v>
      </c>
      <c r="AH728" s="161">
        <v>15.4</v>
      </c>
      <c r="AI728" s="161">
        <v>17.8</v>
      </c>
      <c r="AJ728" s="161">
        <v>22.4</v>
      </c>
      <c r="AK728" s="161">
        <v>27</v>
      </c>
      <c r="AL728" s="161">
        <v>33.5</v>
      </c>
      <c r="AN728" s="71" t="str">
        <f t="shared" si="27"/>
        <v>422517</v>
      </c>
      <c r="AO728" s="69">
        <v>42</v>
      </c>
      <c r="AP728" s="69">
        <v>25</v>
      </c>
      <c r="AQ728" s="69">
        <v>17</v>
      </c>
      <c r="AR728" s="66">
        <v>64.900000000000006</v>
      </c>
      <c r="AS728" s="62"/>
    </row>
    <row r="729" spans="25:45" ht="14.4">
      <c r="Y729" s="73" t="str">
        <f t="shared" si="26"/>
        <v>432517</v>
      </c>
      <c r="Z729" s="69">
        <v>43</v>
      </c>
      <c r="AA729" s="69">
        <v>25</v>
      </c>
      <c r="AB729" s="69">
        <v>17</v>
      </c>
      <c r="AC729" s="161">
        <v>2.9</v>
      </c>
      <c r="AD729" s="161">
        <v>5.8</v>
      </c>
      <c r="AE729" s="161">
        <v>8.6</v>
      </c>
      <c r="AF729" s="161">
        <v>11.4</v>
      </c>
      <c r="AG729" s="161">
        <v>14.1</v>
      </c>
      <c r="AH729" s="161">
        <v>16.7</v>
      </c>
      <c r="AI729" s="161">
        <v>19.3</v>
      </c>
      <c r="AJ729" s="161">
        <v>24.4</v>
      </c>
      <c r="AK729" s="161">
        <v>29.3</v>
      </c>
      <c r="AL729" s="161">
        <v>36.299999999999997</v>
      </c>
      <c r="AN729" s="71" t="str">
        <f t="shared" si="27"/>
        <v>432517</v>
      </c>
      <c r="AO729" s="69">
        <v>43</v>
      </c>
      <c r="AP729" s="69">
        <v>25</v>
      </c>
      <c r="AQ729" s="69">
        <v>17</v>
      </c>
      <c r="AR729" s="66">
        <v>66</v>
      </c>
      <c r="AS729" s="62"/>
    </row>
    <row r="730" spans="25:45" ht="14.4">
      <c r="Y730" s="73" t="str">
        <f t="shared" si="26"/>
        <v>442517</v>
      </c>
      <c r="Z730" s="69">
        <v>44</v>
      </c>
      <c r="AA730" s="69">
        <v>25</v>
      </c>
      <c r="AB730" s="69">
        <v>17</v>
      </c>
      <c r="AC730" s="161">
        <v>3.2</v>
      </c>
      <c r="AD730" s="161">
        <v>6.3</v>
      </c>
      <c r="AE730" s="161">
        <v>9.4</v>
      </c>
      <c r="AF730" s="161">
        <v>12.4</v>
      </c>
      <c r="AG730" s="161">
        <v>15.4</v>
      </c>
      <c r="AH730" s="161">
        <v>18.2</v>
      </c>
      <c r="AI730" s="161">
        <v>21</v>
      </c>
      <c r="AJ730" s="161">
        <v>26.5</v>
      </c>
      <c r="AK730" s="161">
        <v>31.8</v>
      </c>
      <c r="AL730" s="161">
        <v>39.4</v>
      </c>
      <c r="AN730" s="71" t="str">
        <f t="shared" si="27"/>
        <v>442517</v>
      </c>
      <c r="AO730" s="69">
        <v>44</v>
      </c>
      <c r="AP730" s="69">
        <v>25</v>
      </c>
      <c r="AQ730" s="69">
        <v>17</v>
      </c>
      <c r="AR730" s="66">
        <v>67.2</v>
      </c>
      <c r="AS730" s="62"/>
    </row>
    <row r="731" spans="25:45" ht="14.4">
      <c r="Y731" s="73" t="str">
        <f t="shared" si="26"/>
        <v>452517</v>
      </c>
      <c r="Z731" s="69">
        <v>45</v>
      </c>
      <c r="AA731" s="69">
        <v>25</v>
      </c>
      <c r="AB731" s="69">
        <v>17</v>
      </c>
      <c r="AC731" s="161">
        <v>3.5</v>
      </c>
      <c r="AD731" s="161">
        <v>7</v>
      </c>
      <c r="AE731" s="161">
        <v>10.3</v>
      </c>
      <c r="AF731" s="161">
        <v>13.6</v>
      </c>
      <c r="AG731" s="161">
        <v>16.7</v>
      </c>
      <c r="AH731" s="161">
        <v>19.899999999999999</v>
      </c>
      <c r="AI731" s="161">
        <v>22.9</v>
      </c>
      <c r="AJ731" s="161">
        <v>28.8</v>
      </c>
      <c r="AK731" s="161">
        <v>34.5</v>
      </c>
      <c r="AL731" s="161">
        <v>42.7</v>
      </c>
      <c r="AN731" s="71" t="str">
        <f t="shared" si="27"/>
        <v>452517</v>
      </c>
      <c r="AO731" s="69">
        <v>45</v>
      </c>
      <c r="AP731" s="69">
        <v>25</v>
      </c>
      <c r="AQ731" s="69">
        <v>17</v>
      </c>
      <c r="AR731" s="66">
        <v>68.5</v>
      </c>
      <c r="AS731" s="62"/>
    </row>
    <row r="732" spans="25:45" ht="14.4">
      <c r="Y732" s="73" t="str">
        <f t="shared" si="26"/>
        <v/>
      </c>
      <c r="Z732" s="159"/>
      <c r="AA732" s="159"/>
      <c r="AB732" s="159"/>
      <c r="AC732" s="160"/>
      <c r="AD732" s="160"/>
      <c r="AE732" s="160"/>
      <c r="AF732" s="160"/>
      <c r="AG732" s="160"/>
      <c r="AH732" s="160"/>
      <c r="AI732" s="160"/>
      <c r="AJ732" s="160"/>
      <c r="AK732" s="160"/>
      <c r="AL732" s="160"/>
    </row>
    <row r="733" spans="25:45" ht="14.4">
      <c r="Y733" s="73" t="str">
        <f t="shared" si="26"/>
        <v/>
      </c>
      <c r="Z733" s="159"/>
      <c r="AA733" s="159"/>
      <c r="AB733" s="159"/>
      <c r="AC733" s="160"/>
      <c r="AD733" s="160"/>
      <c r="AE733" s="160"/>
      <c r="AF733" s="160"/>
      <c r="AG733" s="160"/>
      <c r="AH733" s="160"/>
      <c r="AI733" s="160"/>
      <c r="AJ733" s="160"/>
      <c r="AK733" s="160"/>
      <c r="AL733" s="160"/>
    </row>
    <row r="734" spans="25:45" ht="14.4">
      <c r="Y734" s="73" t="str">
        <f t="shared" si="26"/>
        <v/>
      </c>
      <c r="Z734" s="159"/>
      <c r="AA734" s="159"/>
      <c r="AB734" s="159"/>
      <c r="AC734" s="160"/>
      <c r="AD734" s="160"/>
      <c r="AE734" s="160"/>
      <c r="AF734" s="160"/>
      <c r="AG734" s="160"/>
      <c r="AH734" s="160"/>
      <c r="AI734" s="160"/>
      <c r="AJ734" s="160"/>
      <c r="AK734" s="160"/>
      <c r="AL734" s="160"/>
    </row>
    <row r="735" spans="25:45" ht="14.4">
      <c r="Y735" s="73" t="str">
        <f t="shared" si="26"/>
        <v/>
      </c>
      <c r="Z735" s="159"/>
      <c r="AA735" s="159"/>
      <c r="AB735" s="159"/>
      <c r="AC735" s="160"/>
      <c r="AD735" s="160"/>
      <c r="AE735" s="160"/>
      <c r="AF735" s="160"/>
      <c r="AG735" s="160"/>
      <c r="AH735" s="160"/>
      <c r="AI735" s="160"/>
      <c r="AJ735" s="160"/>
      <c r="AK735" s="160"/>
      <c r="AL735" s="160"/>
    </row>
    <row r="736" spans="25:45" ht="14.4">
      <c r="Y736" s="73" t="str">
        <f t="shared" si="26"/>
        <v/>
      </c>
      <c r="Z736" s="159"/>
      <c r="AA736" s="159"/>
      <c r="AB736" s="159"/>
      <c r="AC736" s="160"/>
      <c r="AD736" s="160"/>
      <c r="AE736" s="160"/>
      <c r="AF736" s="160"/>
      <c r="AG736" s="160"/>
      <c r="AH736" s="160"/>
      <c r="AI736" s="160"/>
      <c r="AJ736" s="160"/>
      <c r="AK736" s="160"/>
      <c r="AL736" s="160"/>
    </row>
    <row r="737" spans="25:38" ht="14.4">
      <c r="Y737" s="73" t="str">
        <f t="shared" si="26"/>
        <v/>
      </c>
      <c r="Z737" s="159"/>
      <c r="AA737" s="159"/>
      <c r="AB737" s="159"/>
      <c r="AC737" s="160"/>
      <c r="AD737" s="160"/>
      <c r="AE737" s="160"/>
      <c r="AF737" s="160"/>
      <c r="AG737" s="160"/>
      <c r="AH737" s="160"/>
      <c r="AI737" s="160"/>
      <c r="AJ737" s="160"/>
      <c r="AK737" s="160"/>
      <c r="AL737" s="160"/>
    </row>
    <row r="738" spans="25:38" ht="14.4">
      <c r="Y738" s="73" t="str">
        <f t="shared" si="26"/>
        <v/>
      </c>
      <c r="Z738" s="159"/>
      <c r="AA738" s="159"/>
      <c r="AB738" s="159"/>
      <c r="AC738" s="160"/>
      <c r="AD738" s="160"/>
      <c r="AE738" s="160"/>
      <c r="AF738" s="160"/>
      <c r="AG738" s="160"/>
      <c r="AH738" s="160"/>
      <c r="AI738" s="160"/>
      <c r="AJ738" s="160"/>
      <c r="AK738" s="160"/>
      <c r="AL738" s="160"/>
    </row>
    <row r="739" spans="25:38" ht="14.4">
      <c r="Y739" s="73" t="str">
        <f t="shared" si="26"/>
        <v/>
      </c>
      <c r="Z739" s="159"/>
      <c r="AA739" s="159"/>
      <c r="AB739" s="159"/>
      <c r="AC739" s="160"/>
      <c r="AD739" s="160"/>
      <c r="AE739" s="160"/>
      <c r="AF739" s="160"/>
      <c r="AG739" s="160"/>
      <c r="AH739" s="160"/>
      <c r="AI739" s="160"/>
      <c r="AJ739" s="160"/>
      <c r="AK739" s="160"/>
      <c r="AL739" s="160"/>
    </row>
    <row r="740" spans="25:38" ht="14.4">
      <c r="Y740" s="73" t="str">
        <f t="shared" si="26"/>
        <v/>
      </c>
      <c r="Z740" s="159"/>
      <c r="AA740" s="159"/>
      <c r="AB740" s="159"/>
      <c r="AC740" s="160"/>
      <c r="AD740" s="160"/>
      <c r="AE740" s="160"/>
      <c r="AF740" s="160"/>
      <c r="AG740" s="160"/>
      <c r="AH740" s="160"/>
      <c r="AI740" s="160"/>
      <c r="AJ740" s="160"/>
      <c r="AK740" s="160"/>
      <c r="AL740" s="160"/>
    </row>
    <row r="741" spans="25:38" ht="14.4">
      <c r="Y741" s="73" t="str">
        <f t="shared" si="26"/>
        <v/>
      </c>
      <c r="Z741" s="159"/>
      <c r="AA741" s="159"/>
      <c r="AB741" s="159"/>
      <c r="AC741" s="160"/>
      <c r="AD741" s="160"/>
      <c r="AE741" s="160"/>
      <c r="AF741" s="160"/>
      <c r="AG741" s="160"/>
      <c r="AH741" s="160"/>
      <c r="AI741" s="160"/>
      <c r="AJ741" s="160"/>
      <c r="AK741" s="160"/>
      <c r="AL741" s="160"/>
    </row>
    <row r="742" spans="25:38" ht="14.4">
      <c r="Y742" s="73" t="str">
        <f t="shared" si="26"/>
        <v/>
      </c>
      <c r="Z742" s="159"/>
      <c r="AA742" s="159"/>
      <c r="AB742" s="159"/>
      <c r="AC742" s="160"/>
      <c r="AD742" s="160"/>
      <c r="AE742" s="160"/>
      <c r="AF742" s="160"/>
      <c r="AG742" s="160"/>
      <c r="AH742" s="160"/>
      <c r="AI742" s="160"/>
      <c r="AJ742" s="160"/>
      <c r="AK742" s="160"/>
      <c r="AL742" s="160"/>
    </row>
    <row r="743" spans="25:38" ht="14.4">
      <c r="Y743" s="73" t="str">
        <f t="shared" si="26"/>
        <v/>
      </c>
      <c r="Z743" s="159"/>
      <c r="AA743" s="159"/>
      <c r="AB743" s="159"/>
      <c r="AC743" s="160"/>
      <c r="AD743" s="160"/>
      <c r="AE743" s="160"/>
      <c r="AF743" s="160"/>
      <c r="AG743" s="160"/>
      <c r="AH743" s="160"/>
      <c r="AI743" s="160"/>
      <c r="AJ743" s="160"/>
      <c r="AK743" s="160"/>
      <c r="AL743" s="160"/>
    </row>
    <row r="744" spans="25:38" ht="14.4">
      <c r="Y744" s="73" t="str">
        <f t="shared" si="26"/>
        <v/>
      </c>
      <c r="Z744" s="159"/>
      <c r="AA744" s="159"/>
      <c r="AB744" s="159"/>
      <c r="AC744" s="160"/>
      <c r="AD744" s="160"/>
      <c r="AE744" s="160"/>
      <c r="AF744" s="160"/>
      <c r="AG744" s="160"/>
      <c r="AH744" s="160"/>
      <c r="AI744" s="160"/>
      <c r="AJ744" s="160"/>
      <c r="AK744" s="160"/>
      <c r="AL744" s="160"/>
    </row>
    <row r="745" spans="25:38" ht="14.4">
      <c r="Y745" s="73" t="str">
        <f t="shared" si="26"/>
        <v/>
      </c>
      <c r="Z745" s="159"/>
      <c r="AA745" s="159"/>
      <c r="AB745" s="159"/>
      <c r="AC745" s="160"/>
      <c r="AD745" s="160"/>
      <c r="AE745" s="160"/>
      <c r="AF745" s="160"/>
      <c r="AG745" s="160"/>
      <c r="AH745" s="160"/>
      <c r="AI745" s="160"/>
      <c r="AJ745" s="160"/>
      <c r="AK745" s="160"/>
      <c r="AL745" s="160"/>
    </row>
    <row r="746" spans="25:38" ht="14.4">
      <c r="Y746" s="73" t="str">
        <f t="shared" si="26"/>
        <v/>
      </c>
      <c r="Z746" s="159"/>
      <c r="AA746" s="159"/>
      <c r="AB746" s="159"/>
      <c r="AC746" s="160"/>
      <c r="AD746" s="160"/>
      <c r="AE746" s="160"/>
      <c r="AF746" s="160"/>
      <c r="AG746" s="160"/>
      <c r="AH746" s="160"/>
      <c r="AI746" s="160"/>
      <c r="AJ746" s="160"/>
      <c r="AK746" s="160"/>
      <c r="AL746" s="160"/>
    </row>
    <row r="747" spans="25:38" ht="14.4">
      <c r="Y747" s="73" t="str">
        <f t="shared" si="26"/>
        <v/>
      </c>
      <c r="Z747" s="159"/>
      <c r="AA747" s="159"/>
      <c r="AB747" s="159"/>
      <c r="AC747" s="160"/>
      <c r="AD747" s="160"/>
      <c r="AE747" s="160"/>
      <c r="AF747" s="160"/>
      <c r="AG747" s="160"/>
      <c r="AH747" s="160"/>
      <c r="AI747" s="160"/>
      <c r="AJ747" s="160"/>
      <c r="AK747" s="160"/>
      <c r="AL747" s="160"/>
    </row>
    <row r="748" spans="25:38" ht="14.4">
      <c r="Y748" s="73" t="str">
        <f t="shared" si="26"/>
        <v/>
      </c>
      <c r="Z748" s="159"/>
      <c r="AA748" s="159"/>
      <c r="AB748" s="159"/>
      <c r="AC748" s="160"/>
      <c r="AD748" s="160"/>
      <c r="AE748" s="160"/>
      <c r="AF748" s="160"/>
      <c r="AG748" s="160"/>
      <c r="AH748" s="160"/>
      <c r="AI748" s="160"/>
      <c r="AJ748" s="160"/>
      <c r="AK748" s="160"/>
      <c r="AL748" s="160"/>
    </row>
    <row r="749" spans="25:38" ht="14.4">
      <c r="Y749" s="73" t="str">
        <f t="shared" si="26"/>
        <v/>
      </c>
      <c r="Z749" s="159"/>
      <c r="AA749" s="159"/>
      <c r="AB749" s="159"/>
      <c r="AC749" s="160"/>
      <c r="AD749" s="160"/>
      <c r="AE749" s="160"/>
      <c r="AF749" s="160"/>
      <c r="AG749" s="160"/>
      <c r="AH749" s="160"/>
      <c r="AI749" s="160"/>
      <c r="AJ749" s="160"/>
      <c r="AK749" s="160"/>
      <c r="AL749" s="160"/>
    </row>
    <row r="750" spans="25:38" ht="14.4">
      <c r="Y750" s="73" t="str">
        <f t="shared" si="26"/>
        <v/>
      </c>
      <c r="Z750" s="159"/>
      <c r="AA750" s="159"/>
      <c r="AB750" s="159"/>
      <c r="AC750" s="160"/>
      <c r="AD750" s="160"/>
      <c r="AE750" s="160"/>
      <c r="AF750" s="160"/>
      <c r="AG750" s="160"/>
      <c r="AH750" s="160"/>
      <c r="AI750" s="160"/>
      <c r="AJ750" s="160"/>
      <c r="AK750" s="160"/>
      <c r="AL750" s="160"/>
    </row>
    <row r="751" spans="25:38" ht="14.4">
      <c r="Y751" s="73" t="str">
        <f t="shared" si="26"/>
        <v/>
      </c>
      <c r="Z751" s="159"/>
      <c r="AA751" s="159"/>
      <c r="AB751" s="159"/>
      <c r="AC751" s="160"/>
      <c r="AD751" s="160"/>
      <c r="AE751" s="160"/>
      <c r="AF751" s="160"/>
      <c r="AG751" s="160"/>
      <c r="AH751" s="160"/>
      <c r="AI751" s="160"/>
      <c r="AJ751" s="160"/>
      <c r="AK751" s="160"/>
      <c r="AL751" s="160"/>
    </row>
    <row r="752" spans="25:38" ht="14.4">
      <c r="Y752" s="73" t="str">
        <f t="shared" si="26"/>
        <v/>
      </c>
      <c r="Z752" s="159"/>
      <c r="AA752" s="159"/>
      <c r="AB752" s="159"/>
      <c r="AC752" s="160"/>
      <c r="AD752" s="160"/>
      <c r="AE752" s="160"/>
      <c r="AF752" s="160"/>
      <c r="AG752" s="160"/>
      <c r="AH752" s="160"/>
      <c r="AI752" s="160"/>
      <c r="AJ752" s="160"/>
      <c r="AK752" s="160"/>
      <c r="AL752" s="160"/>
    </row>
    <row r="753" spans="25:38" ht="14.4">
      <c r="Y753" s="73" t="str">
        <f t="shared" si="26"/>
        <v/>
      </c>
      <c r="Z753" s="159"/>
      <c r="AA753" s="159"/>
      <c r="AB753" s="159"/>
      <c r="AC753" s="160"/>
      <c r="AD753" s="160"/>
      <c r="AE753" s="160"/>
      <c r="AF753" s="160"/>
      <c r="AG753" s="160"/>
      <c r="AH753" s="160"/>
      <c r="AI753" s="160"/>
      <c r="AJ753" s="160"/>
      <c r="AK753" s="160"/>
      <c r="AL753" s="160"/>
    </row>
    <row r="754" spans="25:38" ht="14.4">
      <c r="Y754" s="73" t="str">
        <f t="shared" si="26"/>
        <v/>
      </c>
      <c r="Z754" s="159"/>
      <c r="AA754" s="159"/>
      <c r="AB754" s="159"/>
      <c r="AC754" s="160"/>
      <c r="AD754" s="160"/>
      <c r="AE754" s="160"/>
      <c r="AF754" s="160"/>
      <c r="AG754" s="160"/>
      <c r="AH754" s="160"/>
      <c r="AI754" s="160"/>
      <c r="AJ754" s="160"/>
      <c r="AK754" s="160"/>
      <c r="AL754" s="160"/>
    </row>
    <row r="755" spans="25:38" ht="14.4">
      <c r="Y755" s="73" t="str">
        <f t="shared" si="26"/>
        <v/>
      </c>
      <c r="Z755" s="159"/>
      <c r="AA755" s="159"/>
      <c r="AB755" s="159"/>
      <c r="AC755" s="160"/>
      <c r="AD755" s="160"/>
      <c r="AE755" s="160"/>
      <c r="AF755" s="160"/>
      <c r="AG755" s="160"/>
      <c r="AH755" s="160"/>
      <c r="AI755" s="160"/>
      <c r="AJ755" s="160"/>
      <c r="AK755" s="160"/>
      <c r="AL755" s="160"/>
    </row>
    <row r="756" spans="25:38" ht="14.4">
      <c r="Y756" s="73" t="str">
        <f t="shared" si="26"/>
        <v/>
      </c>
      <c r="Z756" s="159"/>
      <c r="AA756" s="159"/>
      <c r="AB756" s="159"/>
      <c r="AC756" s="160"/>
      <c r="AD756" s="160"/>
      <c r="AE756" s="160"/>
      <c r="AF756" s="160"/>
      <c r="AG756" s="160"/>
      <c r="AH756" s="160"/>
      <c r="AI756" s="160"/>
      <c r="AJ756" s="160"/>
      <c r="AK756" s="160"/>
      <c r="AL756" s="160"/>
    </row>
    <row r="757" spans="25:38" ht="14.4">
      <c r="Y757" s="73" t="str">
        <f t="shared" si="26"/>
        <v/>
      </c>
      <c r="Z757" s="159"/>
      <c r="AA757" s="159"/>
      <c r="AB757" s="159"/>
      <c r="AC757" s="160"/>
      <c r="AD757" s="160"/>
      <c r="AE757" s="160"/>
      <c r="AF757" s="160"/>
      <c r="AG757" s="160"/>
      <c r="AH757" s="160"/>
      <c r="AI757" s="160"/>
      <c r="AJ757" s="160"/>
      <c r="AK757" s="160"/>
      <c r="AL757" s="160"/>
    </row>
    <row r="758" spans="25:38" ht="14.4">
      <c r="Y758" s="73" t="str">
        <f t="shared" si="26"/>
        <v/>
      </c>
      <c r="Z758" s="159"/>
      <c r="AA758" s="159"/>
      <c r="AB758" s="159"/>
      <c r="AC758" s="160"/>
      <c r="AD758" s="160"/>
      <c r="AE758" s="160"/>
      <c r="AF758" s="160"/>
      <c r="AG758" s="160"/>
      <c r="AH758" s="160"/>
      <c r="AI758" s="160"/>
      <c r="AJ758" s="160"/>
      <c r="AK758" s="160"/>
      <c r="AL758" s="160"/>
    </row>
    <row r="759" spans="25:38" ht="14.4">
      <c r="Y759" s="73" t="str">
        <f t="shared" si="26"/>
        <v/>
      </c>
      <c r="Z759" s="159"/>
      <c r="AA759" s="159"/>
      <c r="AB759" s="159"/>
      <c r="AC759" s="160"/>
      <c r="AD759" s="160"/>
      <c r="AE759" s="160"/>
      <c r="AF759" s="160"/>
      <c r="AG759" s="160"/>
      <c r="AH759" s="160"/>
      <c r="AI759" s="160"/>
      <c r="AJ759" s="160"/>
      <c r="AK759" s="160"/>
      <c r="AL759" s="160"/>
    </row>
    <row r="760" spans="25:38" ht="14.4">
      <c r="Y760" s="73" t="str">
        <f t="shared" si="26"/>
        <v/>
      </c>
      <c r="Z760" s="159"/>
      <c r="AA760" s="159"/>
      <c r="AB760" s="159"/>
      <c r="AC760" s="160"/>
      <c r="AD760" s="160"/>
      <c r="AE760" s="160"/>
      <c r="AF760" s="160"/>
      <c r="AG760" s="160"/>
      <c r="AH760" s="160"/>
      <c r="AI760" s="160"/>
      <c r="AJ760" s="160"/>
      <c r="AK760" s="160"/>
      <c r="AL760" s="160"/>
    </row>
    <row r="761" spans="25:38" ht="14.4">
      <c r="Y761" s="73" t="str">
        <f t="shared" si="26"/>
        <v/>
      </c>
      <c r="Z761" s="159"/>
      <c r="AA761" s="159"/>
      <c r="AB761" s="159"/>
      <c r="AC761" s="160"/>
      <c r="AD761" s="160"/>
      <c r="AE761" s="160"/>
      <c r="AF761" s="160"/>
      <c r="AG761" s="160"/>
      <c r="AH761" s="160"/>
      <c r="AI761" s="160"/>
      <c r="AJ761" s="160"/>
      <c r="AK761" s="160"/>
      <c r="AL761" s="160"/>
    </row>
    <row r="762" spans="25:38" ht="14.4">
      <c r="Y762" s="73" t="str">
        <f t="shared" si="26"/>
        <v/>
      </c>
      <c r="Z762" s="159"/>
      <c r="AA762" s="159"/>
      <c r="AB762" s="159"/>
      <c r="AC762" s="160"/>
      <c r="AD762" s="160"/>
      <c r="AE762" s="160"/>
      <c r="AF762" s="160"/>
      <c r="AG762" s="160"/>
      <c r="AH762" s="160"/>
      <c r="AI762" s="160"/>
      <c r="AJ762" s="160"/>
      <c r="AK762" s="160"/>
      <c r="AL762" s="160"/>
    </row>
    <row r="763" spans="25:38" ht="14.4">
      <c r="Y763" s="73" t="str">
        <f t="shared" si="26"/>
        <v/>
      </c>
      <c r="Z763" s="159"/>
      <c r="AA763" s="159"/>
      <c r="AB763" s="159"/>
      <c r="AC763" s="160"/>
      <c r="AD763" s="160"/>
      <c r="AE763" s="160"/>
      <c r="AF763" s="160"/>
      <c r="AG763" s="160"/>
      <c r="AH763" s="160"/>
      <c r="AI763" s="160"/>
      <c r="AJ763" s="160"/>
      <c r="AK763" s="160"/>
      <c r="AL763" s="160"/>
    </row>
    <row r="764" spans="25:38" ht="14.4">
      <c r="Y764" s="73" t="str">
        <f t="shared" si="26"/>
        <v/>
      </c>
      <c r="Z764" s="159"/>
      <c r="AA764" s="159"/>
      <c r="AB764" s="159"/>
      <c r="AC764" s="160"/>
      <c r="AD764" s="160"/>
      <c r="AE764" s="160"/>
      <c r="AF764" s="160"/>
      <c r="AG764" s="160"/>
      <c r="AH764" s="160"/>
      <c r="AI764" s="160"/>
      <c r="AJ764" s="160"/>
      <c r="AK764" s="160"/>
      <c r="AL764" s="160"/>
    </row>
    <row r="765" spans="25:38" ht="14.4">
      <c r="Y765" s="73" t="str">
        <f t="shared" si="26"/>
        <v/>
      </c>
      <c r="Z765" s="159"/>
      <c r="AA765" s="159"/>
      <c r="AB765" s="159"/>
      <c r="AC765" s="160"/>
      <c r="AD765" s="160"/>
      <c r="AE765" s="160"/>
      <c r="AF765" s="160"/>
      <c r="AG765" s="160"/>
      <c r="AH765" s="160"/>
      <c r="AI765" s="160"/>
      <c r="AJ765" s="160"/>
      <c r="AK765" s="160"/>
      <c r="AL765" s="160"/>
    </row>
    <row r="766" spans="25:38" ht="14.4">
      <c r="Y766" s="73" t="str">
        <f t="shared" si="26"/>
        <v/>
      </c>
      <c r="Z766" s="159"/>
      <c r="AA766" s="159"/>
      <c r="AB766" s="159"/>
      <c r="AC766" s="160"/>
      <c r="AD766" s="160"/>
      <c r="AE766" s="160"/>
      <c r="AF766" s="160"/>
      <c r="AG766" s="160"/>
      <c r="AH766" s="160"/>
      <c r="AI766" s="160"/>
      <c r="AJ766" s="160"/>
      <c r="AK766" s="160"/>
      <c r="AL766" s="160"/>
    </row>
    <row r="767" spans="25:38" ht="14.4">
      <c r="Y767" s="73" t="str">
        <f t="shared" si="26"/>
        <v/>
      </c>
      <c r="Z767" s="159"/>
      <c r="AA767" s="159"/>
      <c r="AB767" s="159"/>
      <c r="AC767" s="160"/>
      <c r="AD767" s="160"/>
      <c r="AE767" s="160"/>
      <c r="AF767" s="160"/>
      <c r="AG767" s="160"/>
      <c r="AH767" s="160"/>
      <c r="AI767" s="160"/>
      <c r="AJ767" s="160"/>
      <c r="AK767" s="160"/>
      <c r="AL767" s="160"/>
    </row>
  </sheetData>
  <mergeCells count="9">
    <mergeCell ref="BA3:BB3"/>
    <mergeCell ref="AO1:AR1"/>
    <mergeCell ref="R21:T21"/>
    <mergeCell ref="R27:T27"/>
    <mergeCell ref="T3:U3"/>
    <mergeCell ref="B2:C2"/>
    <mergeCell ref="D2:M2"/>
    <mergeCell ref="O2:P2"/>
    <mergeCell ref="R2:S2"/>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B1:AS31"/>
  <sheetViews>
    <sheetView showGridLines="0" zoomScale="90" zoomScaleNormal="90" workbookViewId="0"/>
  </sheetViews>
  <sheetFormatPr defaultColWidth="9.109375" defaultRowHeight="13.8"/>
  <cols>
    <col min="1" max="1" width="4" style="10" customWidth="1"/>
    <col min="2" max="3" width="9.109375" style="10"/>
    <col min="4" max="4" width="9.5546875" style="10" customWidth="1"/>
    <col min="5" max="5" width="25.109375" style="10" customWidth="1"/>
    <col min="6" max="6" width="11.6640625" style="10" customWidth="1"/>
    <col min="7" max="7" width="11.88671875" style="10" customWidth="1"/>
    <col min="8" max="8" width="5" style="10" customWidth="1"/>
    <col min="9" max="9" width="10.33203125" style="10" customWidth="1"/>
    <col min="10" max="10" width="10.44140625" style="10" customWidth="1"/>
    <col min="11" max="11" width="11.109375" style="10" customWidth="1"/>
    <col min="12" max="12" width="5.109375" style="10" customWidth="1"/>
    <col min="13" max="13" width="6.6640625" style="10" customWidth="1"/>
    <col min="14" max="36" width="6.33203125" style="10" customWidth="1"/>
    <col min="37" max="37" width="4.44140625" style="10" customWidth="1"/>
    <col min="38" max="38" width="4" style="10" customWidth="1"/>
    <col min="39" max="39" width="7.109375" style="10" customWidth="1"/>
    <col min="40" max="40" width="8.33203125" style="10" customWidth="1"/>
    <col min="41" max="41" width="7.88671875" style="10" customWidth="1"/>
    <col min="42" max="42" width="7.5546875" style="10" customWidth="1"/>
    <col min="43" max="43" width="9.109375" style="10"/>
    <col min="44" max="44" width="16.5546875" style="10" customWidth="1"/>
    <col min="45" max="45" width="16.88671875" style="10" customWidth="1"/>
    <col min="46" max="16384" width="9.109375" style="10"/>
  </cols>
  <sheetData>
    <row r="1" spans="2:45" ht="15" thickBot="1">
      <c r="I1" s="244" t="s">
        <v>91</v>
      </c>
      <c r="J1" s="244"/>
      <c r="K1" s="244"/>
      <c r="AN1" s="103" t="s">
        <v>110</v>
      </c>
      <c r="AO1" s="104" t="s">
        <v>108</v>
      </c>
      <c r="AP1" s="105" t="s">
        <v>109</v>
      </c>
    </row>
    <row r="2" spans="2:45" ht="42" thickBot="1">
      <c r="I2" s="27"/>
      <c r="J2" s="113" t="s">
        <v>88</v>
      </c>
      <c r="K2" s="113" t="s">
        <v>89</v>
      </c>
      <c r="N2" s="106" t="str">
        <f>+CONCATENATE(N3,N4)</f>
        <v>125</v>
      </c>
      <c r="O2" s="106" t="str">
        <f t="shared" ref="O2:AJ2" si="0">+CONCATENATE(O3,O4)</f>
        <v>135</v>
      </c>
      <c r="P2" s="106" t="str">
        <f t="shared" si="0"/>
        <v>155</v>
      </c>
      <c r="Q2" s="106" t="str">
        <f t="shared" si="0"/>
        <v>205</v>
      </c>
      <c r="R2" s="106" t="str">
        <f t="shared" si="0"/>
        <v>146</v>
      </c>
      <c r="S2" s="106" t="str">
        <f t="shared" si="0"/>
        <v>157</v>
      </c>
      <c r="T2" s="106" t="str">
        <f t="shared" si="0"/>
        <v>168</v>
      </c>
      <c r="U2" s="106" t="str">
        <f t="shared" si="0"/>
        <v>179</v>
      </c>
      <c r="V2" s="106" t="str">
        <f t="shared" si="0"/>
        <v>1810</v>
      </c>
      <c r="W2" s="106" t="str">
        <f t="shared" si="0"/>
        <v>1910</v>
      </c>
      <c r="X2" s="106" t="str">
        <f t="shared" si="0"/>
        <v>2010</v>
      </c>
      <c r="Y2" s="106" t="str">
        <f t="shared" si="0"/>
        <v>2110</v>
      </c>
      <c r="Z2" s="106" t="str">
        <f t="shared" si="0"/>
        <v>2210</v>
      </c>
      <c r="AA2" s="106" t="str">
        <f t="shared" si="0"/>
        <v>2310</v>
      </c>
      <c r="AB2" s="106" t="str">
        <f t="shared" si="0"/>
        <v>2410</v>
      </c>
      <c r="AC2" s="106" t="str">
        <f t="shared" si="0"/>
        <v>2510</v>
      </c>
      <c r="AD2" s="106" t="str">
        <f t="shared" si="0"/>
        <v>1911</v>
      </c>
      <c r="AE2" s="106" t="str">
        <f t="shared" si="0"/>
        <v>2012</v>
      </c>
      <c r="AF2" s="106" t="str">
        <f t="shared" si="0"/>
        <v>2113</v>
      </c>
      <c r="AG2" s="106" t="str">
        <f t="shared" si="0"/>
        <v>2214</v>
      </c>
      <c r="AH2" s="106" t="str">
        <f t="shared" si="0"/>
        <v>2315</v>
      </c>
      <c r="AI2" s="106" t="str">
        <f t="shared" si="0"/>
        <v>2416</v>
      </c>
      <c r="AJ2" s="106" t="str">
        <f t="shared" si="0"/>
        <v>2517</v>
      </c>
      <c r="AN2" s="147" t="s">
        <v>111</v>
      </c>
      <c r="AO2" s="149">
        <v>2.5000000000000001E-2</v>
      </c>
      <c r="AP2" s="150">
        <v>0</v>
      </c>
    </row>
    <row r="3" spans="2:45" ht="27.6">
      <c r="I3" s="28" t="s">
        <v>90</v>
      </c>
      <c r="J3" s="117">
        <f>+VLOOKUP(CONCATENATE(PT,PPT),'GSV for SSV Cal'!$AL$7:$AP$29,5,0)</f>
        <v>0.28999999999999998</v>
      </c>
      <c r="K3" s="117">
        <f>VLOOKUP(CONCATENATE(PT,PPT),'GSV for SSV Cal'!$AL$7:$AP$29,4,0)</f>
        <v>0.7</v>
      </c>
      <c r="M3" s="107" t="s">
        <v>86</v>
      </c>
      <c r="N3" s="145">
        <v>12</v>
      </c>
      <c r="O3" s="145">
        <v>13</v>
      </c>
      <c r="P3" s="145">
        <v>15</v>
      </c>
      <c r="Q3" s="145">
        <v>20</v>
      </c>
      <c r="R3" s="145">
        <v>14</v>
      </c>
      <c r="S3" s="145">
        <v>15</v>
      </c>
      <c r="T3" s="145">
        <v>16</v>
      </c>
      <c r="U3" s="145">
        <v>17</v>
      </c>
      <c r="V3" s="145">
        <v>18</v>
      </c>
      <c r="W3" s="145">
        <v>19</v>
      </c>
      <c r="X3" s="145">
        <v>20</v>
      </c>
      <c r="Y3" s="145">
        <v>21</v>
      </c>
      <c r="Z3" s="145">
        <v>22</v>
      </c>
      <c r="AA3" s="145">
        <v>23</v>
      </c>
      <c r="AB3" s="145">
        <v>24</v>
      </c>
      <c r="AC3" s="145">
        <v>25</v>
      </c>
      <c r="AD3" s="145">
        <v>19</v>
      </c>
      <c r="AE3" s="145">
        <v>20</v>
      </c>
      <c r="AF3" s="145">
        <v>21</v>
      </c>
      <c r="AG3" s="145">
        <v>22</v>
      </c>
      <c r="AH3" s="145">
        <v>23</v>
      </c>
      <c r="AI3" s="145">
        <v>24</v>
      </c>
      <c r="AJ3" s="145">
        <v>25</v>
      </c>
    </row>
    <row r="4" spans="2:45" ht="27.6">
      <c r="I4" s="113" t="s">
        <v>115</v>
      </c>
      <c r="J4" s="116">
        <v>0</v>
      </c>
      <c r="K4" s="116">
        <v>2.5000000000000001E-2</v>
      </c>
      <c r="M4" s="68" t="s">
        <v>85</v>
      </c>
      <c r="N4" s="145">
        <v>5</v>
      </c>
      <c r="O4" s="145">
        <v>5</v>
      </c>
      <c r="P4" s="145">
        <v>5</v>
      </c>
      <c r="Q4" s="145">
        <v>5</v>
      </c>
      <c r="R4" s="145">
        <v>6</v>
      </c>
      <c r="S4" s="145">
        <v>7</v>
      </c>
      <c r="T4" s="145">
        <v>8</v>
      </c>
      <c r="U4" s="145">
        <v>9</v>
      </c>
      <c r="V4" s="145">
        <v>10</v>
      </c>
      <c r="W4" s="145">
        <v>10</v>
      </c>
      <c r="X4" s="145">
        <v>10</v>
      </c>
      <c r="Y4" s="145">
        <v>10</v>
      </c>
      <c r="Z4" s="145">
        <v>10</v>
      </c>
      <c r="AA4" s="145">
        <v>10</v>
      </c>
      <c r="AB4" s="145">
        <v>10</v>
      </c>
      <c r="AC4" s="145">
        <v>10</v>
      </c>
      <c r="AD4" s="145">
        <v>11</v>
      </c>
      <c r="AE4" s="145">
        <v>12</v>
      </c>
      <c r="AF4" s="145">
        <v>13</v>
      </c>
      <c r="AG4" s="145">
        <v>14</v>
      </c>
      <c r="AH4" s="145">
        <v>15</v>
      </c>
      <c r="AI4" s="145">
        <v>16</v>
      </c>
      <c r="AJ4" s="145">
        <v>17</v>
      </c>
    </row>
    <row r="5" spans="2:45" ht="41.4">
      <c r="B5" s="28" t="s">
        <v>59</v>
      </c>
      <c r="C5" s="165"/>
      <c r="D5" s="28" t="s">
        <v>60</v>
      </c>
      <c r="E5" s="174" t="s">
        <v>63</v>
      </c>
      <c r="F5" s="28" t="s">
        <v>62</v>
      </c>
      <c r="G5" s="167" t="s">
        <v>61</v>
      </c>
      <c r="I5" s="119"/>
      <c r="J5" s="119"/>
      <c r="K5" s="119"/>
      <c r="M5" s="68" t="s">
        <v>112</v>
      </c>
      <c r="N5" s="243" t="s">
        <v>113</v>
      </c>
      <c r="O5" s="243"/>
      <c r="P5" s="243"/>
      <c r="Q5" s="243"/>
      <c r="R5" s="243"/>
      <c r="S5" s="243"/>
      <c r="T5" s="243"/>
      <c r="U5" s="243"/>
      <c r="V5" s="243"/>
      <c r="W5" s="243"/>
      <c r="X5" s="243"/>
      <c r="Y5" s="243"/>
      <c r="Z5" s="243"/>
      <c r="AA5" s="243"/>
      <c r="AB5" s="243"/>
      <c r="AC5" s="243"/>
      <c r="AD5" s="243"/>
      <c r="AE5" s="243"/>
      <c r="AF5" s="243"/>
      <c r="AG5" s="243"/>
      <c r="AH5" s="243"/>
      <c r="AI5" s="243"/>
      <c r="AJ5" s="243"/>
      <c r="AM5"/>
      <c r="AN5"/>
      <c r="AO5" s="241" t="s">
        <v>107</v>
      </c>
      <c r="AP5" s="242"/>
      <c r="AR5" s="244" t="s">
        <v>137</v>
      </c>
      <c r="AS5" s="244"/>
    </row>
    <row r="6" spans="2:45" ht="13.5" customHeight="1">
      <c r="B6" s="27"/>
      <c r="C6" s="27"/>
      <c r="D6" s="27"/>
      <c r="E6" s="27"/>
      <c r="F6" s="27"/>
      <c r="G6" s="27"/>
      <c r="I6" s="119"/>
      <c r="J6" s="119"/>
      <c r="K6" s="119"/>
      <c r="M6" s="145">
        <v>1</v>
      </c>
      <c r="N6" s="115">
        <v>0</v>
      </c>
      <c r="O6" s="115">
        <v>0</v>
      </c>
      <c r="P6" s="115">
        <v>0</v>
      </c>
      <c r="Q6" s="115">
        <v>0</v>
      </c>
      <c r="R6" s="115">
        <v>0</v>
      </c>
      <c r="S6" s="115">
        <v>0</v>
      </c>
      <c r="T6" s="115">
        <v>0</v>
      </c>
      <c r="U6" s="115">
        <v>0</v>
      </c>
      <c r="V6" s="115">
        <v>0</v>
      </c>
      <c r="W6" s="115">
        <v>0</v>
      </c>
      <c r="X6" s="115">
        <v>0</v>
      </c>
      <c r="Y6" s="115">
        <v>0</v>
      </c>
      <c r="Z6" s="115">
        <v>0</v>
      </c>
      <c r="AA6" s="115">
        <v>0</v>
      </c>
      <c r="AB6" s="115">
        <v>0</v>
      </c>
      <c r="AC6" s="115">
        <v>0</v>
      </c>
      <c r="AD6" s="115">
        <v>0</v>
      </c>
      <c r="AE6" s="115">
        <v>0</v>
      </c>
      <c r="AF6" s="115">
        <v>0</v>
      </c>
      <c r="AG6" s="115">
        <v>0</v>
      </c>
      <c r="AH6" s="115">
        <v>0</v>
      </c>
      <c r="AI6" s="115">
        <v>0</v>
      </c>
      <c r="AJ6" s="115">
        <v>0</v>
      </c>
      <c r="AM6" s="146" t="s">
        <v>86</v>
      </c>
      <c r="AN6" s="146" t="s">
        <v>85</v>
      </c>
      <c r="AO6" s="102" t="s">
        <v>108</v>
      </c>
      <c r="AP6" s="102" t="s">
        <v>109</v>
      </c>
      <c r="AR6" s="113" t="s">
        <v>138</v>
      </c>
      <c r="AS6" s="113" t="s">
        <v>139</v>
      </c>
    </row>
    <row r="7" spans="2:45" ht="14.4">
      <c r="B7" s="12">
        <v>1</v>
      </c>
      <c r="C7" s="12">
        <v>1</v>
      </c>
      <c r="D7" s="13">
        <f t="shared" ref="D7:D31" si="1">+INDEX($M$2:$AJ$30,MATCH(B7,$M$2:$M$30,0),MATCH(CONCATENATE(PT,PPT),$M$2:$AJ$2,0))</f>
        <v>0</v>
      </c>
      <c r="E7" s="118">
        <f>(IF(B7=1,Modal_Basic_Prem_Yr1,Modal_Basic_Prem_Yr2))*(B7&lt;=PPT)*IF(Prem_Mode="Monthly",12,1)</f>
        <v>0</v>
      </c>
      <c r="F7" s="118">
        <f>SUM($E$7:E7)*(B7&lt;=PT)</f>
        <v>0</v>
      </c>
      <c r="G7" s="118">
        <f>D7*F7</f>
        <v>0</v>
      </c>
      <c r="H7" s="11"/>
      <c r="I7" s="120"/>
      <c r="J7" s="121"/>
      <c r="K7" s="121"/>
      <c r="M7" s="145">
        <v>2</v>
      </c>
      <c r="N7" s="115">
        <v>0.3</v>
      </c>
      <c r="O7" s="115">
        <v>0.3</v>
      </c>
      <c r="P7" s="115">
        <v>0.3</v>
      </c>
      <c r="Q7" s="115">
        <v>0.3</v>
      </c>
      <c r="R7" s="115">
        <v>0.3</v>
      </c>
      <c r="S7" s="115">
        <v>0.3</v>
      </c>
      <c r="T7" s="115">
        <v>0.3</v>
      </c>
      <c r="U7" s="115">
        <v>0.3</v>
      </c>
      <c r="V7" s="115">
        <v>0</v>
      </c>
      <c r="W7" s="115">
        <v>0</v>
      </c>
      <c r="X7" s="115">
        <v>0</v>
      </c>
      <c r="Y7" s="115">
        <v>0</v>
      </c>
      <c r="Z7" s="115">
        <v>0</v>
      </c>
      <c r="AA7" s="115">
        <v>0</v>
      </c>
      <c r="AB7" s="115">
        <v>0</v>
      </c>
      <c r="AC7" s="115">
        <v>0</v>
      </c>
      <c r="AD7" s="115">
        <v>0</v>
      </c>
      <c r="AE7" s="115">
        <v>0</v>
      </c>
      <c r="AF7" s="115">
        <v>0</v>
      </c>
      <c r="AG7" s="115">
        <v>0</v>
      </c>
      <c r="AH7" s="115">
        <v>0</v>
      </c>
      <c r="AI7" s="115">
        <v>0</v>
      </c>
      <c r="AJ7" s="115">
        <v>0</v>
      </c>
      <c r="AL7" s="106" t="str">
        <f>+CONCATENATE(AM7,AN7)</f>
        <v>125</v>
      </c>
      <c r="AM7" s="146">
        <v>12</v>
      </c>
      <c r="AN7" s="146">
        <v>5</v>
      </c>
      <c r="AO7" s="148">
        <v>0.39</v>
      </c>
      <c r="AP7" s="148">
        <v>0.28999999999999998</v>
      </c>
      <c r="AR7" s="113">
        <v>1</v>
      </c>
      <c r="AS7" s="140">
        <f>ROUND(SUM($E$7)*10%,0)</f>
        <v>0</v>
      </c>
    </row>
    <row r="8" spans="2:45" ht="14.4">
      <c r="B8" s="12">
        <f>B7+1</f>
        <v>2</v>
      </c>
      <c r="C8" s="12">
        <f>C7+1</f>
        <v>2</v>
      </c>
      <c r="D8" s="13">
        <f t="shared" si="1"/>
        <v>0</v>
      </c>
      <c r="E8" s="118">
        <f t="shared" ref="E8:E26" si="2">(IF(B8=1,Modal_Basic_Prem_Yr1,Modal_Basic_Prem_Yr2))*(B8&lt;=PPT)*IF(Prem_Mode="Monthly",12,1)</f>
        <v>0</v>
      </c>
      <c r="F8" s="118">
        <f>SUM($E$7:E8)*(B8&lt;=PT)</f>
        <v>0</v>
      </c>
      <c r="G8" s="118">
        <f t="shared" ref="G8:G26" si="3">D8*F8</f>
        <v>0</v>
      </c>
      <c r="H8" s="11"/>
      <c r="I8" s="120"/>
      <c r="J8" s="121"/>
      <c r="K8" s="121"/>
      <c r="M8" s="145">
        <v>3</v>
      </c>
      <c r="N8" s="115">
        <v>0.3</v>
      </c>
      <c r="O8" s="115">
        <v>0.3</v>
      </c>
      <c r="P8" s="115">
        <v>0.3</v>
      </c>
      <c r="Q8" s="115">
        <v>0.3</v>
      </c>
      <c r="R8" s="115">
        <v>0.3</v>
      </c>
      <c r="S8" s="115">
        <v>0.3</v>
      </c>
      <c r="T8" s="115">
        <v>0.3</v>
      </c>
      <c r="U8" s="115">
        <v>0.3</v>
      </c>
      <c r="V8" s="115">
        <v>0.3</v>
      </c>
      <c r="W8" s="115">
        <v>0.3</v>
      </c>
      <c r="X8" s="115">
        <v>0.3</v>
      </c>
      <c r="Y8" s="115">
        <v>0.3</v>
      </c>
      <c r="Z8" s="115">
        <v>0.3</v>
      </c>
      <c r="AA8" s="115">
        <v>0.3</v>
      </c>
      <c r="AB8" s="115">
        <v>0.3</v>
      </c>
      <c r="AC8" s="115">
        <v>0.3</v>
      </c>
      <c r="AD8" s="115">
        <v>0.3</v>
      </c>
      <c r="AE8" s="115">
        <v>0.3</v>
      </c>
      <c r="AF8" s="115">
        <v>0.3</v>
      </c>
      <c r="AG8" s="115">
        <v>0.3</v>
      </c>
      <c r="AH8" s="115">
        <v>0.3</v>
      </c>
      <c r="AI8" s="115">
        <v>0.3</v>
      </c>
      <c r="AJ8" s="115">
        <v>0.3</v>
      </c>
      <c r="AL8" s="106" t="str">
        <f t="shared" ref="AL8:AL29" si="4">+CONCATENATE(AM8,AN8)</f>
        <v>135</v>
      </c>
      <c r="AM8" s="146">
        <v>13</v>
      </c>
      <c r="AN8" s="146">
        <v>5</v>
      </c>
      <c r="AO8" s="148">
        <v>0.43</v>
      </c>
      <c r="AP8" s="148">
        <v>0.28000000000000003</v>
      </c>
      <c r="AR8" s="113">
        <v>2</v>
      </c>
      <c r="AS8" s="140">
        <f>ROUND(SUM($E$7:$E$8)*20%,0)*(PPT&gt;=10)</f>
        <v>0</v>
      </c>
    </row>
    <row r="9" spans="2:45" ht="14.4">
      <c r="B9" s="12">
        <f t="shared" ref="B9:B31" si="5">B8+1</f>
        <v>3</v>
      </c>
      <c r="C9" s="12">
        <f t="shared" ref="C9:C31" si="6">C8+1</f>
        <v>3</v>
      </c>
      <c r="D9" s="13">
        <f t="shared" si="1"/>
        <v>0.3</v>
      </c>
      <c r="E9" s="118">
        <f t="shared" si="2"/>
        <v>0</v>
      </c>
      <c r="F9" s="118">
        <f>SUM($E$7:E9)*(B9&lt;=PT)</f>
        <v>0</v>
      </c>
      <c r="G9" s="118">
        <f t="shared" si="3"/>
        <v>0</v>
      </c>
      <c r="H9" s="11"/>
      <c r="I9" s="120"/>
      <c r="J9" s="121"/>
      <c r="K9" s="121"/>
      <c r="M9" s="145">
        <v>4</v>
      </c>
      <c r="N9" s="115">
        <v>0.5</v>
      </c>
      <c r="O9" s="115">
        <v>0.5</v>
      </c>
      <c r="P9" s="115">
        <v>0.5</v>
      </c>
      <c r="Q9" s="115">
        <v>0.5</v>
      </c>
      <c r="R9" s="115">
        <v>0.5</v>
      </c>
      <c r="S9" s="115">
        <v>0.5</v>
      </c>
      <c r="T9" s="115">
        <v>0.5</v>
      </c>
      <c r="U9" s="115">
        <v>0.5</v>
      </c>
      <c r="V9" s="115">
        <v>0.5</v>
      </c>
      <c r="W9" s="115">
        <v>0.5</v>
      </c>
      <c r="X9" s="115">
        <v>0.5</v>
      </c>
      <c r="Y9" s="115">
        <v>0.5</v>
      </c>
      <c r="Z9" s="115">
        <v>0.5</v>
      </c>
      <c r="AA9" s="115">
        <v>0.5</v>
      </c>
      <c r="AB9" s="115">
        <v>0.5</v>
      </c>
      <c r="AC9" s="115">
        <v>0.5</v>
      </c>
      <c r="AD9" s="115">
        <v>0.5</v>
      </c>
      <c r="AE9" s="115">
        <v>0.5</v>
      </c>
      <c r="AF9" s="115">
        <v>0.5</v>
      </c>
      <c r="AG9" s="115">
        <v>0.5</v>
      </c>
      <c r="AH9" s="115">
        <v>0.5</v>
      </c>
      <c r="AI9" s="115">
        <v>0.5</v>
      </c>
      <c r="AJ9" s="115">
        <v>0.5</v>
      </c>
      <c r="AL9" s="106" t="str">
        <f t="shared" si="4"/>
        <v>155</v>
      </c>
      <c r="AM9" s="146">
        <v>15</v>
      </c>
      <c r="AN9" s="146">
        <v>5</v>
      </c>
      <c r="AO9" s="148">
        <v>0.53</v>
      </c>
      <c r="AP9" s="148">
        <v>0.26</v>
      </c>
    </row>
    <row r="10" spans="2:45" ht="14.4">
      <c r="B10" s="12">
        <f t="shared" si="5"/>
        <v>4</v>
      </c>
      <c r="C10" s="12">
        <f t="shared" si="6"/>
        <v>4</v>
      </c>
      <c r="D10" s="13">
        <f t="shared" si="1"/>
        <v>0.5</v>
      </c>
      <c r="E10" s="118">
        <f t="shared" si="2"/>
        <v>0</v>
      </c>
      <c r="F10" s="118">
        <f>SUM($E$7:E10)*(B10&lt;=PT)</f>
        <v>0</v>
      </c>
      <c r="G10" s="118">
        <f t="shared" si="3"/>
        <v>0</v>
      </c>
      <c r="H10" s="11"/>
      <c r="I10" s="120"/>
      <c r="J10" s="121"/>
      <c r="K10" s="121"/>
      <c r="M10" s="145">
        <v>5</v>
      </c>
      <c r="N10" s="115">
        <v>0.5</v>
      </c>
      <c r="O10" s="115">
        <v>0.5</v>
      </c>
      <c r="P10" s="115">
        <v>0.5</v>
      </c>
      <c r="Q10" s="115">
        <v>0.5</v>
      </c>
      <c r="R10" s="115">
        <v>0.5</v>
      </c>
      <c r="S10" s="115">
        <v>0.5</v>
      </c>
      <c r="T10" s="115">
        <v>0.5</v>
      </c>
      <c r="U10" s="115">
        <v>0.5</v>
      </c>
      <c r="V10" s="115">
        <v>0.5</v>
      </c>
      <c r="W10" s="115">
        <v>0.5</v>
      </c>
      <c r="X10" s="115">
        <v>0.5</v>
      </c>
      <c r="Y10" s="115">
        <v>0.5</v>
      </c>
      <c r="Z10" s="115">
        <v>0.5</v>
      </c>
      <c r="AA10" s="115">
        <v>0.5</v>
      </c>
      <c r="AB10" s="115">
        <v>0.5</v>
      </c>
      <c r="AC10" s="115">
        <v>0.5</v>
      </c>
      <c r="AD10" s="115">
        <v>0.5</v>
      </c>
      <c r="AE10" s="115">
        <v>0.5</v>
      </c>
      <c r="AF10" s="115">
        <v>0.5</v>
      </c>
      <c r="AG10" s="115">
        <v>0.5</v>
      </c>
      <c r="AH10" s="115">
        <v>0.5</v>
      </c>
      <c r="AI10" s="115">
        <v>0.5</v>
      </c>
      <c r="AJ10" s="115">
        <v>0.5</v>
      </c>
      <c r="AL10" s="106" t="str">
        <f t="shared" si="4"/>
        <v>205</v>
      </c>
      <c r="AM10" s="146">
        <v>20</v>
      </c>
      <c r="AN10" s="146">
        <v>5</v>
      </c>
      <c r="AO10" s="148">
        <v>0.84</v>
      </c>
      <c r="AP10" s="148">
        <v>0.28000000000000003</v>
      </c>
    </row>
    <row r="11" spans="2:45" ht="14.4">
      <c r="B11" s="12">
        <f t="shared" si="5"/>
        <v>5</v>
      </c>
      <c r="C11" s="12">
        <f t="shared" si="6"/>
        <v>5</v>
      </c>
      <c r="D11" s="13">
        <f t="shared" si="1"/>
        <v>0.5</v>
      </c>
      <c r="E11" s="118">
        <f t="shared" si="2"/>
        <v>0</v>
      </c>
      <c r="F11" s="118">
        <f>SUM($E$7:E11)*(B11&lt;=PT)</f>
        <v>0</v>
      </c>
      <c r="G11" s="118">
        <f t="shared" si="3"/>
        <v>0</v>
      </c>
      <c r="H11" s="11"/>
      <c r="I11" s="120"/>
      <c r="J11" s="121"/>
      <c r="K11" s="121"/>
      <c r="M11" s="145">
        <v>6</v>
      </c>
      <c r="N11" s="115">
        <v>0.5</v>
      </c>
      <c r="O11" s="115">
        <v>0.5</v>
      </c>
      <c r="P11" s="115">
        <v>0.5</v>
      </c>
      <c r="Q11" s="115">
        <v>0.5</v>
      </c>
      <c r="R11" s="115">
        <v>0.5</v>
      </c>
      <c r="S11" s="115">
        <v>0.5</v>
      </c>
      <c r="T11" s="115">
        <v>0.5</v>
      </c>
      <c r="U11" s="115">
        <v>0.5</v>
      </c>
      <c r="V11" s="115">
        <v>0.5</v>
      </c>
      <c r="W11" s="115">
        <v>0.5</v>
      </c>
      <c r="X11" s="115">
        <v>0.5</v>
      </c>
      <c r="Y11" s="115">
        <v>0.5</v>
      </c>
      <c r="Z11" s="115">
        <v>0.5</v>
      </c>
      <c r="AA11" s="115">
        <v>0.5</v>
      </c>
      <c r="AB11" s="115">
        <v>0.5</v>
      </c>
      <c r="AC11" s="115">
        <v>0.5</v>
      </c>
      <c r="AD11" s="115">
        <v>0.5</v>
      </c>
      <c r="AE11" s="115">
        <v>0.5</v>
      </c>
      <c r="AF11" s="115">
        <v>0.5</v>
      </c>
      <c r="AG11" s="115">
        <v>0.5</v>
      </c>
      <c r="AH11" s="115">
        <v>0.5</v>
      </c>
      <c r="AI11" s="115">
        <v>0.5</v>
      </c>
      <c r="AJ11" s="115">
        <v>0.5</v>
      </c>
      <c r="AL11" s="106" t="str">
        <f t="shared" si="4"/>
        <v>146</v>
      </c>
      <c r="AM11" s="146">
        <v>14</v>
      </c>
      <c r="AN11" s="146">
        <v>6</v>
      </c>
      <c r="AO11" s="148">
        <v>0.4</v>
      </c>
      <c r="AP11" s="148">
        <v>0.23</v>
      </c>
    </row>
    <row r="12" spans="2:45" ht="14.4">
      <c r="B12" s="12">
        <f t="shared" si="5"/>
        <v>6</v>
      </c>
      <c r="C12" s="12">
        <f t="shared" si="6"/>
        <v>6</v>
      </c>
      <c r="D12" s="13">
        <f t="shared" si="1"/>
        <v>0.5</v>
      </c>
      <c r="E12" s="118">
        <f t="shared" si="2"/>
        <v>0</v>
      </c>
      <c r="F12" s="118">
        <f>SUM($E$7:E12)*(B12&lt;=PT)</f>
        <v>0</v>
      </c>
      <c r="G12" s="118">
        <f t="shared" si="3"/>
        <v>0</v>
      </c>
      <c r="H12" s="11"/>
      <c r="I12" s="120"/>
      <c r="J12" s="121"/>
      <c r="K12" s="121"/>
      <c r="M12" s="145">
        <v>7</v>
      </c>
      <c r="N12" s="115">
        <v>0.5</v>
      </c>
      <c r="O12" s="115">
        <v>0.5</v>
      </c>
      <c r="P12" s="115">
        <v>0.5</v>
      </c>
      <c r="Q12" s="115">
        <v>0.5</v>
      </c>
      <c r="R12" s="115">
        <v>0.5</v>
      </c>
      <c r="S12" s="115">
        <v>0.5</v>
      </c>
      <c r="T12" s="115">
        <v>0.5</v>
      </c>
      <c r="U12" s="115">
        <v>0.5</v>
      </c>
      <c r="V12" s="115">
        <v>0.5</v>
      </c>
      <c r="W12" s="115">
        <v>0.5</v>
      </c>
      <c r="X12" s="115">
        <v>0.5</v>
      </c>
      <c r="Y12" s="115">
        <v>0.5</v>
      </c>
      <c r="Z12" s="115">
        <v>0.5</v>
      </c>
      <c r="AA12" s="115">
        <v>0.5</v>
      </c>
      <c r="AB12" s="115">
        <v>0.5</v>
      </c>
      <c r="AC12" s="115">
        <v>0.5</v>
      </c>
      <c r="AD12" s="115">
        <v>0.5</v>
      </c>
      <c r="AE12" s="115">
        <v>0.5</v>
      </c>
      <c r="AF12" s="115">
        <v>0.5</v>
      </c>
      <c r="AG12" s="115">
        <v>0.5</v>
      </c>
      <c r="AH12" s="115">
        <v>0.5</v>
      </c>
      <c r="AI12" s="115">
        <v>0.5</v>
      </c>
      <c r="AJ12" s="115">
        <v>0.5</v>
      </c>
      <c r="AL12" s="106" t="str">
        <f t="shared" si="4"/>
        <v>157</v>
      </c>
      <c r="AM12" s="146">
        <v>15</v>
      </c>
      <c r="AN12" s="146">
        <v>7</v>
      </c>
      <c r="AO12" s="148">
        <v>0.47</v>
      </c>
      <c r="AP12" s="148">
        <v>0.27</v>
      </c>
    </row>
    <row r="13" spans="2:45" ht="14.4">
      <c r="B13" s="12">
        <f t="shared" si="5"/>
        <v>7</v>
      </c>
      <c r="C13" s="12">
        <f t="shared" si="6"/>
        <v>7</v>
      </c>
      <c r="D13" s="13">
        <f t="shared" si="1"/>
        <v>0.5</v>
      </c>
      <c r="E13" s="118">
        <f t="shared" si="2"/>
        <v>0</v>
      </c>
      <c r="F13" s="118">
        <f>SUM($E$7:E13)*(B13&lt;=PT)</f>
        <v>0</v>
      </c>
      <c r="G13" s="118">
        <f t="shared" si="3"/>
        <v>0</v>
      </c>
      <c r="H13" s="11"/>
      <c r="I13" s="120"/>
      <c r="J13" s="121"/>
      <c r="K13" s="121"/>
      <c r="M13" s="145">
        <v>8</v>
      </c>
      <c r="N13" s="115">
        <v>0.56000000000000005</v>
      </c>
      <c r="O13" s="115">
        <v>0.55000000000000004</v>
      </c>
      <c r="P13" s="115">
        <v>0.53</v>
      </c>
      <c r="Q13" s="115">
        <v>0.52</v>
      </c>
      <c r="R13" s="115">
        <v>0.54</v>
      </c>
      <c r="S13" s="115">
        <v>0.54</v>
      </c>
      <c r="T13" s="115">
        <v>0.53</v>
      </c>
      <c r="U13" s="115">
        <v>0.53</v>
      </c>
      <c r="V13" s="115">
        <v>0.52</v>
      </c>
      <c r="W13" s="115">
        <v>0.52</v>
      </c>
      <c r="X13" s="115">
        <v>0.52</v>
      </c>
      <c r="Y13" s="115">
        <v>0.51</v>
      </c>
      <c r="Z13" s="115">
        <v>0.51</v>
      </c>
      <c r="AA13" s="115">
        <v>0.51</v>
      </c>
      <c r="AB13" s="115">
        <v>0.51</v>
      </c>
      <c r="AC13" s="115">
        <v>0.51</v>
      </c>
      <c r="AD13" s="115">
        <v>0.52</v>
      </c>
      <c r="AE13" s="115">
        <v>0.52</v>
      </c>
      <c r="AF13" s="115">
        <v>0.52</v>
      </c>
      <c r="AG13" s="115">
        <v>0.51</v>
      </c>
      <c r="AH13" s="115">
        <v>0.51</v>
      </c>
      <c r="AI13" s="115">
        <v>0.51</v>
      </c>
      <c r="AJ13" s="115">
        <v>0.51</v>
      </c>
      <c r="AL13" s="106" t="str">
        <f t="shared" si="4"/>
        <v>168</v>
      </c>
      <c r="AM13" s="146">
        <v>16</v>
      </c>
      <c r="AN13" s="146">
        <v>8</v>
      </c>
      <c r="AO13" s="148">
        <v>0.45</v>
      </c>
      <c r="AP13" s="148">
        <v>0.25</v>
      </c>
    </row>
    <row r="14" spans="2:45" ht="14.4">
      <c r="B14" s="12">
        <f t="shared" si="5"/>
        <v>8</v>
      </c>
      <c r="C14" s="12">
        <f t="shared" si="6"/>
        <v>8</v>
      </c>
      <c r="D14" s="13">
        <f t="shared" si="1"/>
        <v>0.51</v>
      </c>
      <c r="E14" s="118">
        <f t="shared" si="2"/>
        <v>0</v>
      </c>
      <c r="F14" s="118">
        <f>SUM($E$7:E14)*(B14&lt;=PT)</f>
        <v>0</v>
      </c>
      <c r="G14" s="118">
        <f t="shared" si="3"/>
        <v>0</v>
      </c>
      <c r="H14" s="11"/>
      <c r="I14" s="120"/>
      <c r="J14" s="121"/>
      <c r="K14" s="121"/>
      <c r="M14" s="145">
        <v>9</v>
      </c>
      <c r="N14" s="115">
        <v>0.62</v>
      </c>
      <c r="O14" s="115">
        <v>0.6</v>
      </c>
      <c r="P14" s="115">
        <v>0.56999999999999995</v>
      </c>
      <c r="Q14" s="115">
        <v>0.53</v>
      </c>
      <c r="R14" s="115">
        <v>0.57999999999999996</v>
      </c>
      <c r="S14" s="115">
        <v>0.56999999999999995</v>
      </c>
      <c r="T14" s="115">
        <v>0.56000000000000005</v>
      </c>
      <c r="U14" s="115">
        <v>0.55000000000000004</v>
      </c>
      <c r="V14" s="115">
        <v>0.54</v>
      </c>
      <c r="W14" s="115">
        <v>0.54</v>
      </c>
      <c r="X14" s="115">
        <v>0.53</v>
      </c>
      <c r="Y14" s="115">
        <v>0.53</v>
      </c>
      <c r="Z14" s="115">
        <v>0.52</v>
      </c>
      <c r="AA14" s="115">
        <v>0.52</v>
      </c>
      <c r="AB14" s="115">
        <v>0.52</v>
      </c>
      <c r="AC14" s="115">
        <v>0.52</v>
      </c>
      <c r="AD14" s="115">
        <v>0.54</v>
      </c>
      <c r="AE14" s="115">
        <v>0.53</v>
      </c>
      <c r="AF14" s="115">
        <v>0.53</v>
      </c>
      <c r="AG14" s="115">
        <v>0.53</v>
      </c>
      <c r="AH14" s="115">
        <v>0.52</v>
      </c>
      <c r="AI14" s="115">
        <v>0.52</v>
      </c>
      <c r="AJ14" s="115">
        <v>0.52</v>
      </c>
      <c r="AL14" s="106" t="str">
        <f t="shared" si="4"/>
        <v>179</v>
      </c>
      <c r="AM14" s="146">
        <v>17</v>
      </c>
      <c r="AN14" s="146">
        <v>9</v>
      </c>
      <c r="AO14" s="148">
        <v>0.44</v>
      </c>
      <c r="AP14" s="148">
        <v>0.24</v>
      </c>
    </row>
    <row r="15" spans="2:45" ht="14.4">
      <c r="B15" s="12">
        <f t="shared" si="5"/>
        <v>9</v>
      </c>
      <c r="C15" s="12">
        <f t="shared" si="6"/>
        <v>9</v>
      </c>
      <c r="D15" s="13">
        <f t="shared" si="1"/>
        <v>0.52</v>
      </c>
      <c r="E15" s="118">
        <f t="shared" si="2"/>
        <v>0</v>
      </c>
      <c r="F15" s="118">
        <f>SUM($E$7:E15)*(B15&lt;=PT)</f>
        <v>0</v>
      </c>
      <c r="G15" s="118">
        <f t="shared" si="3"/>
        <v>0</v>
      </c>
      <c r="H15" s="11"/>
      <c r="I15" s="120"/>
      <c r="J15" s="121"/>
      <c r="K15" s="121"/>
      <c r="M15" s="145">
        <v>10</v>
      </c>
      <c r="N15" s="115">
        <v>0.69</v>
      </c>
      <c r="O15" s="115">
        <v>0.65</v>
      </c>
      <c r="P15" s="115">
        <v>0.6</v>
      </c>
      <c r="Q15" s="115">
        <v>0.55000000000000004</v>
      </c>
      <c r="R15" s="115">
        <v>0.62</v>
      </c>
      <c r="S15" s="115">
        <v>0.61</v>
      </c>
      <c r="T15" s="115">
        <v>0.59</v>
      </c>
      <c r="U15" s="115">
        <v>0.57999999999999996</v>
      </c>
      <c r="V15" s="115">
        <v>0.56999999999999995</v>
      </c>
      <c r="W15" s="115">
        <v>0.56000000000000005</v>
      </c>
      <c r="X15" s="115">
        <v>0.55000000000000004</v>
      </c>
      <c r="Y15" s="115">
        <v>0.54</v>
      </c>
      <c r="Z15" s="115">
        <v>0.54</v>
      </c>
      <c r="AA15" s="115">
        <v>0.53</v>
      </c>
      <c r="AB15" s="115">
        <v>0.53</v>
      </c>
      <c r="AC15" s="115">
        <v>0.53</v>
      </c>
      <c r="AD15" s="115">
        <v>0.56000000000000005</v>
      </c>
      <c r="AE15" s="115">
        <v>0.55000000000000004</v>
      </c>
      <c r="AF15" s="115">
        <v>0.55000000000000004</v>
      </c>
      <c r="AG15" s="115">
        <v>0.54</v>
      </c>
      <c r="AH15" s="115">
        <v>0.54</v>
      </c>
      <c r="AI15" s="115">
        <v>0.53</v>
      </c>
      <c r="AJ15" s="115">
        <v>0.53</v>
      </c>
      <c r="AL15" s="106" t="str">
        <f t="shared" si="4"/>
        <v>1810</v>
      </c>
      <c r="AM15" s="146">
        <v>18</v>
      </c>
      <c r="AN15" s="146">
        <v>10</v>
      </c>
      <c r="AO15" s="148">
        <v>0.44</v>
      </c>
      <c r="AP15" s="148">
        <v>0.23</v>
      </c>
    </row>
    <row r="16" spans="2:45" ht="14.4">
      <c r="B16" s="12">
        <f t="shared" si="5"/>
        <v>10</v>
      </c>
      <c r="C16" s="12">
        <f t="shared" si="6"/>
        <v>10</v>
      </c>
      <c r="D16" s="13">
        <f t="shared" si="1"/>
        <v>0.53</v>
      </c>
      <c r="E16" s="118">
        <f t="shared" si="2"/>
        <v>0</v>
      </c>
      <c r="F16" s="118">
        <f>SUM($E$7:E16)*(B16&lt;=PT)</f>
        <v>0</v>
      </c>
      <c r="G16" s="118">
        <f t="shared" si="3"/>
        <v>0</v>
      </c>
      <c r="H16" s="11"/>
      <c r="I16" s="120"/>
      <c r="J16" s="121"/>
      <c r="K16" s="121"/>
      <c r="M16" s="145">
        <v>11</v>
      </c>
      <c r="N16" s="115">
        <v>0.75</v>
      </c>
      <c r="O16" s="115">
        <v>0.7</v>
      </c>
      <c r="P16" s="115">
        <v>0.64</v>
      </c>
      <c r="Q16" s="115">
        <v>0.56000000000000005</v>
      </c>
      <c r="R16" s="115">
        <v>0.67</v>
      </c>
      <c r="S16" s="115">
        <v>0.64</v>
      </c>
      <c r="T16" s="115">
        <v>0.62</v>
      </c>
      <c r="U16" s="115">
        <v>0.6</v>
      </c>
      <c r="V16" s="115">
        <v>0.59</v>
      </c>
      <c r="W16" s="115">
        <v>0.57999999999999996</v>
      </c>
      <c r="X16" s="115">
        <v>0.56000000000000005</v>
      </c>
      <c r="Y16" s="115">
        <v>0.56000000000000005</v>
      </c>
      <c r="Z16" s="115">
        <v>0.55000000000000004</v>
      </c>
      <c r="AA16" s="115">
        <v>0.54</v>
      </c>
      <c r="AB16" s="115">
        <v>0.54</v>
      </c>
      <c r="AC16" s="115">
        <v>0.53</v>
      </c>
      <c r="AD16" s="115">
        <v>0.57999999999999996</v>
      </c>
      <c r="AE16" s="115">
        <v>0.56999999999999995</v>
      </c>
      <c r="AF16" s="115">
        <v>0.56000000000000005</v>
      </c>
      <c r="AG16" s="115">
        <v>0.55000000000000004</v>
      </c>
      <c r="AH16" s="115">
        <v>0.55000000000000004</v>
      </c>
      <c r="AI16" s="115">
        <v>0.54</v>
      </c>
      <c r="AJ16" s="115">
        <v>0.54</v>
      </c>
      <c r="AL16" s="106" t="str">
        <f t="shared" si="4"/>
        <v>1910</v>
      </c>
      <c r="AM16" s="146">
        <v>19</v>
      </c>
      <c r="AN16" s="146">
        <v>10</v>
      </c>
      <c r="AO16" s="148">
        <v>0.49</v>
      </c>
      <c r="AP16" s="148">
        <v>0.23</v>
      </c>
    </row>
    <row r="17" spans="2:42" ht="14.4">
      <c r="B17" s="12">
        <f t="shared" si="5"/>
        <v>11</v>
      </c>
      <c r="C17" s="12">
        <f t="shared" si="6"/>
        <v>11</v>
      </c>
      <c r="D17" s="13">
        <f t="shared" si="1"/>
        <v>0.54</v>
      </c>
      <c r="E17" s="118">
        <f t="shared" si="2"/>
        <v>0</v>
      </c>
      <c r="F17" s="118">
        <f>SUM($E$7:E17)*(B17&lt;=PT)</f>
        <v>0</v>
      </c>
      <c r="G17" s="118">
        <f t="shared" si="3"/>
        <v>0</v>
      </c>
      <c r="H17" s="11"/>
      <c r="I17" s="120"/>
      <c r="J17" s="121"/>
      <c r="K17" s="121"/>
      <c r="M17" s="145">
        <v>12</v>
      </c>
      <c r="N17" s="115">
        <v>0.81</v>
      </c>
      <c r="O17" s="115">
        <v>0.75</v>
      </c>
      <c r="P17" s="115">
        <v>0.67</v>
      </c>
      <c r="Q17" s="115">
        <v>0.57999999999999996</v>
      </c>
      <c r="R17" s="115">
        <v>0.71</v>
      </c>
      <c r="S17" s="115">
        <v>0.68</v>
      </c>
      <c r="T17" s="115">
        <v>0.65</v>
      </c>
      <c r="U17" s="115">
        <v>0.63</v>
      </c>
      <c r="V17" s="115">
        <v>0.61</v>
      </c>
      <c r="W17" s="115">
        <v>0.6</v>
      </c>
      <c r="X17" s="115">
        <v>0.57999999999999996</v>
      </c>
      <c r="Y17" s="115">
        <v>0.56999999999999995</v>
      </c>
      <c r="Z17" s="115">
        <v>0.56000000000000005</v>
      </c>
      <c r="AA17" s="115">
        <v>0.55000000000000004</v>
      </c>
      <c r="AB17" s="115">
        <v>0.55000000000000004</v>
      </c>
      <c r="AC17" s="115">
        <v>0.54</v>
      </c>
      <c r="AD17" s="115">
        <v>0.6</v>
      </c>
      <c r="AE17" s="115">
        <v>0.57999999999999996</v>
      </c>
      <c r="AF17" s="115">
        <v>0.57999999999999996</v>
      </c>
      <c r="AG17" s="115">
        <v>0.56999999999999995</v>
      </c>
      <c r="AH17" s="115">
        <v>0.56000000000000005</v>
      </c>
      <c r="AI17" s="115">
        <v>0.55000000000000004</v>
      </c>
      <c r="AJ17" s="115">
        <v>0.54</v>
      </c>
      <c r="AL17" s="106" t="str">
        <f t="shared" si="4"/>
        <v>2010</v>
      </c>
      <c r="AM17" s="146">
        <v>20</v>
      </c>
      <c r="AN17" s="146">
        <v>10</v>
      </c>
      <c r="AO17" s="148">
        <v>0.54</v>
      </c>
      <c r="AP17" s="148">
        <v>0.24</v>
      </c>
    </row>
    <row r="18" spans="2:42" ht="14.4">
      <c r="B18" s="12">
        <f t="shared" si="5"/>
        <v>12</v>
      </c>
      <c r="C18" s="12">
        <f t="shared" si="6"/>
        <v>12</v>
      </c>
      <c r="D18" s="13">
        <f t="shared" si="1"/>
        <v>0.54</v>
      </c>
      <c r="E18" s="118">
        <f t="shared" si="2"/>
        <v>0</v>
      </c>
      <c r="F18" s="118">
        <f>SUM($E$7:E18)*(B18&lt;=PT)</f>
        <v>0</v>
      </c>
      <c r="G18" s="118">
        <f t="shared" si="3"/>
        <v>0</v>
      </c>
      <c r="H18" s="11"/>
      <c r="I18" s="120"/>
      <c r="J18" s="121"/>
      <c r="K18" s="121"/>
      <c r="M18" s="145">
        <v>13</v>
      </c>
      <c r="N18" s="115">
        <v>0</v>
      </c>
      <c r="O18" s="115">
        <v>0.8</v>
      </c>
      <c r="P18" s="115">
        <v>0.7</v>
      </c>
      <c r="Q18" s="115">
        <v>0.59</v>
      </c>
      <c r="R18" s="115">
        <v>0.75</v>
      </c>
      <c r="S18" s="115">
        <v>0.71</v>
      </c>
      <c r="T18" s="115">
        <v>0.68</v>
      </c>
      <c r="U18" s="115">
        <v>0.65</v>
      </c>
      <c r="V18" s="115">
        <v>0.63</v>
      </c>
      <c r="W18" s="115">
        <v>0.62</v>
      </c>
      <c r="X18" s="115">
        <v>0.6</v>
      </c>
      <c r="Y18" s="115">
        <v>0.59</v>
      </c>
      <c r="Z18" s="115">
        <v>0.56999999999999995</v>
      </c>
      <c r="AA18" s="115">
        <v>0.56000000000000005</v>
      </c>
      <c r="AB18" s="115">
        <v>0.56000000000000005</v>
      </c>
      <c r="AC18" s="115">
        <v>0.55000000000000004</v>
      </c>
      <c r="AD18" s="115">
        <v>0.62</v>
      </c>
      <c r="AE18" s="115">
        <v>0.6</v>
      </c>
      <c r="AF18" s="115">
        <v>0.59</v>
      </c>
      <c r="AG18" s="115">
        <v>0.57999999999999996</v>
      </c>
      <c r="AH18" s="115">
        <v>0.56999999999999995</v>
      </c>
      <c r="AI18" s="115">
        <v>0.56000000000000005</v>
      </c>
      <c r="AJ18" s="115">
        <v>0.55000000000000004</v>
      </c>
      <c r="AL18" s="106" t="str">
        <f t="shared" si="4"/>
        <v>2110</v>
      </c>
      <c r="AM18" s="146">
        <v>21</v>
      </c>
      <c r="AN18" s="146">
        <v>10</v>
      </c>
      <c r="AO18" s="148">
        <v>0.6</v>
      </c>
      <c r="AP18" s="148">
        <v>0.24</v>
      </c>
    </row>
    <row r="19" spans="2:42" ht="14.4">
      <c r="B19" s="12">
        <f t="shared" si="5"/>
        <v>13</v>
      </c>
      <c r="C19" s="12">
        <f t="shared" si="6"/>
        <v>13</v>
      </c>
      <c r="D19" s="13">
        <f t="shared" si="1"/>
        <v>0.55000000000000004</v>
      </c>
      <c r="E19" s="118">
        <f t="shared" si="2"/>
        <v>0</v>
      </c>
      <c r="F19" s="118">
        <f>SUM($E$7:E19)*(B19&lt;=PT)</f>
        <v>0</v>
      </c>
      <c r="G19" s="118">
        <f t="shared" si="3"/>
        <v>0</v>
      </c>
      <c r="H19" s="11"/>
      <c r="I19" s="120"/>
      <c r="J19" s="121"/>
      <c r="K19" s="121"/>
      <c r="M19" s="145">
        <v>14</v>
      </c>
      <c r="N19" s="115">
        <v>0</v>
      </c>
      <c r="O19" s="115">
        <v>0</v>
      </c>
      <c r="P19" s="115">
        <v>0.74</v>
      </c>
      <c r="Q19" s="115">
        <v>0.61</v>
      </c>
      <c r="R19" s="115">
        <v>0.79</v>
      </c>
      <c r="S19" s="115">
        <v>0.75</v>
      </c>
      <c r="T19" s="115">
        <v>0.71</v>
      </c>
      <c r="U19" s="115">
        <v>0.68</v>
      </c>
      <c r="V19" s="115">
        <v>0.65</v>
      </c>
      <c r="W19" s="115">
        <v>0.63</v>
      </c>
      <c r="X19" s="115">
        <v>0.61</v>
      </c>
      <c r="Y19" s="115">
        <v>0.6</v>
      </c>
      <c r="Z19" s="115">
        <v>0.57999999999999996</v>
      </c>
      <c r="AA19" s="115">
        <v>0.56999999999999995</v>
      </c>
      <c r="AB19" s="115">
        <v>0.56999999999999995</v>
      </c>
      <c r="AC19" s="115">
        <v>0.56000000000000005</v>
      </c>
      <c r="AD19" s="115">
        <v>0.64</v>
      </c>
      <c r="AE19" s="115">
        <v>0.62</v>
      </c>
      <c r="AF19" s="115">
        <v>0.61</v>
      </c>
      <c r="AG19" s="115">
        <v>0.59</v>
      </c>
      <c r="AH19" s="115">
        <v>0.57999999999999996</v>
      </c>
      <c r="AI19" s="115">
        <v>0.56999999999999995</v>
      </c>
      <c r="AJ19" s="115">
        <v>0.56000000000000005</v>
      </c>
      <c r="AL19" s="106" t="str">
        <f t="shared" si="4"/>
        <v>2210</v>
      </c>
      <c r="AM19" s="146">
        <v>22</v>
      </c>
      <c r="AN19" s="146">
        <v>10</v>
      </c>
      <c r="AO19" s="148">
        <v>0.66</v>
      </c>
      <c r="AP19" s="148">
        <v>0.24</v>
      </c>
    </row>
    <row r="20" spans="2:42" ht="14.4">
      <c r="B20" s="12">
        <f t="shared" si="5"/>
        <v>14</v>
      </c>
      <c r="C20" s="12">
        <f t="shared" si="6"/>
        <v>14</v>
      </c>
      <c r="D20" s="13">
        <f t="shared" si="1"/>
        <v>0.56000000000000005</v>
      </c>
      <c r="E20" s="118">
        <f t="shared" si="2"/>
        <v>0</v>
      </c>
      <c r="F20" s="118">
        <f>SUM($E$7:E20)*(B20&lt;=PT)</f>
        <v>0</v>
      </c>
      <c r="G20" s="118">
        <f t="shared" si="3"/>
        <v>0</v>
      </c>
      <c r="H20" s="11"/>
      <c r="I20" s="120"/>
      <c r="J20" s="121"/>
      <c r="K20" s="121"/>
      <c r="M20" s="145">
        <v>15</v>
      </c>
      <c r="N20" s="115">
        <v>0</v>
      </c>
      <c r="O20" s="115">
        <v>0</v>
      </c>
      <c r="P20" s="115">
        <v>0.77</v>
      </c>
      <c r="Q20" s="115">
        <v>0.62</v>
      </c>
      <c r="R20" s="115">
        <v>0</v>
      </c>
      <c r="S20" s="115">
        <v>0.78</v>
      </c>
      <c r="T20" s="115">
        <v>0.74</v>
      </c>
      <c r="U20" s="115">
        <v>0.7</v>
      </c>
      <c r="V20" s="115">
        <v>0.67</v>
      </c>
      <c r="W20" s="115">
        <v>0.65</v>
      </c>
      <c r="X20" s="115">
        <v>0.63</v>
      </c>
      <c r="Y20" s="115">
        <v>0.61</v>
      </c>
      <c r="Z20" s="115">
        <v>0.6</v>
      </c>
      <c r="AA20" s="115">
        <v>0.59</v>
      </c>
      <c r="AB20" s="115">
        <v>0.57999999999999996</v>
      </c>
      <c r="AC20" s="115">
        <v>0.56999999999999995</v>
      </c>
      <c r="AD20" s="115">
        <v>0.66</v>
      </c>
      <c r="AE20" s="115">
        <v>0.64</v>
      </c>
      <c r="AF20" s="115">
        <v>0.62</v>
      </c>
      <c r="AG20" s="115">
        <v>0.61</v>
      </c>
      <c r="AH20" s="115">
        <v>0.6</v>
      </c>
      <c r="AI20" s="115">
        <v>0.57999999999999996</v>
      </c>
      <c r="AJ20" s="115">
        <v>0.56999999999999995</v>
      </c>
      <c r="AL20" s="106" t="str">
        <f t="shared" si="4"/>
        <v>2310</v>
      </c>
      <c r="AM20" s="146">
        <v>23</v>
      </c>
      <c r="AN20" s="146">
        <v>10</v>
      </c>
      <c r="AO20" s="148">
        <v>0.72</v>
      </c>
      <c r="AP20" s="148">
        <v>0.25</v>
      </c>
    </row>
    <row r="21" spans="2:42" ht="14.4">
      <c r="B21" s="12">
        <f t="shared" si="5"/>
        <v>15</v>
      </c>
      <c r="C21" s="12">
        <f t="shared" si="6"/>
        <v>15</v>
      </c>
      <c r="D21" s="13">
        <f t="shared" si="1"/>
        <v>0.56999999999999995</v>
      </c>
      <c r="E21" s="118">
        <f t="shared" si="2"/>
        <v>0</v>
      </c>
      <c r="F21" s="118">
        <f>SUM($E$7:E21)*(B21&lt;=PT)</f>
        <v>0</v>
      </c>
      <c r="G21" s="118">
        <f t="shared" si="3"/>
        <v>0</v>
      </c>
      <c r="H21" s="11"/>
      <c r="I21" s="120"/>
      <c r="J21" s="121"/>
      <c r="K21" s="121"/>
      <c r="M21" s="145">
        <v>16</v>
      </c>
      <c r="N21" s="115">
        <v>0</v>
      </c>
      <c r="O21" s="115">
        <v>0</v>
      </c>
      <c r="P21" s="115">
        <v>0</v>
      </c>
      <c r="Q21" s="115">
        <v>0.64</v>
      </c>
      <c r="R21" s="115">
        <v>0</v>
      </c>
      <c r="S21" s="115">
        <v>0</v>
      </c>
      <c r="T21" s="115">
        <v>0.77</v>
      </c>
      <c r="U21" s="115">
        <v>0.73</v>
      </c>
      <c r="V21" s="115">
        <v>0.7</v>
      </c>
      <c r="W21" s="115">
        <v>0.67</v>
      </c>
      <c r="X21" s="115">
        <v>0.65</v>
      </c>
      <c r="Y21" s="115">
        <v>0.63</v>
      </c>
      <c r="Z21" s="115">
        <v>0.61</v>
      </c>
      <c r="AA21" s="115">
        <v>0.6</v>
      </c>
      <c r="AB21" s="115">
        <v>0.57999999999999996</v>
      </c>
      <c r="AC21" s="115">
        <v>0.57999999999999996</v>
      </c>
      <c r="AD21" s="115">
        <v>0.68</v>
      </c>
      <c r="AE21" s="115">
        <v>0.65</v>
      </c>
      <c r="AF21" s="115">
        <v>0.64</v>
      </c>
      <c r="AG21" s="115">
        <v>0.62</v>
      </c>
      <c r="AH21" s="115">
        <v>0.61</v>
      </c>
      <c r="AI21" s="115">
        <v>0.6</v>
      </c>
      <c r="AJ21" s="115">
        <v>0.57999999999999996</v>
      </c>
      <c r="AL21" s="106" t="str">
        <f t="shared" si="4"/>
        <v>2410</v>
      </c>
      <c r="AM21" s="146">
        <v>24</v>
      </c>
      <c r="AN21" s="146">
        <v>10</v>
      </c>
      <c r="AO21" s="148">
        <v>0.79</v>
      </c>
      <c r="AP21" s="148">
        <v>0.25</v>
      </c>
    </row>
    <row r="22" spans="2:42" ht="14.4">
      <c r="B22" s="12">
        <f t="shared" si="5"/>
        <v>16</v>
      </c>
      <c r="C22" s="12">
        <f t="shared" si="6"/>
        <v>16</v>
      </c>
      <c r="D22" s="13">
        <f t="shared" si="1"/>
        <v>0.57999999999999996</v>
      </c>
      <c r="E22" s="118">
        <f t="shared" si="2"/>
        <v>0</v>
      </c>
      <c r="F22" s="118">
        <f>SUM($E$7:E22)*(B22&lt;=PT)</f>
        <v>0</v>
      </c>
      <c r="G22" s="118">
        <f t="shared" si="3"/>
        <v>0</v>
      </c>
      <c r="H22" s="11"/>
      <c r="I22" s="120"/>
      <c r="J22" s="121"/>
      <c r="K22" s="121"/>
      <c r="M22" s="145">
        <v>17</v>
      </c>
      <c r="N22" s="115">
        <v>0</v>
      </c>
      <c r="O22" s="115">
        <v>0</v>
      </c>
      <c r="P22" s="115">
        <v>0</v>
      </c>
      <c r="Q22" s="115">
        <v>0.65</v>
      </c>
      <c r="R22" s="115">
        <v>0</v>
      </c>
      <c r="S22" s="115">
        <v>0</v>
      </c>
      <c r="T22" s="115">
        <v>0</v>
      </c>
      <c r="U22" s="115">
        <v>0.75</v>
      </c>
      <c r="V22" s="115">
        <v>0.72</v>
      </c>
      <c r="W22" s="115">
        <v>0.69</v>
      </c>
      <c r="X22" s="115">
        <v>0.66</v>
      </c>
      <c r="Y22" s="115">
        <v>0.64</v>
      </c>
      <c r="Z22" s="115">
        <v>0.62</v>
      </c>
      <c r="AA22" s="115">
        <v>0.61</v>
      </c>
      <c r="AB22" s="115">
        <v>0.59</v>
      </c>
      <c r="AC22" s="115">
        <v>0.57999999999999996</v>
      </c>
      <c r="AD22" s="115">
        <v>0.7</v>
      </c>
      <c r="AE22" s="115">
        <v>0.67</v>
      </c>
      <c r="AF22" s="115">
        <v>0.65</v>
      </c>
      <c r="AG22" s="115">
        <v>0.63</v>
      </c>
      <c r="AH22" s="115">
        <v>0.62</v>
      </c>
      <c r="AI22" s="115">
        <v>0.61</v>
      </c>
      <c r="AJ22" s="115">
        <v>0.59</v>
      </c>
      <c r="AL22" s="106" t="str">
        <f t="shared" si="4"/>
        <v>2510</v>
      </c>
      <c r="AM22" s="146">
        <v>25</v>
      </c>
      <c r="AN22" s="146">
        <v>10</v>
      </c>
      <c r="AO22" s="148">
        <v>0.87</v>
      </c>
      <c r="AP22" s="148">
        <v>0.25</v>
      </c>
    </row>
    <row r="23" spans="2:42" ht="14.4">
      <c r="B23" s="12">
        <f t="shared" si="5"/>
        <v>17</v>
      </c>
      <c r="C23" s="12">
        <f t="shared" si="6"/>
        <v>17</v>
      </c>
      <c r="D23" s="13">
        <f t="shared" si="1"/>
        <v>0.59</v>
      </c>
      <c r="E23" s="118">
        <f t="shared" si="2"/>
        <v>0</v>
      </c>
      <c r="F23" s="118">
        <f>SUM($E$7:E23)*(B23&lt;=PT)</f>
        <v>0</v>
      </c>
      <c r="G23" s="118">
        <f t="shared" si="3"/>
        <v>0</v>
      </c>
      <c r="H23" s="11"/>
      <c r="I23" s="120"/>
      <c r="J23" s="121"/>
      <c r="K23" s="121"/>
      <c r="M23" s="145">
        <v>18</v>
      </c>
      <c r="N23" s="115">
        <v>0</v>
      </c>
      <c r="O23" s="115">
        <v>0</v>
      </c>
      <c r="P23" s="115">
        <v>0</v>
      </c>
      <c r="Q23" s="115">
        <v>0.67</v>
      </c>
      <c r="R23" s="115">
        <v>0</v>
      </c>
      <c r="S23" s="115">
        <v>0</v>
      </c>
      <c r="T23" s="115">
        <v>0</v>
      </c>
      <c r="U23" s="115">
        <v>0</v>
      </c>
      <c r="V23" s="115">
        <v>0.74</v>
      </c>
      <c r="W23" s="115">
        <v>0.71</v>
      </c>
      <c r="X23" s="115">
        <v>0.68</v>
      </c>
      <c r="Y23" s="115">
        <v>0.66</v>
      </c>
      <c r="Z23" s="115">
        <v>0.63</v>
      </c>
      <c r="AA23" s="115">
        <v>0.62</v>
      </c>
      <c r="AB23" s="115">
        <v>0.6</v>
      </c>
      <c r="AC23" s="115">
        <v>0.59</v>
      </c>
      <c r="AD23" s="115">
        <v>0.72</v>
      </c>
      <c r="AE23" s="115">
        <v>0.69</v>
      </c>
      <c r="AF23" s="115">
        <v>0.67</v>
      </c>
      <c r="AG23" s="115">
        <v>0.65</v>
      </c>
      <c r="AH23" s="115">
        <v>0.63</v>
      </c>
      <c r="AI23" s="115">
        <v>0.62</v>
      </c>
      <c r="AJ23" s="115">
        <v>0.6</v>
      </c>
      <c r="AL23" s="106" t="str">
        <f t="shared" si="4"/>
        <v>1911</v>
      </c>
      <c r="AM23" s="146">
        <v>19</v>
      </c>
      <c r="AN23" s="146">
        <v>11</v>
      </c>
      <c r="AO23" s="148">
        <v>0.53</v>
      </c>
      <c r="AP23" s="148">
        <v>0.28000000000000003</v>
      </c>
    </row>
    <row r="24" spans="2:42" ht="14.4">
      <c r="B24" s="12">
        <f t="shared" si="5"/>
        <v>18</v>
      </c>
      <c r="C24" s="12">
        <f t="shared" si="6"/>
        <v>18</v>
      </c>
      <c r="D24" s="13">
        <f t="shared" si="1"/>
        <v>0.6</v>
      </c>
      <c r="E24" s="118">
        <f t="shared" si="2"/>
        <v>0</v>
      </c>
      <c r="F24" s="118">
        <f>SUM($E$7:E24)*(B24&lt;=PT)</f>
        <v>0</v>
      </c>
      <c r="G24" s="118">
        <f t="shared" si="3"/>
        <v>0</v>
      </c>
      <c r="H24" s="11"/>
      <c r="I24" s="120"/>
      <c r="J24" s="121"/>
      <c r="K24" s="121"/>
      <c r="M24" s="145">
        <v>19</v>
      </c>
      <c r="N24" s="115">
        <v>0</v>
      </c>
      <c r="O24" s="115">
        <v>0</v>
      </c>
      <c r="P24" s="115">
        <v>0</v>
      </c>
      <c r="Q24" s="115">
        <v>0.68</v>
      </c>
      <c r="R24" s="115">
        <v>0</v>
      </c>
      <c r="S24" s="115">
        <v>0</v>
      </c>
      <c r="T24" s="115">
        <v>0</v>
      </c>
      <c r="U24" s="115">
        <v>0</v>
      </c>
      <c r="V24" s="115">
        <v>0</v>
      </c>
      <c r="W24" s="115">
        <v>0.73</v>
      </c>
      <c r="X24" s="115">
        <v>0.69</v>
      </c>
      <c r="Y24" s="115">
        <v>0.67</v>
      </c>
      <c r="Z24" s="115">
        <v>0.64</v>
      </c>
      <c r="AA24" s="115">
        <v>0.63</v>
      </c>
      <c r="AB24" s="115">
        <v>0.61</v>
      </c>
      <c r="AC24" s="115">
        <v>0.6</v>
      </c>
      <c r="AD24" s="115">
        <v>0.74</v>
      </c>
      <c r="AE24" s="115">
        <v>0.7</v>
      </c>
      <c r="AF24" s="115">
        <v>0.68</v>
      </c>
      <c r="AG24" s="115">
        <v>0.66</v>
      </c>
      <c r="AH24" s="115">
        <v>0.64</v>
      </c>
      <c r="AI24" s="115">
        <v>0.63</v>
      </c>
      <c r="AJ24" s="115">
        <v>0.61</v>
      </c>
      <c r="AL24" s="106" t="str">
        <f t="shared" si="4"/>
        <v>2012</v>
      </c>
      <c r="AM24" s="146">
        <v>20</v>
      </c>
      <c r="AN24" s="146">
        <v>12</v>
      </c>
      <c r="AO24" s="148">
        <v>0.53</v>
      </c>
      <c r="AP24" s="148">
        <v>0.27</v>
      </c>
    </row>
    <row r="25" spans="2:42" ht="14.4">
      <c r="B25" s="12">
        <f t="shared" si="5"/>
        <v>19</v>
      </c>
      <c r="C25" s="12">
        <f t="shared" si="6"/>
        <v>19</v>
      </c>
      <c r="D25" s="13">
        <f t="shared" si="1"/>
        <v>0.61</v>
      </c>
      <c r="E25" s="118">
        <f t="shared" si="2"/>
        <v>0</v>
      </c>
      <c r="F25" s="118">
        <f>SUM($E$7:E25)*(B25&lt;=PT)</f>
        <v>0</v>
      </c>
      <c r="G25" s="118">
        <f t="shared" si="3"/>
        <v>0</v>
      </c>
      <c r="H25" s="11"/>
      <c r="I25" s="120"/>
      <c r="J25" s="121"/>
      <c r="K25" s="121"/>
      <c r="M25" s="145">
        <v>20</v>
      </c>
      <c r="N25" s="115">
        <v>0</v>
      </c>
      <c r="O25" s="115">
        <v>0</v>
      </c>
      <c r="P25" s="115">
        <v>0</v>
      </c>
      <c r="Q25" s="115">
        <v>0.7</v>
      </c>
      <c r="R25" s="115">
        <v>0</v>
      </c>
      <c r="S25" s="115">
        <v>0</v>
      </c>
      <c r="T25" s="115">
        <v>0</v>
      </c>
      <c r="U25" s="115">
        <v>0</v>
      </c>
      <c r="V25" s="115">
        <v>0</v>
      </c>
      <c r="W25" s="115">
        <v>0</v>
      </c>
      <c r="X25" s="115">
        <v>0.71</v>
      </c>
      <c r="Y25" s="115">
        <v>0.69</v>
      </c>
      <c r="Z25" s="115">
        <v>0.66</v>
      </c>
      <c r="AA25" s="115">
        <v>0.64</v>
      </c>
      <c r="AB25" s="115">
        <v>0.62</v>
      </c>
      <c r="AC25" s="115">
        <v>0.61</v>
      </c>
      <c r="AD25" s="115">
        <v>0</v>
      </c>
      <c r="AE25" s="115">
        <v>0.72</v>
      </c>
      <c r="AF25" s="115">
        <v>0.7</v>
      </c>
      <c r="AG25" s="115">
        <v>0.67</v>
      </c>
      <c r="AH25" s="115">
        <v>0.65</v>
      </c>
      <c r="AI25" s="115">
        <v>0.64</v>
      </c>
      <c r="AJ25" s="115">
        <v>0.62</v>
      </c>
      <c r="AL25" s="106" t="str">
        <f t="shared" si="4"/>
        <v>2113</v>
      </c>
      <c r="AM25" s="146">
        <v>21</v>
      </c>
      <c r="AN25" s="146">
        <v>13</v>
      </c>
      <c r="AO25" s="148">
        <v>0.54</v>
      </c>
      <c r="AP25" s="148">
        <v>0.26</v>
      </c>
    </row>
    <row r="26" spans="2:42" ht="14.4">
      <c r="B26" s="12">
        <f t="shared" si="5"/>
        <v>20</v>
      </c>
      <c r="C26" s="12">
        <f t="shared" si="6"/>
        <v>20</v>
      </c>
      <c r="D26" s="13">
        <f t="shared" si="1"/>
        <v>0.62</v>
      </c>
      <c r="E26" s="118">
        <f t="shared" si="2"/>
        <v>0</v>
      </c>
      <c r="F26" s="118">
        <f>SUM($E$7:E26)*(B26&lt;=PT)</f>
        <v>0</v>
      </c>
      <c r="G26" s="118">
        <f t="shared" si="3"/>
        <v>0</v>
      </c>
      <c r="H26" s="11"/>
      <c r="I26" s="120"/>
      <c r="J26" s="121"/>
      <c r="K26" s="121"/>
      <c r="M26" s="145">
        <v>21</v>
      </c>
      <c r="N26" s="115">
        <v>0</v>
      </c>
      <c r="O26" s="115">
        <v>0</v>
      </c>
      <c r="P26" s="115">
        <v>0</v>
      </c>
      <c r="Q26" s="115">
        <v>0</v>
      </c>
      <c r="R26" s="115">
        <v>0</v>
      </c>
      <c r="S26" s="115">
        <v>0</v>
      </c>
      <c r="T26" s="115">
        <v>0</v>
      </c>
      <c r="U26" s="115">
        <v>0</v>
      </c>
      <c r="V26" s="115">
        <v>0</v>
      </c>
      <c r="W26" s="115">
        <v>0</v>
      </c>
      <c r="X26" s="115">
        <v>0</v>
      </c>
      <c r="Y26" s="115">
        <v>0.7</v>
      </c>
      <c r="Z26" s="115">
        <v>0.67</v>
      </c>
      <c r="AA26" s="115">
        <v>0.65</v>
      </c>
      <c r="AB26" s="115">
        <v>0.63</v>
      </c>
      <c r="AC26" s="115">
        <v>0.62</v>
      </c>
      <c r="AD26" s="115">
        <v>0</v>
      </c>
      <c r="AE26" s="115">
        <v>0</v>
      </c>
      <c r="AF26" s="115">
        <v>0.71</v>
      </c>
      <c r="AG26" s="115">
        <v>0.69</v>
      </c>
      <c r="AH26" s="115">
        <v>0.67</v>
      </c>
      <c r="AI26" s="115">
        <v>0.65</v>
      </c>
      <c r="AJ26" s="115">
        <v>0.62</v>
      </c>
      <c r="AL26" s="106" t="str">
        <f t="shared" si="4"/>
        <v>2214</v>
      </c>
      <c r="AM26" s="146">
        <v>22</v>
      </c>
      <c r="AN26" s="146">
        <v>14</v>
      </c>
      <c r="AO26" s="148">
        <v>0.56000000000000005</v>
      </c>
      <c r="AP26" s="148">
        <v>0.26</v>
      </c>
    </row>
    <row r="27" spans="2:42" ht="14.4">
      <c r="B27" s="12">
        <f t="shared" si="5"/>
        <v>21</v>
      </c>
      <c r="C27" s="12">
        <f t="shared" si="6"/>
        <v>21</v>
      </c>
      <c r="D27" s="13">
        <f t="shared" si="1"/>
        <v>0.62</v>
      </c>
      <c r="E27" s="118">
        <f>(IF(B27=1,Modal_Basic_Prem_Yr1,Modal_Basic_Prem_Yr2))*(B27&lt;=PPT)*IF(Prem_Mode="Monthly",12,1)</f>
        <v>0</v>
      </c>
      <c r="F27" s="118">
        <f>SUM($E$7:E27)*(B27&lt;=PT)</f>
        <v>0</v>
      </c>
      <c r="G27" s="118">
        <f>D27*F27</f>
        <v>0</v>
      </c>
      <c r="I27" s="120"/>
      <c r="J27" s="121"/>
      <c r="K27" s="121"/>
      <c r="M27" s="145">
        <v>22</v>
      </c>
      <c r="N27" s="115">
        <v>0</v>
      </c>
      <c r="O27" s="115">
        <v>0</v>
      </c>
      <c r="P27" s="115">
        <v>0</v>
      </c>
      <c r="Q27" s="115">
        <v>0</v>
      </c>
      <c r="R27" s="115">
        <v>0</v>
      </c>
      <c r="S27" s="115">
        <v>0</v>
      </c>
      <c r="T27" s="115">
        <v>0</v>
      </c>
      <c r="U27" s="115">
        <v>0</v>
      </c>
      <c r="V27" s="115">
        <v>0</v>
      </c>
      <c r="W27" s="115">
        <v>0</v>
      </c>
      <c r="X27" s="115">
        <v>0</v>
      </c>
      <c r="Y27" s="115">
        <v>0</v>
      </c>
      <c r="Z27" s="115">
        <v>0.68</v>
      </c>
      <c r="AA27" s="115">
        <v>0.66</v>
      </c>
      <c r="AB27" s="115">
        <v>0.64</v>
      </c>
      <c r="AC27" s="115">
        <v>0.63</v>
      </c>
      <c r="AD27" s="115">
        <v>0</v>
      </c>
      <c r="AE27" s="115">
        <v>0</v>
      </c>
      <c r="AF27" s="115">
        <v>0</v>
      </c>
      <c r="AG27" s="115">
        <v>0.7</v>
      </c>
      <c r="AH27" s="115">
        <v>0.68</v>
      </c>
      <c r="AI27" s="115">
        <v>0.66</v>
      </c>
      <c r="AJ27" s="115">
        <v>0.63</v>
      </c>
      <c r="AL27" s="106" t="str">
        <f t="shared" si="4"/>
        <v>2315</v>
      </c>
      <c r="AM27" s="146">
        <v>23</v>
      </c>
      <c r="AN27" s="146">
        <v>15</v>
      </c>
      <c r="AO27" s="148">
        <v>0.65</v>
      </c>
      <c r="AP27" s="148">
        <v>0.3</v>
      </c>
    </row>
    <row r="28" spans="2:42" ht="14.4">
      <c r="B28" s="12">
        <f t="shared" si="5"/>
        <v>22</v>
      </c>
      <c r="C28" s="12">
        <f t="shared" si="6"/>
        <v>22</v>
      </c>
      <c r="D28" s="13">
        <f t="shared" si="1"/>
        <v>0.63</v>
      </c>
      <c r="E28" s="118">
        <f>(IF(B28=1,Modal_Basic_Prem_Yr1,Modal_Basic_Prem_Yr2))*(B28&lt;=PPT)*IF(Prem_Mode="Monthly",12,1)</f>
        <v>0</v>
      </c>
      <c r="F28" s="118">
        <f>SUM($E$7:E28)*(B28&lt;=PT)</f>
        <v>0</v>
      </c>
      <c r="G28" s="118">
        <f>D28*F28</f>
        <v>0</v>
      </c>
      <c r="I28" s="120"/>
      <c r="J28" s="121"/>
      <c r="K28" s="121"/>
      <c r="M28" s="145">
        <v>23</v>
      </c>
      <c r="N28" s="115">
        <v>0</v>
      </c>
      <c r="O28" s="115">
        <v>0</v>
      </c>
      <c r="P28" s="115">
        <v>0</v>
      </c>
      <c r="Q28" s="115">
        <v>0</v>
      </c>
      <c r="R28" s="115">
        <v>0</v>
      </c>
      <c r="S28" s="115">
        <v>0</v>
      </c>
      <c r="T28" s="115">
        <v>0</v>
      </c>
      <c r="U28" s="115">
        <v>0</v>
      </c>
      <c r="V28" s="115">
        <v>0</v>
      </c>
      <c r="W28" s="115">
        <v>0</v>
      </c>
      <c r="X28" s="115">
        <v>0</v>
      </c>
      <c r="Y28" s="115">
        <v>0</v>
      </c>
      <c r="Z28" s="115">
        <v>0</v>
      </c>
      <c r="AA28" s="115">
        <v>0.67</v>
      </c>
      <c r="AB28" s="115">
        <v>0.65</v>
      </c>
      <c r="AC28" s="115">
        <v>0.63</v>
      </c>
      <c r="AD28" s="115">
        <v>0</v>
      </c>
      <c r="AE28" s="115">
        <v>0</v>
      </c>
      <c r="AF28" s="115">
        <v>0</v>
      </c>
      <c r="AG28" s="115">
        <v>0</v>
      </c>
      <c r="AH28" s="115">
        <v>0.69</v>
      </c>
      <c r="AI28" s="115">
        <v>0.67</v>
      </c>
      <c r="AJ28" s="115">
        <v>0.64</v>
      </c>
      <c r="AL28" s="106" t="str">
        <f t="shared" si="4"/>
        <v>2416</v>
      </c>
      <c r="AM28" s="146">
        <v>24</v>
      </c>
      <c r="AN28" s="146">
        <v>16</v>
      </c>
      <c r="AO28" s="148">
        <v>0.67</v>
      </c>
      <c r="AP28" s="148">
        <v>0.28999999999999998</v>
      </c>
    </row>
    <row r="29" spans="2:42" ht="14.4">
      <c r="B29" s="12">
        <f t="shared" si="5"/>
        <v>23</v>
      </c>
      <c r="C29" s="12">
        <f t="shared" si="6"/>
        <v>23</v>
      </c>
      <c r="D29" s="13">
        <f t="shared" si="1"/>
        <v>0.64</v>
      </c>
      <c r="E29" s="118">
        <f>(IF(B29=1,Modal_Basic_Prem_Yr1,Modal_Basic_Prem_Yr2))*(B29&lt;=PPT)*IF(Prem_Mode="Monthly",12,1)</f>
        <v>0</v>
      </c>
      <c r="F29" s="118">
        <f>SUM($E$7:E29)*(B29&lt;=PT)</f>
        <v>0</v>
      </c>
      <c r="G29" s="118">
        <f>D29*F29</f>
        <v>0</v>
      </c>
      <c r="I29" s="120"/>
      <c r="J29" s="121"/>
      <c r="K29" s="121"/>
      <c r="M29" s="145">
        <v>24</v>
      </c>
      <c r="N29" s="115">
        <v>0</v>
      </c>
      <c r="O29" s="115">
        <v>0</v>
      </c>
      <c r="P29" s="115">
        <v>0</v>
      </c>
      <c r="Q29" s="115">
        <v>0</v>
      </c>
      <c r="R29" s="115">
        <v>0</v>
      </c>
      <c r="S29" s="115">
        <v>0</v>
      </c>
      <c r="T29" s="115">
        <v>0</v>
      </c>
      <c r="U29" s="115">
        <v>0</v>
      </c>
      <c r="V29" s="115">
        <v>0</v>
      </c>
      <c r="W29" s="115">
        <v>0</v>
      </c>
      <c r="X29" s="115">
        <v>0</v>
      </c>
      <c r="Y29" s="115">
        <v>0</v>
      </c>
      <c r="Z29" s="115">
        <v>0</v>
      </c>
      <c r="AA29" s="115">
        <v>0</v>
      </c>
      <c r="AB29" s="115">
        <v>0.66</v>
      </c>
      <c r="AC29" s="115">
        <v>0.64</v>
      </c>
      <c r="AD29" s="115">
        <v>0</v>
      </c>
      <c r="AE29" s="115">
        <v>0</v>
      </c>
      <c r="AF29" s="115">
        <v>0</v>
      </c>
      <c r="AG29" s="115">
        <v>0</v>
      </c>
      <c r="AH29" s="115">
        <v>0</v>
      </c>
      <c r="AI29" s="115">
        <v>0.68</v>
      </c>
      <c r="AJ29" s="115">
        <v>0.65</v>
      </c>
      <c r="AL29" s="106" t="str">
        <f t="shared" si="4"/>
        <v>2517</v>
      </c>
      <c r="AM29" s="146">
        <v>25</v>
      </c>
      <c r="AN29" s="146">
        <v>17</v>
      </c>
      <c r="AO29" s="148">
        <v>0.7</v>
      </c>
      <c r="AP29" s="148">
        <v>0.28999999999999998</v>
      </c>
    </row>
    <row r="30" spans="2:42" ht="14.4">
      <c r="B30" s="12">
        <f t="shared" si="5"/>
        <v>24</v>
      </c>
      <c r="C30" s="12">
        <f t="shared" si="6"/>
        <v>24</v>
      </c>
      <c r="D30" s="13">
        <f t="shared" si="1"/>
        <v>0.65</v>
      </c>
      <c r="E30" s="118">
        <f>(IF(B30=1,Modal_Basic_Prem_Yr1,Modal_Basic_Prem_Yr2))*(B30&lt;=PPT)*IF(Prem_Mode="Monthly",12,1)</f>
        <v>0</v>
      </c>
      <c r="F30" s="118">
        <f>SUM($E$7:E30)*(B30&lt;=PT)</f>
        <v>0</v>
      </c>
      <c r="G30" s="118">
        <f>D30*F30</f>
        <v>0</v>
      </c>
      <c r="I30" s="120"/>
      <c r="J30" s="121"/>
      <c r="K30" s="121"/>
      <c r="M30" s="145">
        <v>25</v>
      </c>
      <c r="N30" s="115">
        <v>0</v>
      </c>
      <c r="O30" s="115">
        <v>0</v>
      </c>
      <c r="P30" s="115">
        <v>0</v>
      </c>
      <c r="Q30" s="115">
        <v>0</v>
      </c>
      <c r="R30" s="115">
        <v>0</v>
      </c>
      <c r="S30" s="115">
        <v>0</v>
      </c>
      <c r="T30" s="115">
        <v>0</v>
      </c>
      <c r="U30" s="115">
        <v>0</v>
      </c>
      <c r="V30" s="115">
        <v>0</v>
      </c>
      <c r="W30" s="115">
        <v>0</v>
      </c>
      <c r="X30" s="115">
        <v>0</v>
      </c>
      <c r="Y30" s="115">
        <v>0</v>
      </c>
      <c r="Z30" s="115">
        <v>0</v>
      </c>
      <c r="AA30" s="115">
        <v>0</v>
      </c>
      <c r="AB30" s="115">
        <v>0</v>
      </c>
      <c r="AC30" s="115">
        <v>0.65</v>
      </c>
      <c r="AD30" s="115">
        <v>0</v>
      </c>
      <c r="AE30" s="115">
        <v>0</v>
      </c>
      <c r="AF30" s="115">
        <v>0</v>
      </c>
      <c r="AG30" s="115">
        <v>0</v>
      </c>
      <c r="AH30" s="115">
        <v>0</v>
      </c>
      <c r="AI30" s="115">
        <v>0</v>
      </c>
      <c r="AJ30" s="115">
        <v>0.66</v>
      </c>
    </row>
    <row r="31" spans="2:42">
      <c r="B31" s="12">
        <f t="shared" si="5"/>
        <v>25</v>
      </c>
      <c r="C31" s="12">
        <f t="shared" si="6"/>
        <v>25</v>
      </c>
      <c r="D31" s="13">
        <f t="shared" si="1"/>
        <v>0.66</v>
      </c>
      <c r="E31" s="118">
        <f>(IF(B31=1,Modal_Basic_Prem_Yr1,Modal_Basic_Prem_Yr2))*(B31&lt;=PPT)*IF(Prem_Mode="Monthly",12,1)</f>
        <v>0</v>
      </c>
      <c r="F31" s="118">
        <f>SUM($E$7:E31)*(B31&lt;=PT)</f>
        <v>0</v>
      </c>
      <c r="G31" s="118">
        <f>D31*F31</f>
        <v>0</v>
      </c>
      <c r="I31" s="120"/>
      <c r="J31" s="121"/>
      <c r="K31" s="121"/>
    </row>
  </sheetData>
  <mergeCells count="4">
    <mergeCell ref="AO5:AP5"/>
    <mergeCell ref="N5:AJ5"/>
    <mergeCell ref="I1:K1"/>
    <mergeCell ref="AR5:AS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59</vt:i4>
      </vt:variant>
    </vt:vector>
  </HeadingPairs>
  <TitlesOfParts>
    <vt:vector size="63" baseType="lpstr">
      <vt:lpstr>Premium Calculation</vt:lpstr>
      <vt:lpstr>Par - BI</vt:lpstr>
      <vt:lpstr>Product Data n Calcs</vt:lpstr>
      <vt:lpstr>GSV for SSV Cal</vt:lpstr>
      <vt:lpstr>Age</vt:lpstr>
      <vt:lpstr>AP_YR1_EXCL_ST</vt:lpstr>
      <vt:lpstr>AP_YR2_EXCL_ST</vt:lpstr>
      <vt:lpstr>Base_Ann_Prem_For_DB_Yr2</vt:lpstr>
      <vt:lpstr>Base_Prem</vt:lpstr>
      <vt:lpstr>Basic_Prem_Yr1_Annualized</vt:lpstr>
      <vt:lpstr>Basic_Prem_Yr2_Annualized</vt:lpstr>
      <vt:lpstr>Basic_Premium_1</vt:lpstr>
      <vt:lpstr>Basic_Premium_2</vt:lpstr>
      <vt:lpstr>'Product Data n Calcs'!BP_less_HSA</vt:lpstr>
      <vt:lpstr>DB_SA</vt:lpstr>
      <vt:lpstr>Direct_Discount</vt:lpstr>
      <vt:lpstr>Direct_sale</vt:lpstr>
      <vt:lpstr>EEV_Year_1</vt:lpstr>
      <vt:lpstr>EEV_Year_2</vt:lpstr>
      <vt:lpstr>EM_PC</vt:lpstr>
      <vt:lpstr>'Product Data n Calcs'!EMR_Bands</vt:lpstr>
      <vt:lpstr>EMR_Rate</vt:lpstr>
      <vt:lpstr>EMR_Rating</vt:lpstr>
      <vt:lpstr>Flat_Extra</vt:lpstr>
      <vt:lpstr>FREQUENCY</vt:lpstr>
      <vt:lpstr>'Product Data n Calcs'!HSA_Rebates</vt:lpstr>
      <vt:lpstr>MMR_Extra</vt:lpstr>
      <vt:lpstr>Modal_Basic_Prem_Yr1</vt:lpstr>
      <vt:lpstr>Modal_Basic_Prem_Yr2</vt:lpstr>
      <vt:lpstr>Net_EMR_Rate</vt:lpstr>
      <vt:lpstr>Net_EMR_rate_yr2</vt:lpstr>
      <vt:lpstr>Net_Prem_Rate</vt:lpstr>
      <vt:lpstr>NonStaff_commission_Year_1</vt:lpstr>
      <vt:lpstr>PPT</vt:lpstr>
      <vt:lpstr>Prem_after_rebate</vt:lpstr>
      <vt:lpstr>Prem_Mode</vt:lpstr>
      <vt:lpstr>'Product Data n Calcs'!Prem_Modes</vt:lpstr>
      <vt:lpstr>'Product Data n Calcs'!Prem_Rates</vt:lpstr>
      <vt:lpstr>'Par - BI'!Print_Area</vt:lpstr>
      <vt:lpstr>PT</vt:lpstr>
      <vt:lpstr>RATES</vt:lpstr>
      <vt:lpstr>RATES_HEADINGS</vt:lpstr>
      <vt:lpstr>SA</vt:lpstr>
      <vt:lpstr>SA_by_1000_n_Modal_Factor</vt:lpstr>
      <vt:lpstr>SA_Rebate</vt:lpstr>
      <vt:lpstr>Sex</vt:lpstr>
      <vt:lpstr>ST_Indicator</vt:lpstr>
      <vt:lpstr>Staff_Case</vt:lpstr>
      <vt:lpstr>Staff_Commission_Year_1</vt:lpstr>
      <vt:lpstr>'Product Data n Calcs'!Staff_Disc_PC</vt:lpstr>
      <vt:lpstr>Staff_Discount</vt:lpstr>
      <vt:lpstr>STax_1</vt:lpstr>
      <vt:lpstr>Stax_2</vt:lpstr>
      <vt:lpstr>Stax_Oasis_Yr1</vt:lpstr>
      <vt:lpstr>Stax_Oasis_Yr2</vt:lpstr>
      <vt:lpstr>Termbonus1</vt:lpstr>
      <vt:lpstr>Termial_bonus2</vt:lpstr>
      <vt:lpstr>Tot_Flat_Extra</vt:lpstr>
      <vt:lpstr>Tot_MMR_Extra</vt:lpstr>
      <vt:lpstr>Tot_Prem_Rate_Oasis_Yr1</vt:lpstr>
      <vt:lpstr>Tot_Prem_Rate_Oasis_Yr2</vt:lpstr>
      <vt:lpstr>Tot_Prem_Rate_Yr1</vt:lpstr>
      <vt:lpstr>Tot_Prem_Rate_Yr2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99002607</dc:creator>
  <cp:lastModifiedBy>DJ</cp:lastModifiedBy>
  <cp:lastPrinted>2016-07-25T12:50:14Z</cp:lastPrinted>
  <dcterms:created xsi:type="dcterms:W3CDTF">2013-09-25T09:16:37Z</dcterms:created>
  <dcterms:modified xsi:type="dcterms:W3CDTF">2017-07-10T12:36:10Z</dcterms:modified>
</cp:coreProperties>
</file>