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60" windowHeight="8540" tabRatio="649" firstSheet="1" activeTab="5"/>
  </bookViews>
  <sheets>
    <sheet name="Premium Calculation" sheetId="1" r:id="rId1"/>
    <sheet name="Par - BI" sheetId="2" r:id="rId2"/>
    <sheet name="Product Data n Calcs" sheetId="3" r:id="rId3"/>
    <sheet name="GSV for SSV Cal" sheetId="4" r:id="rId4"/>
    <sheet name="GoDB changes" sheetId="5" r:id="rId5"/>
    <sheet name="GoDB Test case" sheetId="6" r:id="rId6"/>
  </sheets>
  <definedNames>
    <definedName name="_xlnm.Print_Area" localSheetId="1">'Par - BI'!$A$1:N127</definedName>
    <definedName name="_xlnm._FilterDatabase" localSheetId="2" hidden="1">'Product Data n Calcs'!$A$2:$AV$2</definedName>
    <definedName name="Age">'Premium Calculation'!$C$5</definedName>
    <definedName name="AP_YR1_EXCL_ST">'Product Data n Calcs'!$J$4</definedName>
    <definedName name="AP_YR2_EXCL_ST">'Product Data n Calcs'!$J$7</definedName>
    <definedName name="Base_Ann_Prem_For_DB_Yr2">'Product Data n Calcs'!$U$8</definedName>
    <definedName name="Base_Prem">'Product Data n Calcs'!$S$5</definedName>
    <definedName name="Basic_Prem_Yr1_Annualized">'Premium Calculation'!$D$26</definedName>
    <definedName name="Basic_Prem_Yr2_Annualized">'Premium Calculation'!$D$33</definedName>
    <definedName name="Basic_Premium_1">'Premium Calculation'!$D$23</definedName>
    <definedName name="Basic_Premium_2">'Premium Calculation'!$D$30</definedName>
    <definedName name="BP_less_HSA" localSheetId="2">'Product Data n Calcs'!$J$15</definedName>
    <definedName name="DB_SA">'Product Data n Calcs'!$J$11</definedName>
    <definedName name="Direct_Discount">'Product Data n Calcs'!$S$7</definedName>
    <definedName name="Direct_sale">'Premium Calculation'!$C$9</definedName>
    <definedName name="EEV_Year_1">'GSV for SSV Cal'!$AS$7</definedName>
    <definedName name="EEV_Year_2">'GSV for SSV Cal'!$AS$8</definedName>
    <definedName name="EM_PC">'Premium Calculation'!$C$15</definedName>
    <definedName name="EMR_Bands" localSheetId="2">'Product Data n Calcs'!$E$6:$L$10</definedName>
    <definedName name="EMR_Rate">'Product Data n Calcs'!$S$13</definedName>
    <definedName name="EMR_Rating">'Product Data n Calcs'!$S$12</definedName>
    <definedName name="Flat_Extra">'Premium Calculation'!$C$16</definedName>
    <definedName name="FREQUENCY">'Product Data n Calcs'!$C$10</definedName>
    <definedName name="HSA_Rebates" localSheetId="2">'Product Data n Calcs'!$B$12:$C$18</definedName>
    <definedName name="MMR_Extra">'Premium Calculation'!$C$17</definedName>
    <definedName name="Modal_Basic_Prem_Yr1">'Product Data n Calcs'!$U$17</definedName>
    <definedName name="Modal_Basic_Prem_Yr2">'Product Data n Calcs'!$U$18</definedName>
    <definedName name="Net_EMR_Rate">'Product Data n Calcs'!$S$15</definedName>
    <definedName name="Net_EMR_rate_yr2">'Product Data n Calcs'!$S$16</definedName>
    <definedName name="Net_Prem_Rate">'Product Data n Calcs'!$S$10</definedName>
    <definedName name="NonStaff_commission_Year_1">'Product Data n Calcs'!$AV$5</definedName>
    <definedName name="PPT">'Premium Calculation'!$C$11</definedName>
    <definedName name="Prem_after_rebate">'Product Data n Calcs'!$S$8</definedName>
    <definedName name="Prem_Mode">'Premium Calculation'!$C$6</definedName>
    <definedName name="Prem_Modes" localSheetId="2">'Product Data n Calcs'!$B$21:$C$22</definedName>
    <definedName name="Prem_Rates" localSheetId="2">'Product Data n Calcs'!$B$5:$C$9</definedName>
    <definedName name="PT">'Premium Calculation'!$C$10</definedName>
    <definedName name="RATES">'Product Data n Calcs'!$B$3:$M$39</definedName>
    <definedName name="RATES_HEADINGS">'Product Data n Calcs'!$D$3:$M$3</definedName>
    <definedName name="SA">'Premium Calculation'!$C$4</definedName>
    <definedName name="SA_by_1000_n_Modal_Factor">'Product Data n Calcs'!$S$19</definedName>
    <definedName name="SA_Rebate">'Product Data n Calcs'!$S$6</definedName>
    <definedName name="Sex">'Premium Calculation'!$C$7</definedName>
    <definedName name="ST_Indicator">'Premium Calculation'!$C$12</definedName>
    <definedName name="Staff_Case">'Premium Calculation'!$C$8</definedName>
    <definedName name="Staff_Commission_Year_1">'Product Data n Calcs'!$AV$4</definedName>
    <definedName name="Staff_Disc_PC" localSheetId="2">'Product Data n Calcs'!$J$16</definedName>
    <definedName name="Staff_Discount">'Product Data n Calcs'!$S$9</definedName>
    <definedName name="STax_1">'Premium Calculation'!$C$36</definedName>
    <definedName name="Stax_2">'Premium Calculation'!$C$37</definedName>
    <definedName name="Stax_Oasis_Yr1">'Premium Calculation'!$D$24</definedName>
    <definedName name="Stax_Oasis_Yr2">'Premium Calculation'!$D$31</definedName>
    <definedName name="Termbonus1">'GSV for SSV Cal'!$J$3</definedName>
    <definedName name="Termial_bonus2">'GSV for SSV Cal'!$K$3</definedName>
    <definedName name="Tot_Flat_Extra">'Product Data n Calcs'!$S$11</definedName>
    <definedName name="Tot_MMR_Extra">'Product Data n Calcs'!$S$14</definedName>
    <definedName name="Tot_Prem_Rate_Oasis_Yr1">'Product Data n Calcs'!$T$17</definedName>
    <definedName name="Tot_Prem_Rate_Oasis_Yr2">'Product Data n Calcs'!$T$18</definedName>
    <definedName name="Tot_Prem_Rate_Yr1">'Product Data n Calcs'!$S$17</definedName>
    <definedName name="Tot_Prem_Rate_Yr2">'Product Data n Calcs'!$S$18</definedName>
  </definedNames>
  <calcPr calcId="144525" iterate="1" iterateCount="100" iterateDelta="0.001"/>
</workbook>
</file>

<file path=xl/comments1.xml><?xml version="1.0" encoding="utf-8"?>
<comments xmlns="http://schemas.openxmlformats.org/spreadsheetml/2006/main">
  <authors>
    <author>99002968</author>
  </authors>
  <commentList>
    <comment ref="C17" authorId="0">
      <text>
        <r>
          <rPr>
            <sz val="9"/>
            <color indexed="81"/>
            <rFont val="宋体"/>
            <charset val="134"/>
          </rPr>
          <t xml:space="preserve">As per our understanding from underwriting team, MMR is no longer used and hence should always assume the value 0 here.</t>
        </r>
      </text>
    </comment>
  </commentList>
</comments>
</file>

<file path=xl/comments2.xml><?xml version="1.0" encoding="utf-8"?>
<comments xmlns="http://schemas.openxmlformats.org/spreadsheetml/2006/main">
  <authors>
    <author>99002968</author>
  </authors>
  <commentList>
    <comment ref="R8" authorId="0">
      <text>
        <r>
          <rPr>
            <sz val="9"/>
            <color indexed="81"/>
            <rFont val="宋体"/>
            <charset val="134"/>
          </rPr>
          <t xml:space="preserve">99002968:
Prem calc logic changed cz the H'SA &amp; Online rebate calculation methodology has been changed after ANP.</t>
        </r>
      </text>
    </comment>
    <comment ref="P22" authorId="0">
      <text>
        <r>
          <rPr>
            <sz val="9"/>
            <color indexed="81"/>
            <rFont val="宋体"/>
            <charset val="134"/>
          </rPr>
          <t xml:space="preserve">99002968:
6% for Policy term 12</t>
        </r>
      </text>
    </comment>
  </commentList>
</comments>
</file>

<file path=xl/sharedStrings.xml><?xml version="1.0" encoding="utf-8"?>
<sst xmlns="http://schemas.openxmlformats.org/spreadsheetml/2006/main" count="196">
  <si>
    <t>Enter details in cells coloured Green</t>
  </si>
  <si>
    <t>Output is in cells coloured Pink</t>
  </si>
  <si>
    <t>Enter desired plan details</t>
  </si>
  <si>
    <t>Premium Input for Reverse Calculator</t>
  </si>
  <si>
    <t>Sum Assured</t>
  </si>
  <si>
    <t>Age</t>
  </si>
  <si>
    <t>Mode</t>
  </si>
  <si>
    <t>Yearly</t>
  </si>
  <si>
    <t>Output of reverse calculator</t>
  </si>
  <si>
    <t>Sex</t>
  </si>
  <si>
    <t>F</t>
  </si>
  <si>
    <t>SA Output for Reverse Calculator</t>
  </si>
  <si>
    <t>Staff Case</t>
  </si>
  <si>
    <t>No</t>
  </si>
  <si>
    <t>Direct Case</t>
  </si>
  <si>
    <t>Yes</t>
  </si>
  <si>
    <t>PT</t>
  </si>
  <si>
    <t>PPT</t>
  </si>
  <si>
    <t>Orig. Installment Premium "Including" Service Tax ( Cell F4)</t>
  </si>
  <si>
    <t>Note:</t>
  </si>
  <si>
    <t>Underwriting Extras</t>
  </si>
  <si>
    <t>&gt;&gt; Reverse Calculator will not work for Staff Cases</t>
  </si>
  <si>
    <t>Extra Mortality Rating</t>
  </si>
  <si>
    <t>&gt;&gt; If the Service Tax depicted here is different from the actual, get the Reverse Calculator updated from Actuarial Team.</t>
  </si>
  <si>
    <t>Flat Extra</t>
  </si>
  <si>
    <t>MMR</t>
  </si>
  <si>
    <t>Check for Premium basis Premium Calculator</t>
  </si>
  <si>
    <t>Ingenium</t>
  </si>
  <si>
    <t>Oasis</t>
  </si>
  <si>
    <t>Subsequent Year Modal Prem Calcs</t>
  </si>
  <si>
    <t xml:space="preserve">Year </t>
  </si>
  <si>
    <t>Service Tax (Plus SBC &amp; KKC)</t>
  </si>
  <si>
    <t>Year 1</t>
  </si>
  <si>
    <t>Other Years</t>
  </si>
  <si>
    <t>If Cell C39 is greater than 1 wrt rounding of values, please connect with the Pricing Team</t>
  </si>
  <si>
    <t>Benefit Illustration - Smart Junior Plan</t>
  </si>
  <si>
    <t>&lt;&lt;Page 1&gt;&gt;</t>
  </si>
  <si>
    <t>Thank you for showing interest in our Canara HSBC Oriental Bank of Commerce Life Insurance Smart Junior Plan. Based on the details provided by you, and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</si>
  <si>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</si>
  <si>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</si>
  <si>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</si>
  <si>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</si>
  <si>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</si>
  <si>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</si>
  <si>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Age: </t>
  </si>
  <si>
    <t xml:space="preserve">Name of the plan: </t>
  </si>
  <si>
    <t>Canara HSBC Oriental Bank of  
Commerce Life Insurance Smart Junior Plan</t>
  </si>
  <si>
    <t xml:space="preserve"> UIN: </t>
  </si>
  <si>
    <t>Designation</t>
  </si>
  <si>
    <t>&lt;&lt;Designation&gt;&gt;</t>
  </si>
  <si>
    <t xml:space="preserve">Gender: </t>
  </si>
  <si>
    <t xml:space="preserve">Date of Illustration: </t>
  </si>
  <si>
    <t xml:space="preserve">Policy Term: </t>
  </si>
  <si>
    <t xml:space="preserve">Sum Assured (SA): </t>
  </si>
  <si>
    <t xml:space="preserve">Premium Payment Term: </t>
  </si>
  <si>
    <t>Premium Payment Frequency:</t>
  </si>
  <si>
    <t xml:space="preserve">Annualised Premium: </t>
  </si>
  <si>
    <t xml:space="preserve">Installment Premium Year 1 (without service tax and cess(es)): </t>
  </si>
  <si>
    <t xml:space="preserve">Installment Premium Year 2 onwards(without service tax and cess(es)): </t>
  </si>
  <si>
    <t xml:space="preserve">Installment Premium for Year 1 (with service tax and cess(es)): </t>
  </si>
  <si>
    <t>Illustration for Standard Life</t>
  </si>
  <si>
    <t xml:space="preserve">Installment Premium from Year 2 onwards (with service tax and cess(es)): </t>
  </si>
  <si>
    <t>&lt;&lt;Page 2&gt;&gt;</t>
  </si>
  <si>
    <t>Guaranteed Benefits</t>
  </si>
  <si>
    <r>
      <rPr>
        <b/>
        <sz val="11"/>
        <rFont val="Arial"/>
        <family val="2"/>
        <charset val="134"/>
      </rPr>
      <t>Minimum guaranteed amount payable on Surrender 
(</t>
    </r>
    <r>
      <rPr>
        <b/>
        <sz val="11"/>
        <rFont val="Rupee Foradian"/>
        <family val="2"/>
        <charset val="134"/>
      </rPr>
      <t>Rs.</t>
    </r>
    <r>
      <rPr>
        <b/>
        <sz val="11"/>
        <rFont val="Arial"/>
        <family val="2"/>
        <charset val="134"/>
      </rPr>
      <t>)</t>
    </r>
  </si>
  <si>
    <t>Non Guaranteed Benefits</t>
  </si>
  <si>
    <t>Year</t>
  </si>
  <si>
    <t>Age at the beginning of the year</t>
  </si>
  <si>
    <r>
      <rPr>
        <b/>
        <sz val="11"/>
        <rFont val="Arial"/>
        <family val="2"/>
        <charset val="134"/>
      </rPr>
      <t>Total Premium Payable (excluding Service Tax &amp; applicable cess (es))
 (</t>
    </r>
    <r>
      <rPr>
        <b/>
        <sz val="11"/>
        <rFont val="Rupee Foradian"/>
        <family val="2"/>
        <charset val="134"/>
      </rPr>
      <t>Rs.</t>
    </r>
    <r>
      <rPr>
        <b/>
        <sz val="11"/>
        <rFont val="Arial"/>
        <family val="2"/>
        <charset val="134"/>
      </rPr>
      <t>)</t>
    </r>
  </si>
  <si>
    <r>
      <rPr>
        <b/>
        <sz val="11"/>
        <rFont val="Arial"/>
        <family val="2"/>
        <charset val="134"/>
      </rPr>
      <t>Service Tax &amp; applicable cess (es) (</t>
    </r>
    <r>
      <rPr>
        <b/>
        <sz val="11"/>
        <rFont val="Rupee Foradian"/>
        <family val="2"/>
        <charset val="134"/>
      </rPr>
      <t>Rs.</t>
    </r>
    <r>
      <rPr>
        <b/>
        <sz val="11"/>
        <rFont val="Arial"/>
        <family val="2"/>
        <charset val="134"/>
      </rPr>
      <t>)</t>
    </r>
  </si>
  <si>
    <t>Total Premium Payable (including Service Tax &amp; applicable cess (es))
 (Rs.)</t>
  </si>
  <si>
    <t>Death Benefit (Rs.)</t>
  </si>
  <si>
    <t>Guaranteed Annual Payouts/Guaranteed Sum Assured on Maturity
(Rs.)</t>
  </si>
  <si>
    <t>Accrued Annual Bonus at an assumed investment return of 4% p.a. (Rs.)</t>
  </si>
  <si>
    <t>Accrued Annual Bonus at an assumed investment return of 8%p.a. (Rs.)</t>
  </si>
  <si>
    <t>Final Bonus at Maturity</t>
  </si>
  <si>
    <t>Total Bonus</t>
  </si>
  <si>
    <t>The above table should be read in conjunction with the important notes given below.</t>
  </si>
  <si>
    <t xml:space="preserve">Important Notes: </t>
  </si>
  <si>
    <t>(1)  Survival and Maturity Benefit payable under this plan are : (i). Survival Benefit:  Guaranteed annual payouts equal to 20% of sum assured payable at the end of each of the last 4 policy years before maturity year. (ii) Maturity Benefit: Guaranteed  Sum Assured on Maturity equal to 20% of Sum Assured along with Accrued Annual bonuses and Final bonus, if any, will be payable on maturity.</t>
  </si>
  <si>
    <t>(2) The Death Benefit is the benefit payable on death of the Life Assured, which is higher of (Sum Assured or 10 times of Annualised Premium or 105% of all premiums paid less underwriting extra premium paid, if any). In addition, all remaining future premiums, if any, are waived off and guaranteed annual payouts are paid as scheduled. On maturity, Guaranteed Sum Assured on Maturity along with accrued Annual bonuses and Final bonus, if any,will be payable.</t>
  </si>
  <si>
    <t xml:space="preserve">(3) Minimum guaranteed amount payable on Surrender is the amount payable at the end of the policy year, before the payment of Guaranteed Annual Payouts/Guaranteed Sum Assured on Maturity. </t>
  </si>
  <si>
    <t>(4) Annualized premium mentioned above excludes underwriting extra premium, if any, as well as excludes Service tax and ces (es).</t>
  </si>
  <si>
    <t>(5) Guaranteed Sum Assured on Maturity equal to 20% of Sum Assued payable on maturity (at the end of the policy term) is shown above under guaranteed benefits</t>
  </si>
  <si>
    <t>(6) Installment premium mentioned above is inclusive of underwriting extra premium, if any.</t>
  </si>
  <si>
    <t xml:space="preserve">(7) A policy shall acquire lapse status if the policyholder fails to pay due premium within the grace period in the first three policy years. In such case, provided that at least one full year`s premium has been paid and the policy has not been revived: </t>
  </si>
  <si>
    <t xml:space="preserve">The above amount is payable on a) death of the life assured, b) request for termination of the policy by the policyholder or c) expiry of the revival period, whichever happens earliest. </t>
  </si>
  <si>
    <t>&lt;&lt;Page 3&gt;&gt;</t>
  </si>
  <si>
    <t>Other key things to Note:</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</si>
  <si>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</si>
  <si>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The Policy will be eligible for bonuses from the profits emerging out of the with-profit fund managed by the Company by way of Annual bonuses and Final bonus, if any. The Company will declare the Annual bonus at the end of each financial year and once declared, </t>
  </si>
  <si>
    <t xml:space="preserve">      the annual bonus will get accrued to the policy and is guaranteed to be payable. </t>
  </si>
  <si>
    <t xml:space="preserve">3. This is a traditional plan intended for long term savings and benefits  for your child`s education liability.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</si>
  <si>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</si>
  <si>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4.  Your policy will acquire a guaranteed surrender value (GSV) after payment of at least 2 years’ consecutive premiums. However, the Company may offer a special surrender value (SSV), and higher of {GSV or SSV} will be paid on surrender. </t>
  </si>
  <si>
    <t xml:space="preserve">     The Illustration above only shows the minimum guaranteed amount payable on surrender of the policy.</t>
  </si>
  <si>
    <t xml:space="preserve">5.  Premiums payable and benefits receivable under this plan are eligible for tax benefits as per the prevailing tax laws subject to amendments from time to time. </t>
  </si>
  <si>
    <t>6.  The above premium is for a healthy individual. Your application will be assessed as per board approved underwriting policy of the company. Basis underwriting, it may result in an extra premium to be paid, which shall be borne by you.</t>
  </si>
  <si>
    <t>7.  The above illustration takes into account currently applicable service tax &amp; cess. However, the applicable taxes may change from time to time and total premium payable will change accordingly.</t>
  </si>
  <si>
    <t>8.  For more details on product features and terms and conditions please read sales brochure or sample policy contract carefully before concluding a sale.</t>
  </si>
  <si>
    <t>Risk Factors</t>
  </si>
  <si>
    <t xml:space="preserve">    There is no guarantee on the amount of bonuses and these will be declared at the sole discretion of the company. Hence, the bonuses in this plan may vary from time to time.</t>
  </si>
  <si>
    <t>Disclosures</t>
  </si>
  <si>
    <r>
      <rPr>
        <sz val="11"/>
        <color indexed="8"/>
        <rFont val="Arial"/>
        <family val="2"/>
        <charset val="134"/>
      </rPr>
      <t>1.&lt;&lt;</t>
    </r>
    <r>
      <rPr>
        <u/>
        <sz val="11"/>
        <color indexed="8"/>
        <rFont val="Arial"/>
        <family val="2"/>
        <charset val="134"/>
      </rPr>
      <t xml:space="preserve">Non Staff policies only&gt;&gt;: </t>
    </r>
    <r>
      <rPr>
        <sz val="11"/>
        <color indexed="8"/>
        <rFont val="Arial"/>
        <family val="2"/>
        <charset val="134"/>
      </rPr>
      <t>Corporate Agent will receive commission basis the premium payment term (PPT) of the policy from the company for this transaction:-</t>
    </r>
  </si>
  <si>
    <t>IRDA regulations do not permit Corporate Agent or its employees to pay such commission, whether in part or whole, as an inducement to any person to take out or renew or continue an insurance policy of any kind.</t>
  </si>
  <si>
    <r>
      <rPr>
        <sz val="11"/>
        <color indexed="8"/>
        <rFont val="Arial"/>
        <family val="2"/>
        <charset val="134"/>
      </rPr>
      <t>&lt;&lt;</t>
    </r>
    <r>
      <rPr>
        <u/>
        <sz val="11"/>
        <color indexed="8"/>
        <rFont val="Arial"/>
        <family val="2"/>
        <charset val="134"/>
      </rPr>
      <t xml:space="preserve"> Staff policies only&gt;&gt;: </t>
    </r>
    <r>
      <rPr>
        <sz val="11"/>
        <color indexed="8"/>
        <rFont val="Arial"/>
        <family val="2"/>
        <charset val="134"/>
      </rPr>
      <t>Corporate Agent will receive commission basis the premium payment term (PPT) of the policy from the company for this transaction:-</t>
    </r>
  </si>
  <si>
    <t>IRDA regulations do not permit Corporate Agent or its employees to pay such commission, whether in part or whole, as an inducement to any person to take out or renew or continue an insurance policy of any kind</t>
  </si>
  <si>
    <t xml:space="preserve">    </t>
  </si>
  <si>
    <t>Declaration</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</si>
  <si>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</si>
  <si>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</si>
  <si>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</si>
  <si>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</si>
  <si>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</si>
  <si>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</si>
  <si>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FINAL EMR Rates</t>
  </si>
  <si>
    <t>FINAL Base Premium Rates</t>
  </si>
  <si>
    <t>EMR Rates</t>
  </si>
  <si>
    <t>HSA Rebate</t>
  </si>
  <si>
    <t>Premium Calculation</t>
  </si>
  <si>
    <t>Key</t>
  </si>
  <si>
    <t>PR</t>
  </si>
  <si>
    <r>
      <rPr>
        <b/>
        <sz val="10"/>
        <rFont val="Calibri"/>
        <family val="2"/>
        <charset val="134"/>
      </rPr>
      <t xml:space="preserve">SA (in </t>
    </r>
    <r>
      <rPr>
        <b/>
        <sz val="10"/>
        <rFont val="Rupee Foradian"/>
        <family val="2"/>
        <charset val="134"/>
      </rPr>
      <t>`</t>
    </r>
    <r>
      <rPr>
        <b/>
        <sz val="10"/>
        <rFont val="Arial"/>
        <family val="2"/>
        <charset val="134"/>
      </rPr>
      <t>)</t>
    </r>
  </si>
  <si>
    <t>Rebate (per 1000 SA)</t>
  </si>
  <si>
    <t>Ingenium Logic</t>
  </si>
  <si>
    <t>Oasis Logic</t>
  </si>
  <si>
    <t>Category</t>
  </si>
  <si>
    <t>1st year Commission</t>
  </si>
  <si>
    <t>Calculation Reverse Calculator</t>
  </si>
  <si>
    <t>Staff</t>
  </si>
  <si>
    <t>Base Premium Rate</t>
  </si>
  <si>
    <t>Non Staff</t>
  </si>
  <si>
    <t>SA Rebate</t>
  </si>
  <si>
    <t>Direct Discount</t>
  </si>
  <si>
    <t>Annualized Prem For DB calcs</t>
  </si>
  <si>
    <t>BP Rate aft Direct Disc less SA Rebate</t>
  </si>
  <si>
    <t>Staff Discount</t>
  </si>
  <si>
    <t>Basic Prem Rate (Yr1)</t>
  </si>
  <si>
    <t>EMR Rating</t>
  </si>
  <si>
    <t>Modal Loading</t>
  </si>
  <si>
    <t>EMR Rate</t>
  </si>
  <si>
    <t>Monthly</t>
  </si>
  <si>
    <t>Extra Prem Rate  (Yr1)</t>
  </si>
  <si>
    <t>Extra Prem Rate  (Yr2)</t>
  </si>
  <si>
    <t>Modal Basic Prem For GSV calcs</t>
  </si>
  <si>
    <t>Total Premium Rate_Yr1</t>
  </si>
  <si>
    <t>Modal Basic Prem Yr 1 excl. extra prem</t>
  </si>
  <si>
    <t>Total Premium Rate_Yr2</t>
  </si>
  <si>
    <t>Modal Basic Prem Yr2 excl. extra prem</t>
  </si>
  <si>
    <t>SA/1000 * Modal_Factor</t>
  </si>
  <si>
    <t>First Year Modal Prem Calcs</t>
  </si>
  <si>
    <t>Modal Premium (Basic Prem + Extra Prem, incl. Disc.)</t>
  </si>
  <si>
    <t>Serv. Tax</t>
  </si>
  <si>
    <t>Total Modal Premium</t>
  </si>
  <si>
    <t>Annualized Premium</t>
  </si>
  <si>
    <t xml:space="preserve">Orig. Installment Premium (Rs.) </t>
  </si>
  <si>
    <t xml:space="preserve">INCLUDING Service Tax </t>
  </si>
  <si>
    <t xml:space="preserve">EXCLUDING Service Tax </t>
  </si>
  <si>
    <t xml:space="preserve">for Year 1: </t>
  </si>
  <si>
    <t>Applicable Bonus %</t>
  </si>
  <si>
    <t>RB</t>
  </si>
  <si>
    <t>@ 8%</t>
  </si>
  <si>
    <t>@ 4%</t>
  </si>
  <si>
    <t>Investment return at 4.00%</t>
  </si>
  <si>
    <t>Investment return at 8.00%</t>
  </si>
  <si>
    <t>All Options</t>
  </si>
  <si>
    <t>Terminal
Bonus</t>
  </si>
  <si>
    <t>Revisionary Bonus</t>
  </si>
  <si>
    <t xml:space="preserve"> Year</t>
  </si>
  <si>
    <t>PREM %</t>
  </si>
  <si>
    <t>Total Premium Annual without considering monthly mode for calculation purposes</t>
  </si>
  <si>
    <t>Cumulative Premium</t>
  </si>
  <si>
    <t>GSV - without Bonus</t>
  </si>
  <si>
    <t>Policy yr</t>
  </si>
  <si>
    <t xml:space="preserve"> GSV (%age of Premium)</t>
  </si>
  <si>
    <t>Final TB rate</t>
  </si>
  <si>
    <t>Early Exit Value - without Bonus</t>
  </si>
  <si>
    <t>Months</t>
  </si>
  <si>
    <t>Premium value</t>
  </si>
  <si>
    <t>Old Formula</t>
  </si>
  <si>
    <t>New Formula</t>
  </si>
  <si>
    <t>Rates_Heading Name Manager Name</t>
  </si>
  <si>
    <t>Product Data n Calcs'!$B$3:$M$3</t>
  </si>
  <si>
    <t>Product Data n Calcs'!$D$3:$M$3</t>
  </si>
  <si>
    <t>Common for all page</t>
  </si>
  <si>
    <t>In formula =+ sign</t>
  </si>
  <si>
    <t>Removed +sign</t>
  </si>
  <si>
    <t>INPUT</t>
  </si>
  <si>
    <t>TEST1</t>
  </si>
  <si>
    <t>TEST2</t>
  </si>
  <si>
    <t>TEST3</t>
  </si>
  <si>
    <t>TEST4</t>
  </si>
  <si>
    <t>TEST5</t>
  </si>
  <si>
    <t>Orig. Installment Premium "Including" Service Tax</t>
  </si>
  <si>
    <t>M</t>
  </si>
  <si>
    <t>OUTPUT</t>
  </si>
</sst>
</file>

<file path=xl/styles.xml><?xml version="1.0" encoding="utf-8"?>
<styleSheet xmlns="http://schemas.openxmlformats.org/spreadsheetml/2006/main">
  <numFmts count="15">
    <numFmt numFmtId="176" formatCode="d\-mmm\-yy"/>
    <numFmt numFmtId="177" formatCode="_ * #,##0_ ;_ * \-#,##0_ ;_ * &quot;-&quot;_ ;_ @_ "/>
    <numFmt numFmtId="178" formatCode="&quot;Rs.&quot;\ #,##0;[Red]&quot;Rs.&quot;\ \-#,##0"/>
    <numFmt numFmtId="179" formatCode="_(* #,##0_);_(* \(#,##0\);_(* &quot;-&quot;??_);_(@_)"/>
    <numFmt numFmtId="180" formatCode="_(&quot;$&quot;* #,##0_);_(&quot;$&quot;* \(#,##0\);_(&quot;$&quot;* &quot;-&quot;_);_(@_)"/>
    <numFmt numFmtId="181" formatCode="_(* #,##0.00_);_(* \(#,##0.00\);_(* &quot;-&quot;??_);_(@_)"/>
    <numFmt numFmtId="182" formatCode="_(&quot;$&quot;* #,##0.00_);_(&quot;$&quot;* \(#,##0.00\);_(&quot;$&quot;* &quot;-&quot;??_);_(@_)"/>
    <numFmt numFmtId="183" formatCode="_(* #,##0.0_);_(* \(#,##0.0\);_(* &quot;-&quot;?_);_(@_)"/>
    <numFmt numFmtId="184" formatCode="0.0%"/>
    <numFmt numFmtId="185" formatCode="_(* #,##0.000_);_(* \(#,##0.000\);_(* &quot;-&quot;??_);_(@_)"/>
    <numFmt numFmtId="186" formatCode="0.0"/>
    <numFmt numFmtId="187" formatCode="0.000"/>
    <numFmt numFmtId="188" formatCode="[$-409]d\-mmm\-yy;@"/>
    <numFmt numFmtId="189" formatCode="_ * #,##0_ ;_ * \-#,##0_ ;_ * &quot;-&quot;??_ ;_ @_ "/>
    <numFmt numFmtId="190" formatCode="0.000%"/>
  </numFmts>
  <fonts count="34">
    <font>
      <sz val="11"/>
      <color indexed="8"/>
      <name val="Calibri"/>
      <family val="2"/>
      <charset val="134"/>
    </font>
    <font>
      <sz val="10"/>
      <name val="Arial"/>
      <family val="2"/>
      <charset val="134"/>
    </font>
    <font>
      <b/>
      <sz val="11"/>
      <color indexed="8"/>
      <name val="Calibri"/>
      <family val="2"/>
      <charset val="134"/>
    </font>
    <font>
      <b/>
      <sz val="10"/>
      <color indexed="8"/>
      <name val="Calibri"/>
      <family val="2"/>
      <charset val="134"/>
    </font>
    <font>
      <sz val="10"/>
      <color indexed="0"/>
      <name val="Helvetica"/>
      <family val="2"/>
      <charset val="134"/>
    </font>
    <font>
      <sz val="10"/>
      <color indexed="8"/>
      <name val="Calibri"/>
      <family val="2"/>
      <charset val="134"/>
    </font>
    <font>
      <b/>
      <sz val="10"/>
      <color indexed="10"/>
      <name val="Calibri"/>
      <family val="2"/>
      <charset val="134"/>
    </font>
    <font>
      <b/>
      <sz val="10"/>
      <name val="Calibri"/>
      <family val="2"/>
      <charset val="134"/>
    </font>
    <font>
      <sz val="10"/>
      <color indexed="22"/>
      <name val="Calibri"/>
      <family val="2"/>
      <charset val="134"/>
    </font>
    <font>
      <sz val="10"/>
      <name val="Calibri"/>
      <family val="2"/>
      <charset val="134"/>
    </font>
    <font>
      <sz val="10"/>
      <color indexed="9"/>
      <name val="Calibri"/>
      <family val="2"/>
      <charset val="134"/>
    </font>
    <font>
      <b/>
      <u/>
      <sz val="10"/>
      <color indexed="8"/>
      <name val="Calibri"/>
      <family val="2"/>
      <charset val="134"/>
    </font>
    <font>
      <sz val="11"/>
      <name val="Calibri"/>
      <family val="2"/>
      <charset val="134"/>
    </font>
    <font>
      <b/>
      <sz val="11"/>
      <color indexed="9"/>
      <name val="Calibri"/>
      <family val="2"/>
      <charset val="134"/>
    </font>
    <font>
      <sz val="11"/>
      <color indexed="10"/>
      <name val="Calibri"/>
      <family val="2"/>
      <charset val="134"/>
    </font>
    <font>
      <sz val="11"/>
      <color indexed="8"/>
      <name val="Arial"/>
      <family val="2"/>
      <charset val="134"/>
    </font>
    <font>
      <b/>
      <sz val="14"/>
      <color indexed="8"/>
      <name val="Arial"/>
      <family val="2"/>
      <charset val="134"/>
    </font>
    <font>
      <sz val="10"/>
      <color indexed="8"/>
      <name val="Arial"/>
      <family val="2"/>
      <charset val="134"/>
    </font>
    <font>
      <sz val="11"/>
      <name val="Arial"/>
      <family val="2"/>
      <charset val="134"/>
    </font>
    <font>
      <b/>
      <sz val="8"/>
      <color indexed="8"/>
      <name val="Arial"/>
      <family val="2"/>
      <charset val="134"/>
    </font>
    <font>
      <b/>
      <sz val="11"/>
      <name val="Arial"/>
      <family val="2"/>
      <charset val="134"/>
    </font>
    <font>
      <sz val="6.5"/>
      <color indexed="8"/>
      <name val="Verdana"/>
      <family val="2"/>
      <charset val="134"/>
    </font>
    <font>
      <b/>
      <u/>
      <sz val="11"/>
      <color indexed="8"/>
      <name val="Arial"/>
      <family val="2"/>
      <charset val="134"/>
    </font>
    <font>
      <b/>
      <sz val="11"/>
      <color indexed="8"/>
      <name val="Arial"/>
      <family val="2"/>
      <charset val="134"/>
    </font>
    <font>
      <b/>
      <sz val="14"/>
      <name val="Arial"/>
      <family val="2"/>
      <charset val="134"/>
    </font>
    <font>
      <sz val="11"/>
      <color indexed="10"/>
      <name val="Arial"/>
      <family val="2"/>
      <charset val="134"/>
    </font>
    <font>
      <b/>
      <sz val="10"/>
      <color indexed="8"/>
      <name val="Arial"/>
      <family val="2"/>
      <charset val="134"/>
    </font>
    <font>
      <sz val="10"/>
      <color indexed="10"/>
      <name val="Calibri"/>
      <family val="2"/>
      <charset val="134"/>
    </font>
    <font>
      <b/>
      <u/>
      <sz val="8"/>
      <color indexed="8"/>
      <name val="Calibri"/>
      <family val="2"/>
      <charset val="134"/>
    </font>
    <font>
      <u/>
      <sz val="10"/>
      <color indexed="8"/>
      <name val="Calibri"/>
      <family val="2"/>
      <charset val="134"/>
    </font>
    <font>
      <b/>
      <sz val="10"/>
      <name val="Rupee Foradian"/>
      <family val="2"/>
      <charset val="134"/>
    </font>
    <font>
      <b/>
      <sz val="10"/>
      <name val="Arial"/>
      <family val="2"/>
      <charset val="134"/>
    </font>
    <font>
      <b/>
      <sz val="11"/>
      <name val="Rupee Foradian"/>
      <family val="2"/>
      <charset val="134"/>
    </font>
    <font>
      <u/>
      <sz val="11"/>
      <color indexed="8"/>
      <name val="Arial"/>
      <family val="2"/>
      <charset val="134"/>
    </font>
  </fonts>
  <fills count="15">
    <fill>
      <patternFill patternType="none"/>
    </fill>
    <fill>
      <patternFill patternType="gray125"/>
    </fill>
    <fill>
      <patternFill patternType="solid">
        <fgColor indexed="11"/>
        <bgColor indexed="64"/>
      </patternFill>
    </fill>
    <fill>
      <patternFill patternType="solid">
        <fgColor indexed="23"/>
        <bgColor indexed="64"/>
      </patternFill>
    </fill>
    <fill>
      <patternFill patternType="solid">
        <fgColor indexed="10"/>
        <bgColor indexed="64"/>
      </patternFill>
    </fill>
    <fill>
      <patternFill patternType="solid">
        <fgColor indexed="22"/>
        <bgColor indexed="64"/>
      </patternFill>
    </fill>
    <fill>
      <patternFill patternType="solid">
        <fgColor indexed="9"/>
        <bgColor indexed="64"/>
      </patternFill>
    </fill>
    <fill>
      <patternFill patternType="solid">
        <fgColor indexed="46"/>
        <bgColor indexed="64"/>
      </patternFill>
    </fill>
    <fill>
      <patternFill patternType="solid">
        <fgColor indexed="29"/>
        <bgColor indexed="64"/>
      </patternFill>
    </fill>
    <fill>
      <patternFill patternType="solid">
        <fgColor indexed="57"/>
        <bgColor indexed="64"/>
      </patternFill>
    </fill>
    <fill>
      <patternFill patternType="solid">
        <fgColor indexed="42"/>
        <bgColor indexed="64"/>
      </patternFill>
    </fill>
    <fill>
      <patternFill patternType="solid">
        <fgColor indexed="13"/>
        <bgColor indexed="64"/>
      </patternFill>
    </fill>
    <fill>
      <patternFill patternType="solid">
        <fgColor indexed="11"/>
        <bgColor indexed="64"/>
      </patternFill>
    </fill>
    <fill>
      <patternFill patternType="solid">
        <fgColor indexed="23"/>
        <bgColor indexed="64"/>
      </patternFill>
    </fill>
    <fill>
      <patternFill patternType="solid">
        <fgColor indexed="4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s>
  <cellStyleXfs count="9">
    <xf numFmtId="0" fontId="0" fillId="0" borderId="0">
      <alignment vertical="center"/>
    </xf>
    <xf numFmtId="181" fontId="0" fillId="0" borderId="0" applyFont="0" applyFill="0" applyBorder="0" applyAlignment="0" applyProtection="0">
      <alignment vertical="center"/>
    </xf>
    <xf numFmtId="179" fontId="0" fillId="0" borderId="0" applyFont="0" applyFill="0" applyBorder="0" applyAlignment="0" applyProtection="0">
      <alignment vertical="center"/>
    </xf>
    <xf numFmtId="0" fontId="0" fillId="0" borderId="0">
      <alignment vertical="center"/>
    </xf>
    <xf numFmtId="182"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80" fontId="0" fillId="0" borderId="0" applyFont="0" applyFill="0" applyBorder="0" applyAlignment="0" applyProtection="0">
      <alignment vertical="center"/>
    </xf>
    <xf numFmtId="0" fontId="1" fillId="0" borderId="0">
      <alignment vertical="center"/>
    </xf>
  </cellStyleXfs>
  <cellXfs count="250">
    <xf numFmtId="0" fontId="0" fillId="0" borderId="0" xfId="0" applyAlignment="1"/>
    <xf numFmtId="0" fontId="0" fillId="0" borderId="0" xfId="0" applyAlignment="1">
      <alignment vertical="center" wrapText="1"/>
    </xf>
    <xf numFmtId="0" fontId="0" fillId="2" borderId="0" xfId="0" applyFill="1" applyAlignment="1">
      <alignment horizontal="center" vertical="center" wrapText="1"/>
    </xf>
    <xf numFmtId="0" fontId="0" fillId="0" borderId="1" xfId="0"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right" vertical="center" wrapText="1"/>
    </xf>
    <xf numFmtId="0" fontId="3" fillId="0"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3" fontId="4" fillId="0" borderId="1" xfId="0" applyNumberFormat="1" applyFont="1" applyBorder="1">
      <alignment vertical="center"/>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9" fontId="3" fillId="6" borderId="1" xfId="6" applyFont="1" applyFill="1" applyBorder="1" applyAlignment="1">
      <alignment horizontal="left" vertical="center" wrapText="1"/>
    </xf>
    <xf numFmtId="4" fontId="4" fillId="0" borderId="1" xfId="0" applyNumberFormat="1" applyFont="1" applyBorder="1">
      <alignment vertical="center"/>
    </xf>
    <xf numFmtId="0" fontId="4" fillId="0" borderId="1" xfId="0" applyFont="1" applyBorder="1">
      <alignment vertical="center"/>
    </xf>
    <xf numFmtId="0" fontId="0" fillId="0" borderId="0" xfId="0"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xf numFmtId="0" fontId="5" fillId="6" borderId="0" xfId="0" applyFont="1" applyFill="1" applyAlignment="1">
      <alignment horizontal="center" vertical="center"/>
    </xf>
    <xf numFmtId="0" fontId="3"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9" fontId="5" fillId="0" borderId="1" xfId="6" applyFont="1" applyFill="1" applyBorder="1" applyAlignment="1">
      <alignment horizontal="center" vertical="center"/>
    </xf>
    <xf numFmtId="179" fontId="5" fillId="0" borderId="1" xfId="1" applyNumberFormat="1" applyFont="1" applyFill="1" applyBorder="1" applyAlignment="1">
      <alignment horizontal="center" vertical="center"/>
    </xf>
    <xf numFmtId="181" fontId="5" fillId="6" borderId="0" xfId="1" applyFont="1" applyFill="1" applyAlignment="1">
      <alignment horizontal="center" vertical="center"/>
    </xf>
    <xf numFmtId="0" fontId="3" fillId="7" borderId="1" xfId="0" applyFont="1" applyFill="1" applyBorder="1" applyAlignment="1">
      <alignment horizontal="center" vertical="center"/>
    </xf>
    <xf numFmtId="0" fontId="8" fillId="6" borderId="0" xfId="0" applyFont="1" applyFill="1" applyAlignment="1">
      <alignment horizontal="center" vertical="center"/>
    </xf>
    <xf numFmtId="9" fontId="5" fillId="0" borderId="1" xfId="6" applyNumberFormat="1" applyFont="1" applyFill="1" applyBorder="1" applyAlignment="1">
      <alignment horizontal="center" vertical="center" wrapText="1"/>
    </xf>
    <xf numFmtId="0" fontId="2" fillId="7" borderId="1" xfId="0" applyFont="1" applyFill="1" applyBorder="1" applyAlignment="1">
      <alignment horizontal="center" vertical="center"/>
    </xf>
    <xf numFmtId="0" fontId="0" fillId="7" borderId="1" xfId="0" applyFill="1" applyBorder="1" applyAlignment="1">
      <alignment horizontal="center" vertical="center"/>
    </xf>
    <xf numFmtId="184" fontId="5" fillId="0" borderId="1" xfId="6"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1" xfId="0" applyFont="1" applyBorder="1" applyAlignment="1">
      <alignment horizontal="center" vertical="center"/>
    </xf>
    <xf numFmtId="9" fontId="0" fillId="0" borderId="1" xfId="0" applyNumberFormat="1" applyBorder="1" applyAlignment="1">
      <alignment horizontal="center" vertical="center"/>
    </xf>
    <xf numFmtId="0" fontId="5" fillId="0" borderId="0" xfId="0" applyFont="1" applyFill="1" applyBorder="1" applyAlignment="1">
      <alignment horizontal="center" vertical="center" wrapText="1"/>
    </xf>
    <xf numFmtId="184" fontId="5" fillId="0" borderId="0" xfId="6" applyNumberFormat="1" applyFont="1" applyFill="1" applyBorder="1" applyAlignment="1">
      <alignment horizontal="center" vertical="center" wrapText="1"/>
    </xf>
    <xf numFmtId="0" fontId="2" fillId="7" borderId="2" xfId="0" applyFont="1" applyFill="1" applyBorder="1" applyAlignment="1"/>
    <xf numFmtId="0" fontId="0" fillId="7" borderId="3" xfId="0" applyFill="1" applyBorder="1" applyAlignment="1">
      <alignment vertical="center" wrapText="1"/>
    </xf>
    <xf numFmtId="0" fontId="0" fillId="7" borderId="1" xfId="0" applyFill="1" applyBorder="1" applyAlignment="1">
      <alignment horizontal="center"/>
    </xf>
    <xf numFmtId="0" fontId="2" fillId="7" borderId="4" xfId="0" applyFont="1" applyFill="1" applyBorder="1" applyAlignment="1">
      <alignment horizontal="center"/>
    </xf>
    <xf numFmtId="0" fontId="2" fillId="7" borderId="5" xfId="0" applyFont="1" applyFill="1" applyBorder="1" applyAlignment="1">
      <alignment horizontal="center"/>
    </xf>
    <xf numFmtId="184" fontId="0" fillId="0" borderId="6" xfId="6" applyNumberFormat="1" applyFont="1" applyFill="1" applyBorder="1" applyAlignment="1">
      <alignment horizontal="center" vertical="center"/>
    </xf>
    <xf numFmtId="184" fontId="0" fillId="0" borderId="7" xfId="6" applyNumberFormat="1"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 xfId="0" applyFont="1" applyFill="1" applyBorder="1" applyAlignment="1">
      <alignment horizontal="center"/>
    </xf>
    <xf numFmtId="9" fontId="0" fillId="0" borderId="10" xfId="0" applyNumberFormat="1" applyFill="1" applyBorder="1" applyAlignment="1">
      <alignment horizontal="center"/>
    </xf>
    <xf numFmtId="1" fontId="5" fillId="0" borderId="1" xfId="0" applyNumberFormat="1" applyFont="1" applyFill="1" applyBorder="1" applyAlignment="1">
      <alignment horizontal="center" vertical="center" wrapText="1"/>
    </xf>
    <xf numFmtId="0" fontId="9" fillId="6" borderId="0" xfId="0" applyFont="1" applyFill="1" applyBorder="1" applyAlignment="1"/>
    <xf numFmtId="9" fontId="3" fillId="7" borderId="1" xfId="6" applyFont="1" applyFill="1" applyBorder="1" applyAlignment="1">
      <alignment horizontal="center" vertical="center" wrapText="1"/>
    </xf>
    <xf numFmtId="0" fontId="7" fillId="7" borderId="1" xfId="0" applyFont="1" applyFill="1" applyBorder="1" applyAlignment="1">
      <alignment horizontal="center" vertical="center"/>
    </xf>
    <xf numFmtId="2" fontId="9" fillId="0" borderId="1" xfId="3" applyNumberFormat="1" applyFont="1" applyBorder="1" applyAlignment="1">
      <alignment horizontal="center" vertical="center"/>
    </xf>
    <xf numFmtId="2" fontId="9" fillId="0" borderId="1" xfId="3" applyNumberFormat="1" applyFont="1" applyFill="1" applyBorder="1" applyAlignment="1">
      <alignment horizontal="center" vertical="center"/>
    </xf>
    <xf numFmtId="10" fontId="9" fillId="6" borderId="0" xfId="6" applyNumberFormat="1" applyFont="1" applyFill="1" applyBorder="1" applyAlignment="1"/>
    <xf numFmtId="2" fontId="5" fillId="0" borderId="1" xfId="3"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5" fillId="0" borderId="1" xfId="0" applyFont="1" applyBorder="1" applyAlignment="1">
      <alignment horizontal="left" vertical="center"/>
    </xf>
    <xf numFmtId="9" fontId="7" fillId="7" borderId="1" xfId="6" applyFont="1" applyFill="1" applyBorder="1" applyAlignment="1">
      <alignment horizontal="center" vertical="center" wrapText="1"/>
    </xf>
    <xf numFmtId="179" fontId="5" fillId="0" borderId="1" xfId="1" applyNumberFormat="1" applyFont="1" applyBorder="1" applyAlignment="1">
      <alignment horizontal="center" vertical="center"/>
    </xf>
    <xf numFmtId="2" fontId="5" fillId="0" borderId="1" xfId="3" applyNumberFormat="1" applyFont="1" applyFill="1" applyBorder="1" applyAlignment="1">
      <alignment horizontal="center" vertical="center"/>
    </xf>
    <xf numFmtId="9" fontId="9" fillId="6" borderId="0" xfId="0" applyNumberFormat="1" applyFont="1" applyFill="1" applyBorder="1" applyAlignment="1"/>
    <xf numFmtId="1" fontId="5" fillId="0" borderId="1" xfId="1" applyNumberFormat="1" applyFont="1" applyBorder="1" applyAlignment="1">
      <alignment horizontal="center" vertical="center"/>
    </xf>
    <xf numFmtId="184" fontId="5" fillId="0" borderId="1" xfId="6" applyNumberFormat="1" applyFont="1" applyFill="1" applyBorder="1" applyAlignment="1">
      <alignment horizontal="center" vertical="center"/>
    </xf>
    <xf numFmtId="0" fontId="9" fillId="6" borderId="1" xfId="0" applyFont="1" applyFill="1" applyBorder="1" applyAlignment="1">
      <alignment horizontal="center"/>
    </xf>
    <xf numFmtId="184" fontId="9" fillId="6" borderId="1" xfId="0" applyNumberFormat="1" applyFont="1" applyFill="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0" borderId="8" xfId="0" applyFont="1" applyBorder="1" applyAlignment="1">
      <alignment horizontal="center" vertical="center"/>
    </xf>
    <xf numFmtId="0" fontId="9" fillId="6" borderId="1" xfId="0" applyFont="1" applyFill="1" applyBorder="1" applyAlignment="1"/>
    <xf numFmtId="0" fontId="9" fillId="8" borderId="1" xfId="0" applyFont="1" applyFill="1" applyBorder="1" applyAlignment="1"/>
    <xf numFmtId="0" fontId="10" fillId="9" borderId="0" xfId="0" applyFont="1" applyFill="1" applyBorder="1" applyAlignment="1">
      <alignment horizontal="center" vertical="center"/>
    </xf>
    <xf numFmtId="9" fontId="5" fillId="7" borderId="1" xfId="6" applyFont="1" applyFill="1" applyBorder="1" applyAlignment="1">
      <alignment horizontal="left" vertical="center" wrapText="1"/>
    </xf>
    <xf numFmtId="2" fontId="5" fillId="8" borderId="1" xfId="3" applyNumberFormat="1" applyFont="1" applyFill="1" applyBorder="1" applyAlignment="1">
      <alignment horizontal="center" vertical="center"/>
    </xf>
    <xf numFmtId="2" fontId="5" fillId="10" borderId="9" xfId="3" applyNumberFormat="1" applyFont="1" applyFill="1" applyBorder="1" applyAlignment="1">
      <alignment horizontal="center" vertical="center"/>
    </xf>
    <xf numFmtId="0" fontId="9" fillId="6" borderId="0" xfId="0" applyFont="1" applyFill="1" applyBorder="1" applyAlignment="1">
      <alignment horizontal="right"/>
    </xf>
    <xf numFmtId="184" fontId="5" fillId="8" borderId="1" xfId="6" applyNumberFormat="1" applyFont="1" applyFill="1" applyBorder="1" applyAlignment="1">
      <alignment horizontal="center" vertical="center"/>
    </xf>
    <xf numFmtId="184" fontId="5" fillId="10" borderId="9" xfId="6" applyNumberFormat="1" applyFont="1" applyFill="1" applyBorder="1" applyAlignment="1">
      <alignment horizontal="center" vertical="center"/>
    </xf>
    <xf numFmtId="2" fontId="11" fillId="10" borderId="1" xfId="3" applyNumberFormat="1" applyFont="1" applyFill="1" applyBorder="1" applyAlignment="1">
      <alignment horizontal="center" vertical="center"/>
    </xf>
    <xf numFmtId="2" fontId="5" fillId="10" borderId="1" xfId="3" applyNumberFormat="1" applyFont="1" applyFill="1" applyBorder="1" applyAlignment="1">
      <alignment horizontal="center" vertical="center"/>
    </xf>
    <xf numFmtId="184" fontId="5" fillId="11" borderId="1" xfId="6" applyNumberFormat="1" applyFont="1" applyFill="1" applyBorder="1" applyAlignment="1">
      <alignment horizontal="center" vertical="center"/>
    </xf>
    <xf numFmtId="2" fontId="9" fillId="6" borderId="0" xfId="0" applyNumberFormat="1" applyFont="1" applyFill="1" applyBorder="1" applyAlignment="1"/>
    <xf numFmtId="2" fontId="5" fillId="10" borderId="11" xfId="3" applyNumberFormat="1" applyFont="1" applyFill="1" applyBorder="1" applyAlignment="1">
      <alignment horizontal="left" vertical="center"/>
    </xf>
    <xf numFmtId="2" fontId="5" fillId="10" borderId="12" xfId="3" applyNumberFormat="1" applyFont="1" applyFill="1" applyBorder="1" applyAlignment="1">
      <alignment horizontal="left" vertical="center"/>
    </xf>
    <xf numFmtId="181" fontId="9" fillId="6" borderId="0" xfId="1" applyFont="1" applyFill="1" applyBorder="1" applyAlignment="1"/>
    <xf numFmtId="9" fontId="3" fillId="7" borderId="1" xfId="6" applyFont="1" applyFill="1" applyBorder="1" applyAlignment="1">
      <alignment horizontal="left" vertical="center" wrapText="1"/>
    </xf>
    <xf numFmtId="181" fontId="5" fillId="8" borderId="1" xfId="1" applyNumberFormat="1" applyFont="1" applyFill="1" applyBorder="1" applyAlignment="1">
      <alignment horizontal="center" vertical="center"/>
    </xf>
    <xf numFmtId="181" fontId="9" fillId="6" borderId="0" xfId="0" applyNumberFormat="1" applyFont="1" applyFill="1" applyBorder="1" applyAlignment="1"/>
    <xf numFmtId="187" fontId="5" fillId="10" borderId="1" xfId="3" applyNumberFormat="1" applyFont="1" applyFill="1" applyBorder="1" applyAlignment="1">
      <alignment horizontal="center" vertical="center"/>
    </xf>
    <xf numFmtId="0" fontId="5" fillId="0" borderId="0" xfId="0" applyFont="1" applyAlignment="1"/>
    <xf numFmtId="0" fontId="7" fillId="6" borderId="0" xfId="0" applyFont="1" applyFill="1" applyBorder="1" applyAlignment="1"/>
    <xf numFmtId="0" fontId="8" fillId="6" borderId="0" xfId="0" applyFont="1" applyFill="1" applyBorder="1" applyAlignment="1"/>
    <xf numFmtId="9" fontId="2" fillId="10" borderId="13" xfId="6" applyFont="1" applyFill="1" applyBorder="1" applyAlignment="1">
      <alignment horizontal="center"/>
    </xf>
    <xf numFmtId="9" fontId="2" fillId="10" borderId="14" xfId="6" applyFont="1" applyFill="1" applyBorder="1" applyAlignment="1">
      <alignment horizontal="center"/>
    </xf>
    <xf numFmtId="0" fontId="0" fillId="0" borderId="1" xfId="0" applyBorder="1" applyAlignment="1">
      <alignment horizontal="center"/>
    </xf>
    <xf numFmtId="186" fontId="12" fillId="0" borderId="1" xfId="0" applyNumberFormat="1" applyFont="1" applyBorder="1" applyAlignment="1">
      <alignment horizontal="center"/>
    </xf>
    <xf numFmtId="9" fontId="2" fillId="10" borderId="15" xfId="6" applyFont="1" applyFill="1" applyBorder="1" applyAlignment="1">
      <alignment horizontal="center"/>
    </xf>
    <xf numFmtId="0" fontId="8" fillId="6" borderId="0" xfId="0" applyFont="1" applyFill="1" applyBorder="1" applyAlignment="1">
      <alignment horizontal="center"/>
    </xf>
    <xf numFmtId="181" fontId="0" fillId="0" borderId="0" xfId="0" applyNumberFormat="1" applyAlignment="1"/>
    <xf numFmtId="0" fontId="9" fillId="12" borderId="16" xfId="0" applyFont="1" applyFill="1" applyBorder="1" applyAlignment="1">
      <alignment horizontal="center"/>
    </xf>
    <xf numFmtId="0" fontId="9" fillId="12" borderId="17" xfId="0" applyFont="1" applyFill="1" applyBorder="1" applyAlignment="1">
      <alignment horizontal="center"/>
    </xf>
    <xf numFmtId="0" fontId="9" fillId="12" borderId="18" xfId="0" applyFont="1" applyFill="1" applyBorder="1" applyAlignment="1">
      <alignment horizontal="center"/>
    </xf>
    <xf numFmtId="179" fontId="2" fillId="7" borderId="10" xfId="1" applyNumberFormat="1" applyFont="1" applyFill="1" applyBorder="1" applyAlignment="1">
      <alignment horizontal="center" vertical="center"/>
    </xf>
    <xf numFmtId="181" fontId="0" fillId="0" borderId="1" xfId="1" applyNumberFormat="1" applyFont="1" applyBorder="1" applyAlignment="1"/>
    <xf numFmtId="0" fontId="9" fillId="7" borderId="1" xfId="0" applyFont="1" applyFill="1" applyBorder="1" applyAlignment="1">
      <alignment horizontal="center"/>
    </xf>
    <xf numFmtId="2" fontId="0" fillId="0" borderId="1" xfId="0" applyNumberFormat="1" applyBorder="1" applyAlignment="1">
      <alignment horizontal="center"/>
    </xf>
    <xf numFmtId="181" fontId="0" fillId="11" borderId="1" xfId="1" applyNumberFormat="1" applyFont="1" applyFill="1" applyBorder="1" applyAlignment="1"/>
    <xf numFmtId="0" fontId="13" fillId="13" borderId="1" xfId="0" applyFont="1" applyFill="1" applyBorder="1" applyAlignment="1">
      <alignment horizontal="center"/>
    </xf>
    <xf numFmtId="0" fontId="5" fillId="0" borderId="1" xfId="0" applyFont="1" applyBorder="1" applyAlignment="1">
      <alignment horizontal="right" vertical="center"/>
    </xf>
    <xf numFmtId="0" fontId="9" fillId="6" borderId="1" xfId="0" applyFont="1" applyFill="1" applyBorder="1" applyAlignment="1">
      <alignment horizontal="right"/>
    </xf>
    <xf numFmtId="186" fontId="9" fillId="6" borderId="1" xfId="0" applyNumberFormat="1" applyFont="1" applyFill="1" applyBorder="1" applyAlignment="1">
      <alignment horizontal="right"/>
    </xf>
    <xf numFmtId="0" fontId="0" fillId="0" borderId="0" xfId="0" applyBorder="1" applyAlignment="1">
      <alignment horizontal="center"/>
    </xf>
    <xf numFmtId="186" fontId="14" fillId="0" borderId="0" xfId="0" applyNumberFormat="1" applyFont="1" applyBorder="1" applyAlignment="1">
      <alignment horizontal="center"/>
    </xf>
    <xf numFmtId="0" fontId="15" fillId="0" borderId="0" xfId="0" applyFont="1" applyFill="1" applyAlignment="1"/>
    <xf numFmtId="0" fontId="0" fillId="0" borderId="0" xfId="0" applyFont="1" applyFill="1" applyAlignment="1"/>
    <xf numFmtId="0" fontId="2" fillId="0" borderId="0" xfId="0" applyFont="1" applyFill="1" applyAlignment="1"/>
    <xf numFmtId="0" fontId="2" fillId="0" borderId="0" xfId="0" applyFont="1" applyFill="1" applyAlignment="1">
      <alignment horizontal="center"/>
    </xf>
    <xf numFmtId="0" fontId="16" fillId="0" borderId="0" xfId="0" applyFont="1" applyFill="1" applyBorder="1" applyAlignment="1">
      <alignment horizontal="left" vertical="center"/>
    </xf>
    <xf numFmtId="0" fontId="17" fillId="0" borderId="0" xfId="0" applyFont="1" applyFill="1" applyBorder="1" applyAlignment="1">
      <alignment horizontal="left" vertical="center"/>
    </xf>
    <xf numFmtId="0" fontId="15" fillId="0" borderId="0" xfId="0" applyFont="1" applyFill="1" applyBorder="1" applyAlignment="1">
      <alignment horizontal="left" vertical="center"/>
    </xf>
    <xf numFmtId="176" fontId="15" fillId="0" borderId="0" xfId="0" applyNumberFormat="1" applyFont="1" applyFill="1" applyBorder="1" applyAlignment="1">
      <alignment horizontal="left" vertical="center"/>
    </xf>
    <xf numFmtId="0" fontId="15" fillId="0" borderId="0" xfId="0" applyNumberFormat="1" applyFont="1" applyFill="1" applyBorder="1" applyAlignment="1">
      <alignment horizontal="left" vertical="center"/>
    </xf>
    <xf numFmtId="188" fontId="15" fillId="0" borderId="0" xfId="0" applyNumberFormat="1" applyFont="1" applyFill="1" applyBorder="1" applyAlignment="1">
      <alignment horizontal="left" vertical="center"/>
    </xf>
    <xf numFmtId="0" fontId="15" fillId="0" borderId="0" xfId="0" applyFont="1" applyFill="1" applyAlignment="1">
      <alignment horizontal="left" vertical="center"/>
    </xf>
    <xf numFmtId="178" fontId="15" fillId="0" borderId="0" xfId="0" applyNumberFormat="1" applyFont="1" applyFill="1" applyBorder="1" applyAlignment="1">
      <alignment horizontal="left" vertical="center" wrapText="1"/>
    </xf>
    <xf numFmtId="179" fontId="15" fillId="0" borderId="0" xfId="2" applyNumberFormat="1" applyFont="1" applyFill="1" applyBorder="1" applyAlignment="1">
      <alignment horizontal="left" vertical="center"/>
    </xf>
    <xf numFmtId="0" fontId="15" fillId="0" borderId="0" xfId="0" applyFont="1" applyFill="1" applyBorder="1" applyAlignment="1">
      <alignment horizontal="right" vertical="center"/>
    </xf>
    <xf numFmtId="0" fontId="15" fillId="0" borderId="0" xfId="0" applyFont="1" applyFill="1" applyBorder="1" applyAlignment="1">
      <alignment horizontal="left" vertical="center" wrapText="1"/>
    </xf>
    <xf numFmtId="0" fontId="18" fillId="0" borderId="0" xfId="0" applyFont="1" applyFill="1" applyBorder="1" applyAlignment="1">
      <alignment horizontal="left" vertical="center"/>
    </xf>
    <xf numFmtId="0" fontId="18" fillId="0" borderId="0" xfId="0" applyFont="1" applyFill="1" applyAlignment="1"/>
    <xf numFmtId="9" fontId="0" fillId="0" borderId="0" xfId="6" applyFont="1" applyFill="1" applyAlignment="1"/>
    <xf numFmtId="0" fontId="19" fillId="0" borderId="0" xfId="0" applyFont="1" applyFill="1" applyBorder="1" applyAlignment="1">
      <alignment horizontal="center" vertical="center" wrapText="1"/>
    </xf>
    <xf numFmtId="0" fontId="18" fillId="0" borderId="19" xfId="0" applyFont="1" applyFill="1" applyBorder="1" applyAlignment="1"/>
    <xf numFmtId="0" fontId="18" fillId="0" borderId="20" xfId="0" applyFont="1" applyFill="1" applyBorder="1" applyAlignment="1"/>
    <xf numFmtId="0" fontId="12" fillId="0" borderId="20" xfId="0" applyFont="1" applyFill="1" applyBorder="1" applyAlignment="1"/>
    <xf numFmtId="0" fontId="20" fillId="0" borderId="16"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1" fillId="0" borderId="0" xfId="0" applyFont="1" applyFill="1" applyBorder="1" applyAlignment="1">
      <alignment horizontal="center"/>
    </xf>
    <xf numFmtId="0" fontId="20" fillId="0" borderId="19"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15" fillId="0" borderId="27" xfId="0" applyFont="1" applyFill="1" applyBorder="1" applyAlignment="1">
      <alignment horizontal="center"/>
    </xf>
    <xf numFmtId="179" fontId="15" fillId="0" borderId="28" xfId="1" applyNumberFormat="1" applyFont="1" applyFill="1" applyBorder="1" applyAlignment="1">
      <alignment horizontal="center"/>
    </xf>
    <xf numFmtId="189" fontId="15" fillId="0" borderId="10" xfId="0" applyNumberFormat="1" applyFont="1" applyFill="1" applyBorder="1" applyAlignment="1">
      <alignment horizontal="center"/>
    </xf>
    <xf numFmtId="189" fontId="15" fillId="0" borderId="1" xfId="0" applyNumberFormat="1" applyFont="1" applyFill="1" applyBorder="1" applyAlignment="1">
      <alignment horizontal="center"/>
    </xf>
    <xf numFmtId="0" fontId="15" fillId="0" borderId="29" xfId="0" applyFont="1" applyFill="1" applyBorder="1" applyAlignment="1">
      <alignment horizontal="center"/>
    </xf>
    <xf numFmtId="179" fontId="15" fillId="0" borderId="30" xfId="1" applyNumberFormat="1" applyFont="1" applyFill="1" applyBorder="1" applyAlignment="1">
      <alignment horizontal="center"/>
    </xf>
    <xf numFmtId="189" fontId="15" fillId="0" borderId="31" xfId="0" applyNumberFormat="1" applyFont="1" applyFill="1" applyBorder="1" applyAlignment="1">
      <alignment horizontal="center"/>
    </xf>
    <xf numFmtId="0" fontId="22" fillId="0" borderId="0" xfId="0" applyFont="1" applyFill="1" applyAlignment="1"/>
    <xf numFmtId="179" fontId="0" fillId="0" borderId="0" xfId="2" applyNumberFormat="1" applyFont="1" applyFill="1" applyBorder="1" applyAlignment="1"/>
    <xf numFmtId="0" fontId="0" fillId="0" borderId="0" xfId="0" applyFill="1" applyAlignment="1"/>
    <xf numFmtId="0" fontId="15" fillId="0" borderId="0" xfId="0" applyFont="1" applyFill="1" applyBorder="1" applyAlignment="1">
      <alignment horizontal="center" vertical="center"/>
    </xf>
    <xf numFmtId="0" fontId="15" fillId="0" borderId="0" xfId="0" applyFont="1" applyFill="1" applyBorder="1" applyAlignment="1">
      <alignment horizontal="left" vertical="top" wrapText="1"/>
    </xf>
    <xf numFmtId="0" fontId="15" fillId="0" borderId="0" xfId="0" applyFont="1" applyFill="1" applyBorder="1" applyAlignment="1">
      <alignment horizontal="left" vertical="top"/>
    </xf>
    <xf numFmtId="0" fontId="15" fillId="0" borderId="0" xfId="0" applyFont="1" applyFill="1" applyAlignment="1">
      <alignment horizontal="center" vertical="center"/>
    </xf>
    <xf numFmtId="179" fontId="18" fillId="6" borderId="0" xfId="1" applyNumberFormat="1" applyFont="1" applyFill="1" applyBorder="1" applyAlignment="1">
      <alignment horizontal="center" vertical="center"/>
    </xf>
    <xf numFmtId="179" fontId="15" fillId="0" borderId="0" xfId="1" applyNumberFormat="1" applyFont="1" applyFill="1" applyAlignment="1"/>
    <xf numFmtId="0" fontId="18" fillId="0" borderId="0" xfId="0" applyFont="1" applyFill="1" applyAlignment="1">
      <alignment horizontal="center"/>
    </xf>
    <xf numFmtId="0" fontId="20" fillId="0" borderId="18" xfId="0" applyFont="1" applyFill="1" applyBorder="1" applyAlignment="1">
      <alignment horizontal="center" vertical="center" wrapText="1"/>
    </xf>
    <xf numFmtId="0" fontId="20" fillId="0" borderId="32" xfId="0" applyFont="1" applyFill="1" applyBorder="1" applyAlignment="1">
      <alignment horizontal="center" vertical="center" wrapText="1"/>
    </xf>
    <xf numFmtId="189" fontId="15" fillId="0" borderId="33" xfId="0" applyNumberFormat="1" applyFont="1" applyFill="1" applyBorder="1" applyAlignment="1">
      <alignment horizontal="center"/>
    </xf>
    <xf numFmtId="183" fontId="0" fillId="0" borderId="0" xfId="0" applyNumberFormat="1" applyFont="1" applyFill="1" applyAlignment="1"/>
    <xf numFmtId="0" fontId="23" fillId="0" borderId="24" xfId="0" applyFont="1" applyFill="1" applyBorder="1" applyAlignment="1">
      <alignment horizontal="center" vertical="center" wrapText="1"/>
    </xf>
    <xf numFmtId="189" fontId="15" fillId="6" borderId="24" xfId="2" applyNumberFormat="1" applyFont="1" applyFill="1" applyBorder="1" applyAlignment="1">
      <alignment horizontal="center" vertical="center"/>
    </xf>
    <xf numFmtId="0" fontId="24" fillId="0" borderId="0" xfId="0" applyFont="1" applyFill="1" applyAlignment="1"/>
    <xf numFmtId="0" fontId="18" fillId="0" borderId="0" xfId="0" applyFont="1" applyFill="1" applyAlignment="1">
      <alignment horizontal="left" vertical="center" wrapText="1"/>
    </xf>
    <xf numFmtId="0" fontId="18" fillId="0" borderId="0" xfId="0" applyFont="1" applyFill="1" applyAlignment="1">
      <alignment horizontal="left" wrapText="1"/>
    </xf>
    <xf numFmtId="0" fontId="15" fillId="12" borderId="0" xfId="0" applyFont="1" applyFill="1" applyAlignment="1">
      <alignment horizontal="left" vertical="center" wrapText="1"/>
    </xf>
    <xf numFmtId="0" fontId="15" fillId="0" borderId="0" xfId="0" applyFont="1" applyFill="1" applyAlignment="1">
      <alignment horizontal="left" vertical="center" wrapText="1"/>
    </xf>
    <xf numFmtId="0" fontId="15" fillId="0" borderId="0" xfId="0" applyFont="1" applyFill="1" applyAlignment="1">
      <alignment vertical="top" wrapText="1"/>
    </xf>
    <xf numFmtId="0" fontId="23" fillId="0" borderId="0" xfId="0" applyNumberFormat="1" applyFont="1" applyFill="1" applyAlignment="1">
      <alignment horizontal="left" vertical="top" wrapText="1"/>
    </xf>
    <xf numFmtId="0" fontId="15" fillId="0" borderId="0" xfId="0" applyFont="1" applyFill="1" applyAlignment="1">
      <alignment horizontal="left" wrapText="1"/>
    </xf>
    <xf numFmtId="0" fontId="15" fillId="0" borderId="0" xfId="0" applyFont="1" applyFill="1" applyAlignment="1">
      <alignment wrapText="1"/>
    </xf>
    <xf numFmtId="0" fontId="23" fillId="0" borderId="0" xfId="0" applyFont="1" applyFill="1" applyAlignment="1"/>
    <xf numFmtId="0" fontId="23" fillId="12" borderId="0" xfId="0" applyFont="1" applyFill="1" applyAlignment="1"/>
    <xf numFmtId="0" fontId="15" fillId="12" borderId="0" xfId="0" applyFont="1" applyFill="1" applyAlignment="1"/>
    <xf numFmtId="0" fontId="15" fillId="0" borderId="0" xfId="0" applyNumberFormat="1" applyFont="1" applyFill="1" applyAlignment="1"/>
    <xf numFmtId="0" fontId="25" fillId="0" borderId="0" xfId="0" applyFont="1" applyFill="1" applyAlignment="1"/>
    <xf numFmtId="0" fontId="16" fillId="0" borderId="0" xfId="0" applyFont="1" applyFill="1" applyAlignment="1"/>
    <xf numFmtId="0" fontId="16" fillId="0" borderId="0" xfId="0" applyFont="1" applyFill="1" applyBorder="1" applyAlignment="1"/>
    <xf numFmtId="0" fontId="15" fillId="0" borderId="0" xfId="2" applyNumberFormat="1" applyFont="1" applyFill="1" applyBorder="1" applyAlignment="1">
      <alignment vertical="top"/>
    </xf>
    <xf numFmtId="0" fontId="15" fillId="0" borderId="0" xfId="0" applyFont="1" applyFill="1" applyBorder="1" applyAlignment="1"/>
    <xf numFmtId="0" fontId="15" fillId="12" borderId="0" xfId="0" applyFont="1" applyFill="1" applyBorder="1" applyAlignment="1"/>
    <xf numFmtId="0" fontId="15" fillId="12" borderId="0" xfId="2" applyNumberFormat="1" applyFont="1" applyFill="1" applyBorder="1" applyAlignment="1">
      <alignment vertical="top"/>
    </xf>
    <xf numFmtId="0" fontId="15" fillId="0" borderId="0" xfId="0" applyFont="1" applyFill="1" applyBorder="1" applyAlignment="1">
      <alignment vertical="top"/>
    </xf>
    <xf numFmtId="0" fontId="15" fillId="0" borderId="0" xfId="0" applyFont="1" applyFill="1" applyBorder="1" applyAlignment="1">
      <alignment vertical="top" wrapText="1"/>
    </xf>
    <xf numFmtId="0" fontId="23" fillId="0" borderId="34" xfId="0" applyFont="1" applyFill="1" applyBorder="1" applyAlignment="1">
      <alignment horizontal="center" vertical="center" wrapText="1"/>
    </xf>
    <xf numFmtId="189" fontId="15" fillId="6" borderId="29" xfId="2" applyNumberFormat="1" applyFont="1" applyFill="1" applyBorder="1" applyAlignment="1">
      <alignment horizontal="center" vertical="center"/>
    </xf>
    <xf numFmtId="0" fontId="12" fillId="0" borderId="0" xfId="0" applyFont="1" applyFill="1" applyAlignment="1"/>
    <xf numFmtId="0" fontId="18" fillId="0" borderId="0" xfId="0" applyFont="1" applyFill="1" applyAlignment="1">
      <alignment horizontal="left" vertical="top" wrapText="1"/>
    </xf>
    <xf numFmtId="0" fontId="25" fillId="0" borderId="0" xfId="0" applyFont="1" applyFill="1" applyAlignment="1">
      <alignment horizontal="left" vertical="top" wrapText="1"/>
    </xf>
    <xf numFmtId="0" fontId="26" fillId="0" borderId="0" xfId="0" applyFont="1" applyFill="1" applyAlignment="1"/>
    <xf numFmtId="0" fontId="5" fillId="0" borderId="0" xfId="0" applyFont="1" applyAlignment="1">
      <alignment horizontal="right" vertical="center"/>
    </xf>
    <xf numFmtId="0" fontId="5" fillId="12" borderId="0" xfId="0" applyFont="1" applyFill="1" applyAlignment="1">
      <alignment horizontal="left" vertical="center"/>
    </xf>
    <xf numFmtId="0" fontId="0" fillId="8" borderId="0" xfId="0" applyFont="1" applyFill="1" applyBorder="1" applyAlignment="1">
      <alignment horizontal="left" vertical="center"/>
    </xf>
    <xf numFmtId="0" fontId="3" fillId="14" borderId="1" xfId="0" applyFont="1" applyFill="1" applyBorder="1" applyAlignment="1">
      <alignment horizontal="center" vertical="center"/>
    </xf>
    <xf numFmtId="0" fontId="3" fillId="7" borderId="1" xfId="0" applyFont="1" applyFill="1" applyBorder="1" applyAlignment="1">
      <alignment horizontal="center"/>
    </xf>
    <xf numFmtId="0" fontId="3" fillId="0" borderId="1" xfId="0" applyFont="1" applyFill="1" applyBorder="1" applyAlignment="1">
      <alignment horizontal="left" vertical="center"/>
    </xf>
    <xf numFmtId="179" fontId="5" fillId="0" borderId="1" xfId="1" applyNumberFormat="1" applyFont="1" applyFill="1" applyBorder="1" applyAlignment="1">
      <alignment horizontal="right" vertical="center"/>
    </xf>
    <xf numFmtId="0" fontId="6" fillId="0" borderId="0" xfId="0" applyFont="1" applyAlignment="1">
      <alignment horizontal="left" vertical="center"/>
    </xf>
    <xf numFmtId="0" fontId="5" fillId="0" borderId="1" xfId="0" applyFont="1" applyBorder="1" applyAlignment="1">
      <alignment vertical="center"/>
    </xf>
    <xf numFmtId="179" fontId="5" fillId="12" borderId="1" xfId="1" applyNumberFormat="1" applyFont="1" applyFill="1" applyBorder="1" applyAlignment="1">
      <alignment vertical="center"/>
    </xf>
    <xf numFmtId="0" fontId="5" fillId="12" borderId="1" xfId="0" applyFont="1" applyFill="1" applyBorder="1" applyAlignment="1">
      <alignment horizontal="right" vertical="center"/>
    </xf>
    <xf numFmtId="0" fontId="2" fillId="8" borderId="8" xfId="0" applyFont="1" applyFill="1" applyBorder="1" applyAlignment="1">
      <alignment vertical="center"/>
    </xf>
    <xf numFmtId="0" fontId="2" fillId="8" borderId="9" xfId="0" applyFont="1" applyFill="1" applyBorder="1" applyAlignment="1">
      <alignment vertical="center"/>
    </xf>
    <xf numFmtId="0" fontId="5" fillId="0" borderId="1" xfId="0" applyFont="1" applyFill="1" applyBorder="1" applyAlignment="1"/>
    <xf numFmtId="179" fontId="2" fillId="8" borderId="9" xfId="1" applyNumberFormat="1" applyFont="1" applyFill="1" applyBorder="1" applyAlignment="1">
      <alignment vertical="center"/>
    </xf>
    <xf numFmtId="0" fontId="27" fillId="0" borderId="0" xfId="0" applyFont="1" applyAlignment="1">
      <alignment horizontal="center" vertical="center" wrapText="1"/>
    </xf>
    <xf numFmtId="0" fontId="5" fillId="0" borderId="1" xfId="0" applyFont="1" applyFill="1" applyBorder="1" applyAlignment="1">
      <alignment horizontal="right" vertical="center"/>
    </xf>
    <xf numFmtId="179" fontId="5" fillId="12" borderId="1" xfId="1" applyNumberFormat="1" applyFont="1" applyFill="1" applyBorder="1" applyAlignment="1">
      <alignment horizontal="right" vertical="center"/>
    </xf>
    <xf numFmtId="0" fontId="6" fillId="0" borderId="0" xfId="0" applyFont="1" applyBorder="1" applyAlignment="1">
      <alignment horizontal="left" vertical="center"/>
    </xf>
    <xf numFmtId="0" fontId="5" fillId="8" borderId="1" xfId="0" applyFont="1" applyFill="1" applyBorder="1" applyAlignment="1">
      <alignment horizontal="right" vertical="center"/>
    </xf>
    <xf numFmtId="0" fontId="27" fillId="0" borderId="0" xfId="0" applyFont="1" applyAlignment="1">
      <alignment horizontal="left" vertical="center"/>
    </xf>
    <xf numFmtId="0" fontId="5" fillId="12" borderId="1" xfId="0" applyFont="1" applyFill="1" applyBorder="1" applyAlignment="1" applyProtection="1">
      <alignment horizontal="right" vertical="center"/>
      <protection locked="0"/>
    </xf>
    <xf numFmtId="9" fontId="28" fillId="10" borderId="0" xfId="0" applyNumberFormat="1" applyFont="1" applyFill="1" applyBorder="1" applyAlignment="1">
      <alignment horizontal="left" vertical="center"/>
    </xf>
    <xf numFmtId="0" fontId="5" fillId="10" borderId="0" xfId="0" applyFont="1" applyFill="1" applyAlignment="1">
      <alignment vertical="center"/>
    </xf>
    <xf numFmtId="0" fontId="5" fillId="10" borderId="0" xfId="0" applyFont="1" applyFill="1" applyAlignment="1">
      <alignment horizontal="center" vertical="center"/>
    </xf>
    <xf numFmtId="0" fontId="3" fillId="14" borderId="1" xfId="0" applyFont="1" applyFill="1" applyBorder="1" applyAlignment="1">
      <alignment horizontal="center" vertical="center" wrapText="1"/>
    </xf>
    <xf numFmtId="9" fontId="12" fillId="10" borderId="0" xfId="0" applyNumberFormat="1" applyFont="1" applyFill="1" applyBorder="1" applyAlignment="1">
      <alignment horizontal="left" vertical="center"/>
    </xf>
    <xf numFmtId="9" fontId="5" fillId="12" borderId="1" xfId="6" applyFont="1" applyFill="1" applyBorder="1" applyAlignment="1">
      <alignment horizontal="right" vertical="center"/>
    </xf>
    <xf numFmtId="2" fontId="5" fillId="12" borderId="1" xfId="0" applyNumberFormat="1" applyFont="1" applyFill="1" applyBorder="1" applyAlignment="1">
      <alignment horizontal="right" vertical="center"/>
    </xf>
    <xf numFmtId="0" fontId="10" fillId="0" borderId="0" xfId="0" applyFont="1" applyAlignment="1">
      <alignment horizontal="right" vertical="center"/>
    </xf>
    <xf numFmtId="2" fontId="5" fillId="0" borderId="1" xfId="0" applyNumberFormat="1" applyFont="1" applyBorder="1" applyAlignment="1">
      <alignment horizontal="right" vertical="center"/>
    </xf>
    <xf numFmtId="9" fontId="5" fillId="0" borderId="1" xfId="0" applyNumberFormat="1" applyFont="1" applyBorder="1" applyAlignment="1">
      <alignment horizontal="left" vertical="center" wrapText="1"/>
    </xf>
    <xf numFmtId="1" fontId="9" fillId="0" borderId="1" xfId="0" applyNumberFormat="1" applyFont="1" applyBorder="1" applyAlignment="1">
      <alignment horizontal="right" vertical="center"/>
    </xf>
    <xf numFmtId="1" fontId="9" fillId="0" borderId="0" xfId="0" applyNumberFormat="1" applyFont="1" applyAlignment="1">
      <alignment horizontal="right" vertical="center"/>
    </xf>
    <xf numFmtId="9" fontId="3" fillId="10" borderId="8" xfId="0" applyNumberFormat="1" applyFont="1" applyFill="1" applyBorder="1" applyAlignment="1">
      <alignment horizontal="center" vertical="center"/>
    </xf>
    <xf numFmtId="9" fontId="3" fillId="10" borderId="35" xfId="0" applyNumberFormat="1" applyFont="1" applyFill="1" applyBorder="1" applyAlignment="1">
      <alignment horizontal="center" vertical="center"/>
    </xf>
    <xf numFmtId="9" fontId="3" fillId="10" borderId="9" xfId="0" applyNumberFormat="1" applyFont="1" applyFill="1" applyBorder="1" applyAlignment="1">
      <alignment horizontal="center" vertical="center"/>
    </xf>
    <xf numFmtId="0" fontId="29" fillId="8" borderId="1" xfId="0" applyFont="1" applyFill="1" applyBorder="1" applyAlignment="1">
      <alignment horizontal="center" vertical="center"/>
    </xf>
    <xf numFmtId="0" fontId="29" fillId="10" borderId="1" xfId="0" applyFont="1" applyFill="1" applyBorder="1" applyAlignment="1">
      <alignment horizontal="center" vertical="center"/>
    </xf>
    <xf numFmtId="181" fontId="5" fillId="8" borderId="1" xfId="1" applyNumberFormat="1" applyFont="1" applyFill="1" applyBorder="1" applyAlignment="1">
      <alignment horizontal="right" vertical="center"/>
    </xf>
    <xf numFmtId="181" fontId="5" fillId="10" borderId="1" xfId="1" applyNumberFormat="1" applyFont="1" applyFill="1" applyBorder="1" applyAlignment="1">
      <alignment horizontal="right" vertical="center"/>
    </xf>
    <xf numFmtId="9" fontId="5" fillId="0" borderId="1" xfId="0" applyNumberFormat="1" applyFont="1" applyBorder="1" applyAlignment="1">
      <alignment horizontal="left" vertical="center"/>
    </xf>
    <xf numFmtId="185" fontId="5" fillId="8" borderId="1" xfId="1" applyNumberFormat="1" applyFont="1" applyFill="1" applyBorder="1" applyAlignment="1">
      <alignment horizontal="right" vertical="center"/>
    </xf>
    <xf numFmtId="185" fontId="5" fillId="10" borderId="1" xfId="1" applyNumberFormat="1" applyFont="1" applyFill="1" applyBorder="1" applyAlignment="1">
      <alignment horizontal="right" vertical="center"/>
    </xf>
    <xf numFmtId="0" fontId="3" fillId="14" borderId="8" xfId="0" applyFont="1" applyFill="1" applyBorder="1" applyAlignment="1">
      <alignment horizontal="center" vertical="center" wrapText="1"/>
    </xf>
    <xf numFmtId="190" fontId="5" fillId="0" borderId="1" xfId="6" applyNumberFormat="1" applyFont="1" applyFill="1" applyBorder="1" applyAlignment="1">
      <alignment horizontal="center" vertical="center"/>
    </xf>
    <xf numFmtId="1" fontId="5" fillId="11" borderId="0" xfId="0" applyNumberFormat="1" applyFont="1" applyFill="1" applyAlignment="1">
      <alignment horizontal="center" vertical="center"/>
    </xf>
    <xf numFmtId="0" fontId="3" fillId="0" borderId="0" xfId="0" applyFont="1" applyAlignment="1" applyProtection="1">
      <alignment horizontal="left" vertical="center"/>
    </xf>
    <xf numFmtId="0" fontId="2" fillId="7" borderId="4" xfId="0" applyFont="1" applyFill="1" applyBorder="1" applyAlignment="1" quotePrefix="1">
      <alignment horizontal="center"/>
    </xf>
    <xf numFmtId="0" fontId="2" fillId="7" borderId="5" xfId="0" applyFont="1" applyFill="1" applyBorder="1" applyAlignment="1" quotePrefix="1">
      <alignment horizontal="center"/>
    </xf>
    <xf numFmtId="0" fontId="2" fillId="7" borderId="1" xfId="0" applyFont="1" applyFill="1" applyBorder="1" applyAlignment="1" quotePrefix="1">
      <alignment horizontal="center"/>
    </xf>
    <xf numFmtId="0" fontId="0" fillId="0" borderId="0" xfId="0" applyFont="1" applyAlignment="1" quotePrefix="1">
      <alignment wrapText="1"/>
    </xf>
  </cellXfs>
  <cellStyles count="9">
    <cellStyle name="Normal" xfId="0" builtinId="0"/>
    <cellStyle name="Comma" xfId="1" builtinId="3"/>
    <cellStyle name="Comma 2" xfId="2"/>
    <cellStyle name="Normal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9"/>
  <sheetViews>
    <sheetView showGridLines="0" zoomScale="90" zoomScaleNormal="90" workbookViewId="0">
      <selection activeCell="B13" sqref="B13"/>
    </sheetView>
  </sheetViews>
  <sheetFormatPr defaultColWidth="9" defaultRowHeight="14.25"/>
  <cols>
    <col min="1" max="1" width="5.425" style="60" customWidth="1"/>
    <col min="2" max="2" width="27.7166666666667" style="202" customWidth="1"/>
    <col min="3" max="3" width="15.1416666666667" style="202" customWidth="1"/>
    <col min="4" max="4" width="15.575" style="202" customWidth="1"/>
    <col min="5" max="5" width="57.7166666666667" style="60" customWidth="1"/>
    <col min="6" max="6" width="14.2833333333333" style="60" customWidth="1"/>
    <col min="7" max="7" width="9.575" style="60" customWidth="1"/>
    <col min="8" max="8" width="11.575" style="60" customWidth="1"/>
    <col min="9" max="9" width="11.425" style="60" customWidth="1"/>
  </cols>
  <sheetData>
    <row r="1" ht="12.75" spans="2:7">
      <c r="B1" s="203" t="s">
        <v>0</v>
      </c>
      <c r="C1" s="203"/>
      <c r="E1" s="61"/>
      <c r="F1" s="61"/>
      <c r="G1" s="61"/>
    </row>
    <row r="2" spans="2:7">
      <c r="B2" s="204" t="s">
        <v>1</v>
      </c>
      <c r="C2" s="204"/>
      <c r="E2" s="61"/>
      <c r="F2" s="61"/>
      <c r="G2" s="61"/>
    </row>
    <row r="3" ht="12.75" spans="2:7">
      <c r="B3" s="205" t="s">
        <v>2</v>
      </c>
      <c r="C3" s="205"/>
      <c r="E3" s="206" t="s">
        <v>3</v>
      </c>
      <c r="F3" s="206"/>
      <c r="G3" s="61"/>
    </row>
    <row r="4" ht="12.75" spans="2:6">
      <c r="B4" s="207" t="s">
        <v>4</v>
      </c>
      <c r="C4" s="208">
        <f>F7</f>
        <v>395309</v>
      </c>
      <c r="D4" s="209"/>
      <c r="E4" s="210" t="str">
        <f>IF(ST_Indicator="No",CONCATENATE('Product Data n Calcs'!B42,'Product Data n Calcs'!B44,'Product Data n Calcs'!B45),CONCATENATE('Product Data n Calcs'!B42,'Product Data n Calcs'!B43,'Product Data n Calcs'!B45))</f>
        <v>Orig. Installment Premium (Rs.) INCLUDING Service Tax for Year 1: </v>
      </c>
      <c r="F4" s="211">
        <v>39550</v>
      </c>
    </row>
    <row r="5" ht="12.75" spans="2:7">
      <c r="B5" s="207" t="s">
        <v>5</v>
      </c>
      <c r="C5" s="212">
        <v>37</v>
      </c>
      <c r="D5" s="209" t="str">
        <f>IF(AND(Prem_Mode="Monthly",Age&gt;40),"Maximum Entry Age allowed under Monthly Premium Mode is 40","")</f>
        <v/>
      </c>
      <c r="E5" s="61"/>
      <c r="F5" s="61"/>
      <c r="G5" s="61"/>
    </row>
    <row r="6" ht="15" spans="2:7">
      <c r="B6" s="207" t="s">
        <v>6</v>
      </c>
      <c r="C6" s="212" t="s">
        <v>7</v>
      </c>
      <c r="E6" s="213" t="s">
        <v>8</v>
      </c>
      <c r="F6" s="214"/>
      <c r="G6" s="61"/>
    </row>
    <row r="7" ht="15" spans="2:9">
      <c r="B7" s="207" t="s">
        <v>9</v>
      </c>
      <c r="C7" s="212" t="s">
        <v>10</v>
      </c>
      <c r="E7" s="215" t="s">
        <v>11</v>
      </c>
      <c r="F7" s="216">
        <f>IFERROR('Product Data n Calcs'!BA1,0)</f>
        <v>395309</v>
      </c>
      <c r="G7" s="217" t="str">
        <f>IF(OR(AND(Prem_Mode="Monthly",F7&lt;500000),F7=0),"The calculated Sum Assured is LESS than the minimum allowed, Thus input a HIGHER Premium","")</f>
        <v/>
      </c>
      <c r="H7" s="217"/>
      <c r="I7" s="217"/>
    </row>
    <row r="8" ht="12.75" customHeight="1" spans="2:9">
      <c r="B8" s="207" t="s">
        <v>12</v>
      </c>
      <c r="C8" s="218" t="s">
        <v>13</v>
      </c>
      <c r="E8" s="61"/>
      <c r="F8" s="61"/>
      <c r="G8" s="217"/>
      <c r="H8" s="217"/>
      <c r="I8" s="217"/>
    </row>
    <row r="9" ht="12.75" spans="2:9">
      <c r="B9" s="207" t="s">
        <v>14</v>
      </c>
      <c r="C9" s="212" t="s">
        <v>15</v>
      </c>
      <c r="D9" s="209" t="str">
        <f>IF(AND(Staff_Case="Yes",Direct_sale="Yes"),"Both Staff and Direct cannot be Yes","")</f>
        <v/>
      </c>
      <c r="E9" s="61"/>
      <c r="F9" s="61"/>
      <c r="G9" s="217"/>
      <c r="H9" s="217"/>
      <c r="I9" s="217"/>
    </row>
    <row r="10" ht="12.75" spans="2:9">
      <c r="B10" s="207" t="s">
        <v>16</v>
      </c>
      <c r="C10" s="219">
        <v>19</v>
      </c>
      <c r="D10" s="220"/>
      <c r="F10" s="61"/>
      <c r="G10" s="217"/>
      <c r="H10" s="217"/>
      <c r="I10" s="217"/>
    </row>
    <row r="11" ht="12.75" spans="2:7">
      <c r="B11" s="207" t="s">
        <v>17</v>
      </c>
      <c r="C11" s="221">
        <v>10</v>
      </c>
      <c r="D11" s="222" t="str">
        <f>IF((PPT='Product Data n Calcs'!O40)+(PPT='Product Data n Calcs'!O41)+(PPT='Product Data n Calcs'!O42)=0,"This PPT is not allowed, select other available PPTs from the drop down list","")</f>
        <v/>
      </c>
      <c r="F11" s="61"/>
      <c r="G11" s="61"/>
    </row>
    <row r="12" ht="25.5" spans="2:3">
      <c r="B12" s="7" t="s">
        <v>18</v>
      </c>
      <c r="C12" s="223" t="s">
        <v>15</v>
      </c>
    </row>
    <row r="13" ht="12.75" spans="5:9">
      <c r="E13" s="224" t="s">
        <v>19</v>
      </c>
      <c r="F13" s="225"/>
      <c r="G13" s="225"/>
      <c r="H13" s="226"/>
      <c r="I13" s="226"/>
    </row>
    <row r="14" spans="2:9">
      <c r="B14" s="227" t="s">
        <v>20</v>
      </c>
      <c r="C14" s="227"/>
      <c r="E14" s="228" t="s">
        <v>21</v>
      </c>
      <c r="F14" s="225"/>
      <c r="G14" s="225"/>
      <c r="H14" s="226"/>
      <c r="I14" s="226"/>
    </row>
    <row r="15" spans="2:9">
      <c r="B15" s="207" t="s">
        <v>22</v>
      </c>
      <c r="C15" s="229">
        <v>0</v>
      </c>
      <c r="E15" s="228" t="s">
        <v>23</v>
      </c>
      <c r="F15" s="225"/>
      <c r="G15" s="225"/>
      <c r="H15" s="226"/>
      <c r="I15" s="226"/>
    </row>
    <row r="16" ht="16.5" customHeight="1" spans="2:7">
      <c r="B16" s="207" t="s">
        <v>24</v>
      </c>
      <c r="C16" s="230">
        <v>0</v>
      </c>
      <c r="E16" s="61"/>
      <c r="F16" s="61"/>
      <c r="G16" s="61"/>
    </row>
    <row r="17" ht="12.75" spans="1:7">
      <c r="A17" s="231"/>
      <c r="B17" s="207" t="s">
        <v>25</v>
      </c>
      <c r="C17" s="232">
        <v>0</v>
      </c>
      <c r="E17" s="61"/>
      <c r="F17" s="61"/>
      <c r="G17" s="61"/>
    </row>
    <row r="18" ht="12.75" spans="1:7">
      <c r="A18" s="231"/>
      <c r="E18" s="61"/>
      <c r="F18" s="61"/>
      <c r="G18" s="61"/>
    </row>
    <row r="19" ht="25.5" spans="1:7">
      <c r="A19" s="231"/>
      <c r="B19" s="233" t="s">
        <v>26</v>
      </c>
      <c r="C19" s="234">
        <f>IF(ST_Indicator="No",'Product Data n Calcs'!S22,'Product Data n Calcs'!S24)</f>
        <v>39549.99</v>
      </c>
      <c r="D19" s="231"/>
      <c r="E19" s="61"/>
      <c r="F19" s="61"/>
      <c r="G19" s="61"/>
    </row>
    <row r="20" s="60" customFormat="1" ht="12.75" spans="1:7">
      <c r="A20" s="231"/>
      <c r="B20" s="235"/>
      <c r="C20" s="235"/>
      <c r="D20" s="231"/>
      <c r="E20" s="61"/>
      <c r="F20" s="61"/>
      <c r="G20" s="61"/>
    </row>
    <row r="21" ht="12.75" spans="1:7">
      <c r="A21" s="231"/>
      <c r="B21" s="236" t="str">
        <f>'Product Data n Calcs'!$R$21</f>
        <v>First Year Modal Prem Calcs</v>
      </c>
      <c r="C21" s="237"/>
      <c r="D21" s="238"/>
      <c r="E21" s="61"/>
      <c r="F21" s="61"/>
      <c r="G21" s="61"/>
    </row>
    <row r="22" ht="12.75" spans="1:7">
      <c r="A22" s="231"/>
      <c r="B22" s="62"/>
      <c r="C22" s="239" t="s">
        <v>27</v>
      </c>
      <c r="D22" s="240" t="s">
        <v>28</v>
      </c>
      <c r="E22" s="61"/>
      <c r="F22" s="61"/>
      <c r="G22" s="61"/>
    </row>
    <row r="23" ht="25.5" spans="1:7">
      <c r="A23" s="94"/>
      <c r="B23" s="233" t="str">
        <f>'Product Data n Calcs'!R22</f>
        <v>Modal Premium (Basic Prem + Extra Prem, incl. Disc.)</v>
      </c>
      <c r="C23" s="241">
        <f>'Product Data n Calcs'!S22</f>
        <v>37846.88</v>
      </c>
      <c r="D23" s="242">
        <f>'Product Data n Calcs'!T22</f>
        <v>37847</v>
      </c>
      <c r="E23" s="61"/>
      <c r="F23" s="61"/>
      <c r="G23" s="61"/>
    </row>
    <row r="24" ht="12.75" spans="1:7">
      <c r="A24" s="94"/>
      <c r="B24" s="243" t="str">
        <f>'Product Data n Calcs'!R23</f>
        <v>Serv. Tax</v>
      </c>
      <c r="C24" s="244">
        <f>'Product Data n Calcs'!S23</f>
        <v>1703.11</v>
      </c>
      <c r="D24" s="245">
        <f>'Product Data n Calcs'!T23</f>
        <v>1703.115</v>
      </c>
      <c r="E24" s="61"/>
      <c r="F24" s="61"/>
      <c r="G24" s="61"/>
    </row>
    <row r="25" ht="12.75" spans="1:7">
      <c r="A25" s="94"/>
      <c r="B25" s="243" t="str">
        <f>'Product Data n Calcs'!R24</f>
        <v>Total Modal Premium</v>
      </c>
      <c r="C25" s="244">
        <f>'Product Data n Calcs'!S24</f>
        <v>39549.99</v>
      </c>
      <c r="D25" s="242">
        <f>'Product Data n Calcs'!T24</f>
        <v>39550.115</v>
      </c>
      <c r="E25" s="61"/>
      <c r="F25" s="61"/>
      <c r="G25" s="61"/>
    </row>
    <row r="26" ht="12.75" spans="1:7">
      <c r="A26" s="94"/>
      <c r="B26" s="243" t="str">
        <f>'Product Data n Calcs'!R25</f>
        <v>Annualized Premium</v>
      </c>
      <c r="C26" s="241">
        <f>'Product Data n Calcs'!S25</f>
        <v>37846.88</v>
      </c>
      <c r="D26" s="242">
        <f>'Product Data n Calcs'!T25</f>
        <v>37847</v>
      </c>
      <c r="E26" s="61"/>
      <c r="F26" s="61"/>
      <c r="G26" s="61"/>
    </row>
    <row r="27" ht="12.75" spans="1:7">
      <c r="A27" s="94"/>
      <c r="B27" s="60"/>
      <c r="C27" s="60"/>
      <c r="D27" s="60"/>
      <c r="E27" s="61"/>
      <c r="F27" s="61"/>
      <c r="G27" s="61"/>
    </row>
    <row r="28" ht="12.75" spans="1:7">
      <c r="A28" s="94"/>
      <c r="B28" s="236" t="s">
        <v>29</v>
      </c>
      <c r="C28" s="237"/>
      <c r="D28" s="238"/>
      <c r="E28" s="61"/>
      <c r="F28" s="61"/>
      <c r="G28" s="61"/>
    </row>
    <row r="29" ht="12.75" spans="1:7">
      <c r="A29" s="94"/>
      <c r="B29" s="62"/>
      <c r="C29" s="239" t="s">
        <v>27</v>
      </c>
      <c r="D29" s="240" t="s">
        <v>28</v>
      </c>
      <c r="E29" s="61"/>
      <c r="F29" s="61"/>
      <c r="G29" s="61"/>
    </row>
    <row r="30" ht="25.5" spans="1:7">
      <c r="A30" s="94"/>
      <c r="B30" s="233" t="str">
        <f>'Product Data n Calcs'!R28</f>
        <v>Modal Premium (Basic Prem + Extra Prem, incl. Disc.)</v>
      </c>
      <c r="C30" s="241">
        <f>'Product Data n Calcs'!S28</f>
        <v>37846.88</v>
      </c>
      <c r="D30" s="242">
        <f>'Product Data n Calcs'!T28</f>
        <v>37848</v>
      </c>
      <c r="E30" s="61"/>
      <c r="F30" s="61"/>
      <c r="G30" s="61"/>
    </row>
    <row r="31" ht="12.75" spans="1:7">
      <c r="A31" s="94"/>
      <c r="B31" s="243" t="str">
        <f>'Product Data n Calcs'!R29</f>
        <v>Serv. Tax</v>
      </c>
      <c r="C31" s="241">
        <f>'Product Data n Calcs'!S29</f>
        <v>851.55</v>
      </c>
      <c r="D31" s="245">
        <f>'Product Data n Calcs'!T29</f>
        <v>851.58</v>
      </c>
      <c r="E31" s="61"/>
      <c r="F31" s="61"/>
      <c r="G31" s="61"/>
    </row>
    <row r="32" ht="12.75" spans="1:7">
      <c r="A32" s="94"/>
      <c r="B32" s="243" t="str">
        <f>'Product Data n Calcs'!R30</f>
        <v>Total Modal Premium</v>
      </c>
      <c r="C32" s="241">
        <f>'Product Data n Calcs'!S30</f>
        <v>38698.43</v>
      </c>
      <c r="D32" s="242">
        <f>'Product Data n Calcs'!T30</f>
        <v>38699.58</v>
      </c>
      <c r="E32" s="61"/>
      <c r="F32" s="61"/>
      <c r="G32" s="61"/>
    </row>
    <row r="33" ht="12.75" spans="1:7">
      <c r="A33" s="94"/>
      <c r="B33" s="243" t="str">
        <f>'Product Data n Calcs'!R31</f>
        <v>Annualized Premium</v>
      </c>
      <c r="C33" s="241">
        <f>'Product Data n Calcs'!S31</f>
        <v>37846.88</v>
      </c>
      <c r="D33" s="242">
        <f>'Product Data n Calcs'!T31</f>
        <v>37848</v>
      </c>
      <c r="E33" s="61"/>
      <c r="F33" s="61"/>
      <c r="G33" s="61"/>
    </row>
    <row r="34" ht="12.75" spans="1:7">
      <c r="A34" s="94"/>
      <c r="B34" s="94"/>
      <c r="C34" s="94"/>
      <c r="E34" s="61"/>
      <c r="F34" s="61"/>
      <c r="G34" s="61"/>
    </row>
    <row r="35" ht="24.75" customHeight="1" spans="1:7">
      <c r="A35" s="94"/>
      <c r="B35" s="246" t="s">
        <v>30</v>
      </c>
      <c r="C35" s="227" t="s">
        <v>31</v>
      </c>
      <c r="E35" s="61"/>
      <c r="F35" s="61"/>
      <c r="G35" s="61"/>
    </row>
    <row r="36" ht="12.75" spans="2:7">
      <c r="B36" s="64" t="s">
        <v>32</v>
      </c>
      <c r="C36" s="247">
        <v>0.045</v>
      </c>
      <c r="E36" s="61"/>
      <c r="F36" s="61"/>
      <c r="G36" s="61"/>
    </row>
    <row r="37" ht="12.75" spans="2:7">
      <c r="B37" s="64" t="s">
        <v>33</v>
      </c>
      <c r="C37" s="247">
        <v>0.0225</v>
      </c>
      <c r="E37" s="61"/>
      <c r="F37" s="61"/>
      <c r="G37" s="61"/>
    </row>
    <row r="39" ht="12.75" spans="3:4">
      <c r="C39" s="248">
        <f>IF(C19=0,"NA",(C19-F4))</f>
        <v>-0.0100000000020373</v>
      </c>
      <c r="D39" s="249" t="s">
        <v>34</v>
      </c>
    </row>
  </sheetData>
  <protectedRanges>
    <protectedRange sqref="C15:C17" name="Range2" securityDescriptor=""/>
    <protectedRange sqref="C4:C9" name="Range1" securityDescriptor=""/>
    <protectedRange sqref="C12" name="Range1_1" securityDescriptor=""/>
  </protectedRanges>
  <sortState caseSensitive="0" columnSort="0" ref="T2:U24">
    <sortCondition descending="0" ref="T2:T24"/>
  </sortState>
  <mergeCells count="8">
    <mergeCell ref="B1:C1"/>
    <mergeCell ref="B2:C2"/>
    <mergeCell ref="B3:C3"/>
    <mergeCell ref="E3:F3"/>
    <mergeCell ref="B14:C14"/>
    <mergeCell ref="B21:D21"/>
    <mergeCell ref="B28:D28"/>
    <mergeCell ref="G7:I10"/>
  </mergeCells>
  <dataValidations count="9">
    <dataValidation type="decimal" operator="between" allowBlank="1" showInputMessage="1" showErrorMessage="1" prompt="Enter Decimal between 0 and 9." sqref="C16">
      <formula1>0</formula1>
      <formula2>9</formula2>
    </dataValidation>
    <dataValidation type="list" showInputMessage="1" showErrorMessage="1" sqref="C15">
      <formula1>"0%,25%,50%,75%,100%,125%,150%,175%,225%,275%,350%"</formula1>
    </dataValidation>
    <dataValidation type="list" showInputMessage="1" showErrorMessage="1" sqref="C7">
      <formula1>"M,F"</formula1>
    </dataValidation>
    <dataValidation type="list" allowBlank="1" showInputMessage="1" showErrorMessage="1" sqref="C6">
      <formula1>"Yearly,Monthly"</formula1>
    </dataValidation>
    <dataValidation type="whole" operator="between" allowBlank="1" showInputMessage="1" showErrorMessage="1" errorTitle="Entry Age not allowed" error="Enter age (last birthday) between 18 and 50 (For Annual mode) &amp; 40 (For Monthly Mode)." prompt="Enter age (last birthday) between 18 and 50 (For Annual mode) &amp; 40 (For Monthly Mode)." sqref="C5">
      <formula1>18</formula1>
      <formula2>50</formula2>
    </dataValidation>
    <dataValidation allowBlank="1" showInputMessage="1" showErrorMessage="1" prompt="If MMR is yes then &gt;1&#10;&#10;i.e 2,3,4....." sqref="C17"/>
    <dataValidation type="list" showInputMessage="1" showErrorMessage="1" sqref="C8:C9 C12">
      <formula1>"Yes,No"</formula1>
    </dataValidation>
    <dataValidation type="list" allowBlank="1" showInputMessage="1" showErrorMessage="1" sqref="C10">
      <formula1>'Product Data n Calcs'!$K$41:$K$54</formula1>
    </dataValidation>
    <dataValidation type="list" allowBlank="1" showInputMessage="1" showErrorMessage="1" sqref="C11">
      <formula1>'Product Data n Calcs'!$O$40:$O$42</formula1>
    </dataValidation>
  </dataValidations>
  <pageMargins left="0.699305555555556" right="0.699305555555556" top="0.75" bottom="0.75" header="0.3" footer="0.3"/>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27"/>
  <sheetViews>
    <sheetView showGridLines="0" view="pageBreakPreview" zoomScale="70" zoomScaleNormal="100" zoomScaleSheetLayoutView="70" topLeftCell="A65" workbookViewId="0">
      <selection activeCell="A96" sqref="A96"/>
    </sheetView>
  </sheetViews>
  <sheetFormatPr defaultColWidth="9" defaultRowHeight="14.25"/>
  <cols>
    <col min="1" max="1" width="9.14166666666667" style="119" customWidth="1"/>
    <col min="2" max="3" width="17.575" style="119" customWidth="1"/>
    <col min="4" max="4" width="19.7166666666667" style="119" customWidth="1"/>
    <col min="5" max="5" width="18" style="119" customWidth="1"/>
    <col min="6" max="6" width="19.575" style="119" customWidth="1"/>
    <col min="7" max="8" width="18.1416666666667" style="119" customWidth="1"/>
    <col min="9" max="9" width="18.7166666666667" style="119" customWidth="1"/>
    <col min="10" max="10" width="31.2833333333333" style="119" customWidth="1"/>
    <col min="11" max="11" width="30.1416666666667" style="119" customWidth="1"/>
    <col min="12" max="13" width="20" style="119" customWidth="1"/>
    <col min="14" max="14" width="2.28333333333333" style="119" customWidth="1"/>
    <col min="15" max="15" width="12.1416666666667" style="119" hidden="1" customWidth="1"/>
    <col min="16" max="16" width="9.14166666666667" style="119"/>
    <col min="17" max="17" width="11.2833333333333" style="119" customWidth="1"/>
    <col min="18" max="16384" width="9.14166666666667" style="119"/>
  </cols>
  <sheetData>
    <row r="1" ht="15" spans="1:6">
      <c r="A1" s="120" t="s">
        <v>35</v>
      </c>
      <c r="F1" s="121" t="s">
        <v>36</v>
      </c>
    </row>
    <row r="4" spans="11:11">
      <c r="K4" s="160"/>
    </row>
    <row r="9" s="118" customFormat="1" spans="1:1">
      <c r="A9" s="118" t="s">
        <v>37</v>
      </c>
    </row>
    <row r="10" s="118" customFormat="1" spans="1:1">
      <c r="A10" s="118" t="s">
        <v>38</v>
      </c>
    </row>
    <row r="11" s="118" customFormat="1"/>
    <row r="12" s="118" customFormat="1"/>
    <row r="13" s="118" customFormat="1" ht="18" spans="1:11">
      <c r="A13" s="122" t="s">
        <v>39</v>
      </c>
      <c r="B13" s="123"/>
      <c r="C13" s="123"/>
      <c r="D13" s="123"/>
      <c r="E13" s="123"/>
      <c r="F13" s="122" t="s">
        <v>40</v>
      </c>
      <c r="G13" s="123"/>
      <c r="H13" s="123"/>
      <c r="I13" s="123"/>
      <c r="J13" s="123"/>
      <c r="K13" s="123"/>
    </row>
    <row r="14" s="118" customFormat="1" spans="1:10">
      <c r="A14" s="124" t="s">
        <v>41</v>
      </c>
      <c r="B14" s="124"/>
      <c r="C14" s="124"/>
      <c r="D14" s="125">
        <v>29587</v>
      </c>
      <c r="E14" s="125"/>
      <c r="F14" s="124" t="s">
        <v>42</v>
      </c>
      <c r="G14" s="124"/>
      <c r="H14" s="124"/>
      <c r="J14" s="161" t="s">
        <v>43</v>
      </c>
    </row>
    <row r="15" s="118" customFormat="1" spans="1:11">
      <c r="A15" s="124"/>
      <c r="B15" s="124"/>
      <c r="C15" s="124"/>
      <c r="D15" s="126"/>
      <c r="E15" s="124"/>
      <c r="F15" s="124"/>
      <c r="G15" s="124"/>
      <c r="H15" s="124"/>
      <c r="I15" s="124"/>
      <c r="J15" s="124"/>
      <c r="K15" s="124"/>
    </row>
    <row r="16" s="118" customFormat="1" ht="32.25" customHeight="1" spans="1:12">
      <c r="A16" s="124" t="s">
        <v>44</v>
      </c>
      <c r="B16" s="124"/>
      <c r="C16" s="124"/>
      <c r="D16" s="124">
        <f>Age</f>
        <v>37</v>
      </c>
      <c r="E16" s="124"/>
      <c r="F16" s="124" t="s">
        <v>45</v>
      </c>
      <c r="G16" s="124"/>
      <c r="H16" s="124"/>
      <c r="J16" s="162" t="s">
        <v>46</v>
      </c>
      <c r="K16" s="162"/>
      <c r="L16" s="163" t="s">
        <v>47</v>
      </c>
    </row>
    <row r="17" s="118" customFormat="1" spans="1:11">
      <c r="A17" s="124" t="s">
        <v>48</v>
      </c>
      <c r="B17" s="124"/>
      <c r="C17" s="124"/>
      <c r="D17" s="124" t="s">
        <v>49</v>
      </c>
      <c r="E17" s="124"/>
      <c r="F17" s="124"/>
      <c r="G17" s="124"/>
      <c r="H17" s="124"/>
      <c r="I17" s="132"/>
      <c r="J17" s="132"/>
      <c r="K17" s="124"/>
    </row>
    <row r="18" s="118" customFormat="1" spans="1:11">
      <c r="A18" s="124" t="s">
        <v>50</v>
      </c>
      <c r="B18" s="124"/>
      <c r="C18" s="124"/>
      <c r="D18" s="124" t="str">
        <f>IF(Sex="M","Male","Female")</f>
        <v>Female</v>
      </c>
      <c r="E18" s="124"/>
      <c r="F18" s="124"/>
      <c r="G18" s="124"/>
      <c r="H18" s="124"/>
      <c r="I18" s="124"/>
      <c r="J18" s="124"/>
      <c r="K18" s="124"/>
    </row>
    <row r="19" s="118" customFormat="1" spans="1:11">
      <c r="A19" s="124"/>
      <c r="B19" s="124"/>
      <c r="C19" s="124"/>
      <c r="D19" s="124"/>
      <c r="E19" s="124"/>
      <c r="F19" s="124"/>
      <c r="G19" s="124"/>
      <c r="H19" s="124"/>
      <c r="I19" s="124"/>
      <c r="J19" s="124"/>
      <c r="K19" s="124"/>
    </row>
    <row r="20" s="118" customFormat="1" spans="1:11">
      <c r="A20" s="124" t="s">
        <v>51</v>
      </c>
      <c r="B20" s="124"/>
      <c r="C20" s="124"/>
      <c r="D20" s="127">
        <f ca="1">TODAY()</f>
        <v>42915</v>
      </c>
      <c r="E20" s="124"/>
      <c r="F20" s="124" t="s">
        <v>52</v>
      </c>
      <c r="G20" s="124"/>
      <c r="H20" s="124"/>
      <c r="J20" s="161" t="str">
        <f>CONCATENATE(PT," ","years")</f>
        <v>19 years</v>
      </c>
      <c r="K20" s="124"/>
    </row>
    <row r="21" s="118" customFormat="1" spans="1:11">
      <c r="A21" s="124"/>
      <c r="B21" s="128"/>
      <c r="C21" s="128"/>
      <c r="D21" s="124"/>
      <c r="E21" s="124"/>
      <c r="F21" s="124"/>
      <c r="G21" s="124"/>
      <c r="H21" s="124"/>
      <c r="J21" s="161"/>
      <c r="K21" s="124"/>
    </row>
    <row r="22" s="118" customFormat="1" spans="1:11">
      <c r="A22" s="124" t="s">
        <v>53</v>
      </c>
      <c r="B22" s="124"/>
      <c r="D22" s="129">
        <f>SA</f>
        <v>395309</v>
      </c>
      <c r="E22" s="124"/>
      <c r="F22" s="124" t="s">
        <v>54</v>
      </c>
      <c r="G22" s="124"/>
      <c r="H22" s="124"/>
      <c r="J22" s="161" t="str">
        <f>CONCATENATE(PPT," ","years")</f>
        <v>10 years</v>
      </c>
      <c r="K22" s="124"/>
    </row>
    <row r="23" s="118" customFormat="1" spans="1:11">
      <c r="A23" s="124"/>
      <c r="B23" s="124"/>
      <c r="C23" s="124"/>
      <c r="D23" s="130"/>
      <c r="E23" s="124"/>
      <c r="F23" s="124"/>
      <c r="G23" s="124"/>
      <c r="H23" s="124"/>
      <c r="I23" s="124"/>
      <c r="J23" s="124"/>
      <c r="K23" s="124"/>
    </row>
    <row r="24" s="118" customFormat="1" spans="1:10">
      <c r="A24" s="124"/>
      <c r="B24" s="124"/>
      <c r="C24" s="131"/>
      <c r="D24" s="132"/>
      <c r="E24" s="124"/>
      <c r="F24" s="124" t="s">
        <v>55</v>
      </c>
      <c r="G24" s="124"/>
      <c r="H24" s="124"/>
      <c r="J24" s="164" t="str">
        <f>Prem_Mode</f>
        <v>Yearly</v>
      </c>
    </row>
    <row r="25" s="118" customFormat="1" spans="1:9">
      <c r="A25" s="124"/>
      <c r="B25" s="124"/>
      <c r="D25" s="132"/>
      <c r="E25" s="124"/>
      <c r="F25" s="124"/>
      <c r="G25" s="124"/>
      <c r="H25" s="124"/>
      <c r="I25" s="124"/>
    </row>
    <row r="26" s="118" customFormat="1" spans="1:11">
      <c r="A26" s="124"/>
      <c r="B26" s="124"/>
      <c r="C26" s="131"/>
      <c r="D26" s="132"/>
      <c r="E26" s="124"/>
      <c r="F26" s="133" t="s">
        <v>56</v>
      </c>
      <c r="G26" s="131"/>
      <c r="H26" s="131"/>
      <c r="J26" s="165" t="str">
        <f>CONCATENATE("Rs.",Base_Ann_Prem_For_DB_Yr2)</f>
        <v>Rs.37848</v>
      </c>
      <c r="K26" s="166"/>
    </row>
    <row r="27" s="118" customFormat="1" spans="1:10">
      <c r="A27" s="128"/>
      <c r="B27" s="128"/>
      <c r="C27" s="128"/>
      <c r="D27" s="128"/>
      <c r="E27" s="124"/>
      <c r="J27" s="134"/>
    </row>
    <row r="28" s="118" customFormat="1" spans="5:10">
      <c r="E28" s="124"/>
      <c r="F28" s="133" t="s">
        <v>57</v>
      </c>
      <c r="G28" s="131"/>
      <c r="H28" s="131"/>
      <c r="J28" s="165" t="str">
        <f>CONCATENATE("Rs.",ROUND('Product Data n Calcs'!S22,0))</f>
        <v>Rs.37847</v>
      </c>
    </row>
    <row r="29" s="118" customFormat="1" spans="5:10">
      <c r="E29" s="124"/>
      <c r="F29" s="133" t="s">
        <v>58</v>
      </c>
      <c r="J29" s="167" t="str">
        <f>CONCATENATE("Rs.",ROUND('Product Data n Calcs'!S28,0))</f>
        <v>Rs.37847</v>
      </c>
    </row>
    <row r="30" s="118" customFormat="1" spans="5:11">
      <c r="E30" s="124"/>
      <c r="F30" s="124" t="s">
        <v>59</v>
      </c>
      <c r="G30" s="131"/>
      <c r="H30" s="131"/>
      <c r="J30" s="165" t="str">
        <f>CONCATENATE("Rs.",ROUND(('Product Data n Calcs'!S24),0))</f>
        <v>Rs.39550</v>
      </c>
      <c r="K30" s="124"/>
    </row>
    <row r="31" s="118" customFormat="1" spans="1:10">
      <c r="A31" s="134" t="s">
        <v>60</v>
      </c>
      <c r="F31" s="124" t="s">
        <v>61</v>
      </c>
      <c r="G31" s="131"/>
      <c r="H31" s="131"/>
      <c r="J31" s="165" t="str">
        <f>CONCATENATE("Rs.",ROUND(('Product Data n Calcs'!S30),0))</f>
        <v>Rs.38698</v>
      </c>
    </row>
    <row r="32" s="118" customFormat="1"/>
    <row r="34" ht="15" spans="4:6">
      <c r="D34" s="135"/>
      <c r="F34" s="121" t="s">
        <v>62</v>
      </c>
    </row>
    <row r="36" ht="15" spans="1:11">
      <c r="A36" s="136"/>
      <c r="B36" s="137"/>
      <c r="C36" s="137"/>
      <c r="D36" s="138"/>
      <c r="E36" s="139"/>
      <c r="F36" s="139"/>
      <c r="G36" s="140" t="s">
        <v>63</v>
      </c>
      <c r="H36" s="141"/>
      <c r="I36" s="144" t="s">
        <v>64</v>
      </c>
      <c r="J36" s="140" t="s">
        <v>65</v>
      </c>
      <c r="K36" s="168"/>
    </row>
    <row r="37" ht="55.5" customHeight="1" spans="1:11">
      <c r="A37" s="142"/>
      <c r="B37" s="143" t="s">
        <v>66</v>
      </c>
      <c r="C37" s="144" t="s">
        <v>67</v>
      </c>
      <c r="D37" s="145" t="s">
        <v>68</v>
      </c>
      <c r="E37" s="144" t="s">
        <v>69</v>
      </c>
      <c r="F37" s="146" t="s">
        <v>70</v>
      </c>
      <c r="G37" s="144" t="s">
        <v>71</v>
      </c>
      <c r="H37" s="145" t="s">
        <v>72</v>
      </c>
      <c r="I37" s="169"/>
      <c r="J37" s="144" t="s">
        <v>73</v>
      </c>
      <c r="K37" s="146" t="s">
        <v>74</v>
      </c>
    </row>
    <row r="38" ht="55.5" customHeight="1" spans="1:11">
      <c r="A38" s="142"/>
      <c r="B38" s="147"/>
      <c r="C38" s="148"/>
      <c r="D38" s="149"/>
      <c r="E38" s="148"/>
      <c r="F38" s="150"/>
      <c r="G38" s="148"/>
      <c r="H38" s="149"/>
      <c r="I38" s="148"/>
      <c r="J38" s="148"/>
      <c r="K38" s="150"/>
    </row>
    <row r="39" spans="1:17">
      <c r="A39" s="142"/>
      <c r="B39" s="151">
        <v>1</v>
      </c>
      <c r="C39" s="152">
        <f>Age</f>
        <v>37</v>
      </c>
      <c r="D39" s="153">
        <f>(Basic_Prem_Yr1_Annualized*(B39=1)+Basic_Prem_Yr2_Annualized*(B39&gt;1))*(B39&lt;=PPT)</f>
        <v>37847</v>
      </c>
      <c r="E39" s="153">
        <f>IF(B39=1,Stax_Oasis_Yr1,Stax_Oasis_Yr2)*IF(Prem_Mode="Monthly",12,1)*(D39&lt;&gt;0)</f>
        <v>1703.115</v>
      </c>
      <c r="F39" s="153">
        <f>(D39+E39)*(B39&lt;=PPT)</f>
        <v>39550.115</v>
      </c>
      <c r="G39" s="153">
        <f>MAX(Base_Ann_Prem_For_DB_Yr2*10,SA,1.05*(Base_Ann_Prem_For_DB_Yr2*MIN(B39,PPT)))*(B39&lt;=PT)</f>
        <v>395309</v>
      </c>
      <c r="H39" s="153">
        <f>IF(OR(B39=PT,B39=PT-1,B39=PT-2,B39=PT-3,B39=PT-4),SA*0.2,0)</f>
        <v>0</v>
      </c>
      <c r="I39" s="153">
        <f>MAX('GSV for SSV Cal'!G7-(SUM($H$38:H38)),0)</f>
        <v>0</v>
      </c>
      <c r="J39" s="153">
        <f>('GSV for SSV Cal'!$J$4*SA*PT)*(B39=PT)</f>
        <v>0</v>
      </c>
      <c r="K39" s="170">
        <f>('GSV for SSV Cal'!$K$4*SA*PT)*(B39=PT)</f>
        <v>0</v>
      </c>
      <c r="N39" s="171"/>
      <c r="P39" s="171"/>
      <c r="Q39" s="171"/>
    </row>
    <row r="40" spans="1:17">
      <c r="A40" s="142"/>
      <c r="B40" s="151">
        <v>2</v>
      </c>
      <c r="C40" s="152">
        <f>(C39+1)*(B40&lt;=PT)</f>
        <v>38</v>
      </c>
      <c r="D40" s="154">
        <f>(Basic_Prem_Yr1_Annualized*(B40=1)+Basic_Prem_Yr2_Annualized*(B40&gt;1))*(B40&lt;=PPT)</f>
        <v>37848</v>
      </c>
      <c r="E40" s="154">
        <f>IF(B40=1,Stax_Oasis_Yr1,Stax_Oasis_Yr2)*IF(Prem_Mode="Monthly",12,1)*(D40&lt;&gt;0)</f>
        <v>851.58</v>
      </c>
      <c r="F40" s="154">
        <f>(D40+E40)*(B40&lt;=PPT)</f>
        <v>38699.58</v>
      </c>
      <c r="G40" s="154">
        <f>MAX(Base_Ann_Prem_For_DB_Yr2*10,SA,1.05*(Base_Ann_Prem_For_DB_Yr2*MIN(B40,PPT)))*(B40&lt;=PT)</f>
        <v>395309</v>
      </c>
      <c r="H40" s="154">
        <f>IF(OR(B40=PT,B40=PT-1,B40=PT-2,B40=PT-3,B40=PT-4),SA*0.2,0)</f>
        <v>0</v>
      </c>
      <c r="I40" s="154">
        <f>MAX('GSV for SSV Cal'!G8-(SUM($H$38:H39)),0)</f>
        <v>0</v>
      </c>
      <c r="J40" s="153">
        <f>('GSV for SSV Cal'!$J$4*SA*PT)*(B40=PT)</f>
        <v>0</v>
      </c>
      <c r="K40" s="170">
        <f>('GSV for SSV Cal'!$K$4*SA*PT)*(B40=PT)</f>
        <v>0</v>
      </c>
      <c r="N40" s="171"/>
      <c r="P40" s="171"/>
      <c r="Q40" s="171"/>
    </row>
    <row r="41" spans="1:17">
      <c r="A41" s="142"/>
      <c r="B41" s="151">
        <v>3</v>
      </c>
      <c r="C41" s="152">
        <f>(C40+1)*(B41&lt;=PT)</f>
        <v>39</v>
      </c>
      <c r="D41" s="154">
        <f>(Basic_Prem_Yr1_Annualized*(B41=1)+Basic_Prem_Yr2_Annualized*(B41&gt;1))*(B41&lt;=PPT)</f>
        <v>37848</v>
      </c>
      <c r="E41" s="154">
        <f>IF(B41=1,Stax_Oasis_Yr1,Stax_Oasis_Yr2)*IF(Prem_Mode="Monthly",12,1)*(D41&lt;&gt;0)</f>
        <v>851.58</v>
      </c>
      <c r="F41" s="154">
        <f>(D41+E41)*(B41&lt;=PPT)</f>
        <v>38699.58</v>
      </c>
      <c r="G41" s="154">
        <f>MAX(Base_Ann_Prem_For_DB_Yr2*10,SA,1.05*(Base_Ann_Prem_For_DB_Yr2*MIN(B41,PPT)))*(B41&lt;=PT)</f>
        <v>395309</v>
      </c>
      <c r="H41" s="154">
        <f>IF(OR(B41=PT,B41=PT-1,B41=PT-2,B41=PT-3,B41=PT-4),SA*0.2,0)</f>
        <v>0</v>
      </c>
      <c r="I41" s="154">
        <f>MAX('GSV for SSV Cal'!G9-(SUM($H$38:H40)),0)</f>
        <v>34063.2</v>
      </c>
      <c r="J41" s="153">
        <f>('GSV for SSV Cal'!$J$4*SA*PT)*(B41=PT)</f>
        <v>0</v>
      </c>
      <c r="K41" s="170">
        <f>('GSV for SSV Cal'!$K$4*SA*PT)*(B41=PT)</f>
        <v>0</v>
      </c>
      <c r="N41" s="171"/>
      <c r="P41" s="171"/>
      <c r="Q41" s="171"/>
    </row>
    <row r="42" spans="1:17">
      <c r="A42" s="142"/>
      <c r="B42" s="151">
        <v>4</v>
      </c>
      <c r="C42" s="152">
        <f>(C41+1)*(B42&lt;=PT)</f>
        <v>40</v>
      </c>
      <c r="D42" s="154">
        <f>(Basic_Prem_Yr1_Annualized*(B42=1)+Basic_Prem_Yr2_Annualized*(B42&gt;1))*(B42&lt;=PPT)</f>
        <v>37848</v>
      </c>
      <c r="E42" s="154">
        <f>IF(B42=1,Stax_Oasis_Yr1,Stax_Oasis_Yr2)*IF(Prem_Mode="Monthly",12,1)*(D42&lt;&gt;0)</f>
        <v>851.58</v>
      </c>
      <c r="F42" s="154">
        <f>(D42+E42)*(B42&lt;=PPT)</f>
        <v>38699.58</v>
      </c>
      <c r="G42" s="154">
        <f>MAX(Base_Ann_Prem_For_DB_Yr2*10,SA,1.05*(Base_Ann_Prem_For_DB_Yr2*MIN(B42,PPT)))*(B42&lt;=PT)</f>
        <v>395309</v>
      </c>
      <c r="H42" s="154">
        <f>IF(OR(B42=PT,B42=PT-1,B42=PT-2,B42=PT-3,B42=PT-4),SA*0.2,0)</f>
        <v>0</v>
      </c>
      <c r="I42" s="154">
        <f>MAX('GSV for SSV Cal'!G10-(SUM($H$38:H41)),0)</f>
        <v>75696</v>
      </c>
      <c r="J42" s="153">
        <f>('GSV for SSV Cal'!$J$4*SA*PT)*(B42=PT)</f>
        <v>0</v>
      </c>
      <c r="K42" s="170">
        <f>('GSV for SSV Cal'!$K$4*SA*PT)*(B42=PT)</f>
        <v>0</v>
      </c>
      <c r="N42" s="171"/>
      <c r="P42" s="171"/>
      <c r="Q42" s="171"/>
    </row>
    <row r="43" spans="1:17">
      <c r="A43" s="142"/>
      <c r="B43" s="151">
        <v>5</v>
      </c>
      <c r="C43" s="152">
        <f>(C42+1)*(B43&lt;=PT)</f>
        <v>41</v>
      </c>
      <c r="D43" s="154">
        <f>(Basic_Prem_Yr1_Annualized*(B43=1)+Basic_Prem_Yr2_Annualized*(B43&gt;1))*(B43&lt;=PPT)</f>
        <v>37848</v>
      </c>
      <c r="E43" s="154">
        <f>IF(B43=1,Stax_Oasis_Yr1,Stax_Oasis_Yr2)*IF(Prem_Mode="Monthly",12,1)*(D43&lt;&gt;0)</f>
        <v>851.58</v>
      </c>
      <c r="F43" s="154">
        <f>(D43+E43)*(B43&lt;=PPT)</f>
        <v>38699.58</v>
      </c>
      <c r="G43" s="154">
        <f>MAX(Base_Ann_Prem_For_DB_Yr2*10,SA,1.05*(Base_Ann_Prem_For_DB_Yr2*MIN(B43,PPT)))*(B43&lt;=PT)</f>
        <v>395309</v>
      </c>
      <c r="H43" s="154">
        <f>IF(OR(B43=PT,B43=PT-1,B43=PT-2,B43=PT-3,B43=PT-4),SA*0.2,0)</f>
        <v>0</v>
      </c>
      <c r="I43" s="154">
        <f>MAX('GSV for SSV Cal'!G11-(SUM($H$38:H42)),0)</f>
        <v>94620</v>
      </c>
      <c r="J43" s="153">
        <f>('GSV for SSV Cal'!$J$4*SA*PT)*(B43=PT)</f>
        <v>0</v>
      </c>
      <c r="K43" s="170">
        <f>('GSV for SSV Cal'!$K$4*SA*PT)*(B43=PT)</f>
        <v>0</v>
      </c>
      <c r="N43" s="171"/>
      <c r="P43" s="171"/>
      <c r="Q43" s="171"/>
    </row>
    <row r="44" spans="1:17">
      <c r="A44" s="142"/>
      <c r="B44" s="151">
        <v>6</v>
      </c>
      <c r="C44" s="152">
        <f>(C43+1)*(B44&lt;=PT)</f>
        <v>42</v>
      </c>
      <c r="D44" s="154">
        <f>(Basic_Prem_Yr1_Annualized*(B44=1)+Basic_Prem_Yr2_Annualized*(B44&gt;1))*(B44&lt;=PPT)</f>
        <v>37848</v>
      </c>
      <c r="E44" s="154">
        <f>IF(B44=1,Stax_Oasis_Yr1,Stax_Oasis_Yr2)*IF(Prem_Mode="Monthly",12,1)*(D44&lt;&gt;0)</f>
        <v>851.58</v>
      </c>
      <c r="F44" s="154">
        <f>(D44+E44)*(B44&lt;=PPT)</f>
        <v>38699.58</v>
      </c>
      <c r="G44" s="154">
        <f>MAX(Base_Ann_Prem_For_DB_Yr2*10,SA,1.05*(Base_Ann_Prem_For_DB_Yr2*MIN(B44,PPT)))*(B44&lt;=PT)</f>
        <v>395309</v>
      </c>
      <c r="H44" s="154">
        <f>IF(OR(B44=PT,B44=PT-1,B44=PT-2,B44=PT-3,B44=PT-4),SA*0.2,0)</f>
        <v>0</v>
      </c>
      <c r="I44" s="154">
        <f>MAX('GSV for SSV Cal'!G12-(SUM($H$38:H43)),0)</f>
        <v>113544</v>
      </c>
      <c r="J44" s="153">
        <f>('GSV for SSV Cal'!$J$4*SA*PT)*(B44=PT)</f>
        <v>0</v>
      </c>
      <c r="K44" s="170">
        <f>('GSV for SSV Cal'!$K$4*SA*PT)*(B44=PT)</f>
        <v>0</v>
      </c>
      <c r="N44" s="171"/>
      <c r="P44" s="171"/>
      <c r="Q44" s="171"/>
    </row>
    <row r="45" spans="1:17">
      <c r="A45" s="142"/>
      <c r="B45" s="151">
        <v>7</v>
      </c>
      <c r="C45" s="152">
        <f>(C44+1)*(B45&lt;=PT)</f>
        <v>43</v>
      </c>
      <c r="D45" s="154">
        <f>(Basic_Prem_Yr1_Annualized*(B45=1)+Basic_Prem_Yr2_Annualized*(B45&gt;1))*(B45&lt;=PPT)</f>
        <v>37848</v>
      </c>
      <c r="E45" s="154">
        <f>IF(B45=1,Stax_Oasis_Yr1,Stax_Oasis_Yr2)*IF(Prem_Mode="Monthly",12,1)*(D45&lt;&gt;0)</f>
        <v>851.58</v>
      </c>
      <c r="F45" s="154">
        <f>(D45+E45)*(B45&lt;=PPT)</f>
        <v>38699.58</v>
      </c>
      <c r="G45" s="154">
        <f>MAX(Base_Ann_Prem_For_DB_Yr2*10,SA,1.05*(Base_Ann_Prem_For_DB_Yr2*MIN(B45,PPT)))*(B45&lt;=PT)</f>
        <v>395309</v>
      </c>
      <c r="H45" s="154">
        <f>IF(OR(B45=PT,B45=PT-1,B45=PT-2,B45=PT-3,B45=PT-4),SA*0.2,0)</f>
        <v>0</v>
      </c>
      <c r="I45" s="154">
        <f>MAX('GSV for SSV Cal'!G13-(SUM($H$38:H44)),0)</f>
        <v>132468</v>
      </c>
      <c r="J45" s="153">
        <f>('GSV for SSV Cal'!$J$4*SA*PT)*(B45=PT)</f>
        <v>0</v>
      </c>
      <c r="K45" s="170">
        <f>('GSV for SSV Cal'!$K$4*SA*PT)*(B45=PT)</f>
        <v>0</v>
      </c>
      <c r="N45" s="171"/>
      <c r="P45" s="171"/>
      <c r="Q45" s="171"/>
    </row>
    <row r="46" spans="1:17">
      <c r="A46" s="142"/>
      <c r="B46" s="151">
        <v>8</v>
      </c>
      <c r="C46" s="152">
        <f>(C45+1)*(B46&lt;=PT)</f>
        <v>44</v>
      </c>
      <c r="D46" s="154">
        <f>(Basic_Prem_Yr1_Annualized*(B46=1)+Basic_Prem_Yr2_Annualized*(B46&gt;1))*(B46&lt;=PPT)</f>
        <v>37848</v>
      </c>
      <c r="E46" s="154">
        <f>IF(B46=1,Stax_Oasis_Yr1,Stax_Oasis_Yr2)*IF(Prem_Mode="Monthly",12,1)*(D46&lt;&gt;0)</f>
        <v>851.58</v>
      </c>
      <c r="F46" s="154">
        <f>(D46+E46)*(B46&lt;=PPT)</f>
        <v>38699.58</v>
      </c>
      <c r="G46" s="154">
        <f>MAX(Base_Ann_Prem_For_DB_Yr2*10,SA,1.05*(Base_Ann_Prem_For_DB_Yr2*MIN(B46,PPT)))*(B46&lt;=PT)</f>
        <v>395309</v>
      </c>
      <c r="H46" s="154">
        <f>IF(OR(B46=PT,B46=PT-1,B46=PT-2,B46=PT-3,B46=PT-4),SA*0.2,0)</f>
        <v>0</v>
      </c>
      <c r="I46" s="154">
        <f>MAX('GSV for SSV Cal'!G14-(SUM($H$38:H45)),0)</f>
        <v>157447.68</v>
      </c>
      <c r="J46" s="153">
        <f>('GSV for SSV Cal'!$J$4*SA*PT)*(B46=PT)</f>
        <v>0</v>
      </c>
      <c r="K46" s="170">
        <f>('GSV for SSV Cal'!$K$4*SA*PT)*(B46=PT)</f>
        <v>0</v>
      </c>
      <c r="N46" s="171"/>
      <c r="P46" s="171"/>
      <c r="Q46" s="171"/>
    </row>
    <row r="47" spans="1:17">
      <c r="A47" s="142"/>
      <c r="B47" s="151">
        <v>9</v>
      </c>
      <c r="C47" s="152">
        <f>(C46+1)*(B47&lt;=PT)</f>
        <v>45</v>
      </c>
      <c r="D47" s="154">
        <f>(Basic_Prem_Yr1_Annualized*(B47=1)+Basic_Prem_Yr2_Annualized*(B47&gt;1))*(B47&lt;=PPT)</f>
        <v>37848</v>
      </c>
      <c r="E47" s="154">
        <f>IF(B47=1,Stax_Oasis_Yr1,Stax_Oasis_Yr2)*IF(Prem_Mode="Monthly",12,1)*(D47&lt;&gt;0)</f>
        <v>851.58</v>
      </c>
      <c r="F47" s="154">
        <f>(D47+E47)*(B47&lt;=PPT)</f>
        <v>38699.58</v>
      </c>
      <c r="G47" s="154">
        <f>MAX(Base_Ann_Prem_For_DB_Yr2*10,SA,1.05*(Base_Ann_Prem_For_DB_Yr2*MIN(B47,PPT)))*(B47&lt;=PT)</f>
        <v>395309</v>
      </c>
      <c r="H47" s="154">
        <f>IF(OR(B47=PT,B47=PT-1,B47=PT-2,B47=PT-3,B47=PT-4),SA*0.2,0)</f>
        <v>0</v>
      </c>
      <c r="I47" s="154">
        <f>MAX('GSV for SSV Cal'!G15-(SUM($H$38:H46)),0)</f>
        <v>183941.28</v>
      </c>
      <c r="J47" s="153">
        <f>('GSV for SSV Cal'!$J$4*SA*PT)*(B47=PT)</f>
        <v>0</v>
      </c>
      <c r="K47" s="170">
        <f>('GSV for SSV Cal'!$K$4*SA*PT)*(B47=PT)</f>
        <v>0</v>
      </c>
      <c r="N47" s="171"/>
      <c r="P47" s="171"/>
      <c r="Q47" s="171"/>
    </row>
    <row r="48" spans="1:17">
      <c r="A48" s="142"/>
      <c r="B48" s="151">
        <v>10</v>
      </c>
      <c r="C48" s="152">
        <f>(C47+1)*(B48&lt;=PT)</f>
        <v>46</v>
      </c>
      <c r="D48" s="154">
        <f>(Basic_Prem_Yr1_Annualized*(B48=1)+Basic_Prem_Yr2_Annualized*(B48&gt;1))*(B48&lt;=PPT)</f>
        <v>37848</v>
      </c>
      <c r="E48" s="154">
        <f>IF(B48=1,Stax_Oasis_Yr1,Stax_Oasis_Yr2)*IF(Prem_Mode="Monthly",12,1)*(D48&lt;&gt;0)</f>
        <v>851.58</v>
      </c>
      <c r="F48" s="154">
        <f>(D48+E48)*(B48&lt;=PPT)</f>
        <v>38699.58</v>
      </c>
      <c r="G48" s="154">
        <f>MAX(Base_Ann_Prem_For_DB_Yr2*10,SA,1.05*(Base_Ann_Prem_For_DB_Yr2*MIN(B48,PPT)))*(B48&lt;=PT)</f>
        <v>397404</v>
      </c>
      <c r="H48" s="154">
        <f>IF(OR(B48=PT,B48=PT-1,B48=PT-2,B48=PT-3,B48=PT-4),SA*0.2,0)</f>
        <v>0</v>
      </c>
      <c r="I48" s="154">
        <f>MAX('GSV for SSV Cal'!G16-(SUM($H$38:H47)),0)</f>
        <v>211948.8</v>
      </c>
      <c r="J48" s="153">
        <f>('GSV for SSV Cal'!$J$4*SA*PT)*(B48=PT)</f>
        <v>0</v>
      </c>
      <c r="K48" s="170">
        <f>('GSV for SSV Cal'!$K$4*SA*PT)*(B48=PT)</f>
        <v>0</v>
      </c>
      <c r="N48" s="171"/>
      <c r="P48" s="171"/>
      <c r="Q48" s="171"/>
    </row>
    <row r="49" spans="1:17">
      <c r="A49" s="142"/>
      <c r="B49" s="151">
        <v>11</v>
      </c>
      <c r="C49" s="152">
        <f>(C48+1)*(B49&lt;=PT)</f>
        <v>47</v>
      </c>
      <c r="D49" s="154">
        <f>(Basic_Prem_Yr1_Annualized*(B49=1)+Basic_Prem_Yr2_Annualized*(B49&gt;1))*(B49&lt;=PPT)</f>
        <v>0</v>
      </c>
      <c r="E49" s="154">
        <f>IF(B49=1,Stax_Oasis_Yr1,Stax_Oasis_Yr2)*IF(Prem_Mode="Monthly",12,1)*(D49&lt;&gt;0)</f>
        <v>0</v>
      </c>
      <c r="F49" s="154">
        <f>(D49+E49)*(B49&lt;=PPT)</f>
        <v>0</v>
      </c>
      <c r="G49" s="154">
        <f>MAX(Base_Ann_Prem_For_DB_Yr2*10,SA,1.05*(Base_Ann_Prem_For_DB_Yr2*MIN(B49,PPT)))*(B49&lt;=PT)</f>
        <v>397404</v>
      </c>
      <c r="H49" s="154">
        <f>IF(OR(B49=PT,B49=PT-1,B49=PT-2,B49=PT-3,B49=PT-4),SA*0.2,0)</f>
        <v>0</v>
      </c>
      <c r="I49" s="154">
        <f>MAX('GSV for SSV Cal'!G17-(SUM($H$38:H48)),0)</f>
        <v>219518.4</v>
      </c>
      <c r="J49" s="153">
        <f>('GSV for SSV Cal'!$J$4*SA*PT)*(B49=PT)</f>
        <v>0</v>
      </c>
      <c r="K49" s="170">
        <f>('GSV for SSV Cal'!$K$4*SA*PT)*(B49=PT)</f>
        <v>0</v>
      </c>
      <c r="N49" s="171"/>
      <c r="P49" s="171"/>
      <c r="Q49" s="171"/>
    </row>
    <row r="50" spans="1:17">
      <c r="A50" s="142"/>
      <c r="B50" s="151">
        <v>12</v>
      </c>
      <c r="C50" s="152">
        <f>(C49+1)*(B50&lt;=PT)</f>
        <v>48</v>
      </c>
      <c r="D50" s="154">
        <f>(Basic_Prem_Yr1_Annualized*(B50=1)+Basic_Prem_Yr2_Annualized*(B50&gt;1))*(B50&lt;=PPT)</f>
        <v>0</v>
      </c>
      <c r="E50" s="154">
        <f>IF(B50=1,Stax_Oasis_Yr1,Stax_Oasis_Yr2)*IF(Prem_Mode="Monthly",12,1)*(D50&lt;&gt;0)</f>
        <v>0</v>
      </c>
      <c r="F50" s="154">
        <f>(D50+E50)*(B50&lt;=PPT)</f>
        <v>0</v>
      </c>
      <c r="G50" s="154">
        <f>MAX(Base_Ann_Prem_For_DB_Yr2*10,SA,1.05*(Base_Ann_Prem_For_DB_Yr2*MIN(B50,PPT)))*(B50&lt;=PT)</f>
        <v>397404</v>
      </c>
      <c r="H50" s="154">
        <f>IF(OR(B50=PT,B50=PT-1,B50=PT-2,B50=PT-3,B50=PT-4),SA*0.2,0)</f>
        <v>0</v>
      </c>
      <c r="I50" s="154">
        <f>MAX('GSV for SSV Cal'!G18-(SUM($H$38:H49)),0)</f>
        <v>227088</v>
      </c>
      <c r="J50" s="153">
        <f>('GSV for SSV Cal'!$J$4*SA*PT)*(B50=PT)</f>
        <v>0</v>
      </c>
      <c r="K50" s="170">
        <f>('GSV for SSV Cal'!$K$4*SA*PT)*(B50=PT)</f>
        <v>0</v>
      </c>
      <c r="N50" s="171"/>
      <c r="P50" s="171"/>
      <c r="Q50" s="171"/>
    </row>
    <row r="51" spans="1:17">
      <c r="A51" s="142"/>
      <c r="B51" s="151">
        <v>13</v>
      </c>
      <c r="C51" s="152">
        <f>(C50+1)*(B51&lt;=PT)</f>
        <v>49</v>
      </c>
      <c r="D51" s="154">
        <f>(Basic_Prem_Yr1_Annualized*(B51=1)+Basic_Prem_Yr2_Annualized*(B51&gt;1))*(B51&lt;=PPT)</f>
        <v>0</v>
      </c>
      <c r="E51" s="154">
        <f>IF(B51=1,Stax_Oasis_Yr1,Stax_Oasis_Yr2)*IF(Prem_Mode="Monthly",12,1)*(D51&lt;&gt;0)</f>
        <v>0</v>
      </c>
      <c r="F51" s="154">
        <f>(D51+E51)*(B51&lt;=PPT)</f>
        <v>0</v>
      </c>
      <c r="G51" s="154">
        <f>MAX(Base_Ann_Prem_For_DB_Yr2*10,SA,1.05*(Base_Ann_Prem_For_DB_Yr2*MIN(B51,PPT)))*(B51&lt;=PT)</f>
        <v>397404</v>
      </c>
      <c r="H51" s="154">
        <f>IF(OR(B51=PT,B51=PT-1,B51=PT-2,B51=PT-3,B51=PT-4),SA*0.2,0)</f>
        <v>0</v>
      </c>
      <c r="I51" s="154">
        <f>MAX('GSV for SSV Cal'!G19-(SUM($H$38:H50)),0)</f>
        <v>234657.6</v>
      </c>
      <c r="J51" s="153">
        <f>('GSV for SSV Cal'!$J$4*SA*PT)*(B51=PT)</f>
        <v>0</v>
      </c>
      <c r="K51" s="170">
        <f>('GSV for SSV Cal'!$K$4*SA*PT)*(B51=PT)</f>
        <v>0</v>
      </c>
      <c r="N51" s="171"/>
      <c r="P51" s="171"/>
      <c r="Q51" s="171"/>
    </row>
    <row r="52" spans="1:17">
      <c r="A52" s="142"/>
      <c r="B52" s="151">
        <v>14</v>
      </c>
      <c r="C52" s="152">
        <f>(C51+1)*(B52&lt;=PT)</f>
        <v>50</v>
      </c>
      <c r="D52" s="154">
        <f>(Basic_Prem_Yr1_Annualized*(B52=1)+Basic_Prem_Yr2_Annualized*(B52&gt;1))*(B52&lt;=PPT)</f>
        <v>0</v>
      </c>
      <c r="E52" s="154">
        <f>IF(B52=1,Stax_Oasis_Yr1,Stax_Oasis_Yr2)*IF(Prem_Mode="Monthly",12,1)*(D52&lt;&gt;0)</f>
        <v>0</v>
      </c>
      <c r="F52" s="154">
        <f>(D52+E52)*(B52&lt;=PPT)</f>
        <v>0</v>
      </c>
      <c r="G52" s="154">
        <f>MAX(Base_Ann_Prem_For_DB_Yr2*10,SA,1.05*(Base_Ann_Prem_For_DB_Yr2*MIN(B52,PPT)))*(B52&lt;=PT)</f>
        <v>397404</v>
      </c>
      <c r="H52" s="154">
        <f>IF(OR(B52=PT,B52=PT-1,B52=PT-2,B52=PT-3,B52=PT-4),SA*0.2,0)</f>
        <v>0</v>
      </c>
      <c r="I52" s="154">
        <f>MAX('GSV for SSV Cal'!G20-(SUM($H$38:H51)),0)</f>
        <v>238442.4</v>
      </c>
      <c r="J52" s="153">
        <f>('GSV for SSV Cal'!$J$4*SA*PT)*(B52=PT)</f>
        <v>0</v>
      </c>
      <c r="K52" s="170">
        <f>('GSV for SSV Cal'!$K$4*SA*PT)*(B52=PT)</f>
        <v>0</v>
      </c>
      <c r="N52" s="171"/>
      <c r="P52" s="171"/>
      <c r="Q52" s="171"/>
    </row>
    <row r="53" spans="1:17">
      <c r="A53" s="142"/>
      <c r="B53" s="151">
        <v>15</v>
      </c>
      <c r="C53" s="152">
        <f>(C52+1)*(B53&lt;=PT)</f>
        <v>51</v>
      </c>
      <c r="D53" s="154">
        <f>(Basic_Prem_Yr1_Annualized*(B53=1)+Basic_Prem_Yr2_Annualized*(B53&gt;1))*(B53&lt;=PPT)</f>
        <v>0</v>
      </c>
      <c r="E53" s="154">
        <f>IF(B53=1,Stax_Oasis_Yr1,Stax_Oasis_Yr2)*IF(Prem_Mode="Monthly",12,1)*(D53&lt;&gt;0)</f>
        <v>0</v>
      </c>
      <c r="F53" s="154">
        <f>(D53+E53)*(B53&lt;=PPT)</f>
        <v>0</v>
      </c>
      <c r="G53" s="154">
        <f>MAX(Base_Ann_Prem_For_DB_Yr2*10,SA,1.05*(Base_Ann_Prem_For_DB_Yr2*MIN(B53,PPT)))*(B53&lt;=PT)</f>
        <v>397404</v>
      </c>
      <c r="H53" s="154">
        <f>IF(OR(B53=PT,B53=PT-1,B53=PT-2,B53=PT-3,B53=PT-4),SA*0.2,0)</f>
        <v>79061.8</v>
      </c>
      <c r="I53" s="154">
        <f>MAX('GSV for SSV Cal'!G21-(SUM($H$38:H52)),0)</f>
        <v>246012</v>
      </c>
      <c r="J53" s="153">
        <f>('GSV for SSV Cal'!$J$4*SA*PT)*(B53=PT)</f>
        <v>0</v>
      </c>
      <c r="K53" s="170">
        <f>('GSV for SSV Cal'!$K$4*SA*PT)*(B53=PT)</f>
        <v>0</v>
      </c>
      <c r="N53" s="171"/>
      <c r="P53" s="171"/>
      <c r="Q53" s="171"/>
    </row>
    <row r="54" spans="1:17">
      <c r="A54" s="142"/>
      <c r="B54" s="151">
        <v>16</v>
      </c>
      <c r="C54" s="152">
        <f>(C53+1)*(B54&lt;=PT)</f>
        <v>52</v>
      </c>
      <c r="D54" s="154">
        <f>(Basic_Prem_Yr1_Annualized*(B54=1)+Basic_Prem_Yr2_Annualized*(B54&gt;1))*(B54&lt;=PPT)</f>
        <v>0</v>
      </c>
      <c r="E54" s="154">
        <f>IF(B54=1,Stax_Oasis_Yr1,Stax_Oasis_Yr2)*IF(Prem_Mode="Monthly",12,1)*(D54&lt;&gt;0)</f>
        <v>0</v>
      </c>
      <c r="F54" s="154">
        <f>(D54+E54)*(B54&lt;=PPT)</f>
        <v>0</v>
      </c>
      <c r="G54" s="154">
        <f>MAX(Base_Ann_Prem_For_DB_Yr2*10,SA,1.05*(Base_Ann_Prem_For_DB_Yr2*MIN(B54,PPT)))*(B54&lt;=PT)</f>
        <v>397404</v>
      </c>
      <c r="H54" s="154">
        <f>IF(OR(B54=PT,B54=PT-1,B54=PT-2,B54=PT-3,B54=PT-4),SA*0.2,0)</f>
        <v>79061.8</v>
      </c>
      <c r="I54" s="154">
        <f>MAX('GSV for SSV Cal'!G22-(SUM($H$38:H53)),0)</f>
        <v>174519.8</v>
      </c>
      <c r="J54" s="153">
        <f>('GSV for SSV Cal'!$J$4*SA*PT)*(B54=PT)</f>
        <v>0</v>
      </c>
      <c r="K54" s="170">
        <f>('GSV for SSV Cal'!$K$4*SA*PT)*(B54=PT)</f>
        <v>0</v>
      </c>
      <c r="N54" s="171"/>
      <c r="P54" s="171"/>
      <c r="Q54" s="171"/>
    </row>
    <row r="55" spans="1:17">
      <c r="A55" s="142"/>
      <c r="B55" s="151">
        <v>17</v>
      </c>
      <c r="C55" s="152">
        <f>(C54+1)*(B55&lt;=PT)</f>
        <v>53</v>
      </c>
      <c r="D55" s="154">
        <f>(Basic_Prem_Yr1_Annualized*(B55=1)+Basic_Prem_Yr2_Annualized*(B55&gt;1))*(B55&lt;=PPT)</f>
        <v>0</v>
      </c>
      <c r="E55" s="154">
        <f>IF(B55=1,Stax_Oasis_Yr1,Stax_Oasis_Yr2)*IF(Prem_Mode="Monthly",12,1)*(D55&lt;&gt;0)</f>
        <v>0</v>
      </c>
      <c r="F55" s="154">
        <f>(D55+E55)*(B55&lt;=PPT)</f>
        <v>0</v>
      </c>
      <c r="G55" s="154">
        <f>MAX(Base_Ann_Prem_For_DB_Yr2*10,SA,1.05*(Base_Ann_Prem_For_DB_Yr2*MIN(B55,PPT)))*(B55&lt;=PT)</f>
        <v>397404</v>
      </c>
      <c r="H55" s="154">
        <f>IF(OR(B55=PT,B55=PT-1,B55=PT-2,B55=PT-3,B55=PT-4),SA*0.2,0)</f>
        <v>79061.8</v>
      </c>
      <c r="I55" s="154">
        <f>MAX('GSV for SSV Cal'!G23-(SUM($H$38:H54)),0)</f>
        <v>103027.6</v>
      </c>
      <c r="J55" s="153">
        <f>('GSV for SSV Cal'!$J$4*SA*PT)*(B55=PT)</f>
        <v>0</v>
      </c>
      <c r="K55" s="170">
        <f>('GSV for SSV Cal'!$K$4*SA*PT)*(B55=PT)</f>
        <v>0</v>
      </c>
      <c r="N55" s="171"/>
      <c r="P55" s="171"/>
      <c r="Q55" s="171"/>
    </row>
    <row r="56" spans="1:17">
      <c r="A56" s="142"/>
      <c r="B56" s="151">
        <v>18</v>
      </c>
      <c r="C56" s="152">
        <f>(C55+1)*(B56&lt;=PT)</f>
        <v>54</v>
      </c>
      <c r="D56" s="154">
        <f>(Basic_Prem_Yr1_Annualized*(B56=1)+Basic_Prem_Yr2_Annualized*(B56&gt;1))*(B56&lt;=PPT)</f>
        <v>0</v>
      </c>
      <c r="E56" s="154">
        <f>IF(B56=1,Stax_Oasis_Yr1,Stax_Oasis_Yr2)*IF(Prem_Mode="Monthly",12,1)*(D56&lt;&gt;0)</f>
        <v>0</v>
      </c>
      <c r="F56" s="154">
        <f>(D56+E56)*(B56&lt;=PPT)</f>
        <v>0</v>
      </c>
      <c r="G56" s="154">
        <f>MAX(Base_Ann_Prem_For_DB_Yr2*10,SA,1.05*(Base_Ann_Prem_For_DB_Yr2*MIN(B56,PPT)))*(B56&lt;=PT)</f>
        <v>397404</v>
      </c>
      <c r="H56" s="154">
        <f>IF(OR(B56=PT,B56=PT-1,B56=PT-2,B56=PT-3,B56=PT-4),SA*0.2,0)</f>
        <v>79061.8</v>
      </c>
      <c r="I56" s="154">
        <f>MAX('GSV for SSV Cal'!G24-(SUM($H$38:H55)),0)</f>
        <v>31535.4</v>
      </c>
      <c r="J56" s="153">
        <f>('GSV for SSV Cal'!$J$4*SA*PT)*(B56=PT)</f>
        <v>0</v>
      </c>
      <c r="K56" s="170">
        <f>('GSV for SSV Cal'!$K$4*SA*PT)*(B56=PT)</f>
        <v>0</v>
      </c>
      <c r="N56" s="171"/>
      <c r="P56" s="171"/>
      <c r="Q56" s="171"/>
    </row>
    <row r="57" spans="1:17">
      <c r="A57" s="142"/>
      <c r="B57" s="151">
        <v>19</v>
      </c>
      <c r="C57" s="152">
        <f>(C56+1)*(B57&lt;=PT)</f>
        <v>55</v>
      </c>
      <c r="D57" s="154">
        <f>(Basic_Prem_Yr1_Annualized*(B57=1)+Basic_Prem_Yr2_Annualized*(B57&gt;1))*(B57&lt;=PPT)</f>
        <v>0</v>
      </c>
      <c r="E57" s="154">
        <f>IF(B57=1,Stax_Oasis_Yr1,Stax_Oasis_Yr2)*IF(Prem_Mode="Monthly",12,1)*(D57&lt;&gt;0)</f>
        <v>0</v>
      </c>
      <c r="F57" s="154">
        <f>(D57+E57)*(B57&lt;=PPT)</f>
        <v>0</v>
      </c>
      <c r="G57" s="154">
        <f>MAX(Base_Ann_Prem_For_DB_Yr2*10,SA,1.05*(Base_Ann_Prem_For_DB_Yr2*MIN(B57,PPT)))*(B57&lt;=PT)</f>
        <v>397404</v>
      </c>
      <c r="H57" s="154">
        <f>IF(OR(B57=PT,B57=PT-1,B57=PT-2,B57=PT-3,B57=PT-4),SA*0.2,0)</f>
        <v>79061.8</v>
      </c>
      <c r="I57" s="154">
        <f>MAX('GSV for SSV Cal'!G25-(SUM($H$38:H56)),0)</f>
        <v>0</v>
      </c>
      <c r="J57" s="153">
        <f>('GSV for SSV Cal'!$J$4*SA*PT)*(B57=PT)</f>
        <v>0</v>
      </c>
      <c r="K57" s="170">
        <f>('GSV for SSV Cal'!$K$4*SA*PT)*(B57=PT)</f>
        <v>187771.775</v>
      </c>
      <c r="N57" s="171"/>
      <c r="P57" s="171"/>
      <c r="Q57" s="171"/>
    </row>
    <row r="58" spans="1:17">
      <c r="A58" s="142"/>
      <c r="B58" s="151">
        <v>20</v>
      </c>
      <c r="C58" s="152">
        <f>(C57+1)*(B58&lt;=PT)</f>
        <v>0</v>
      </c>
      <c r="D58" s="154">
        <f>(Basic_Prem_Yr1_Annualized*(B58=1)+Basic_Prem_Yr2_Annualized*(B58&gt;1))*(B58&lt;=PPT)</f>
        <v>0</v>
      </c>
      <c r="E58" s="154">
        <f>IF(B58=1,Stax_Oasis_Yr1,Stax_Oasis_Yr2)*IF(Prem_Mode="Monthly",12,1)*(D58&lt;&gt;0)</f>
        <v>0</v>
      </c>
      <c r="F58" s="154">
        <f>(D58+E58)*(B58&lt;=PPT)</f>
        <v>0</v>
      </c>
      <c r="G58" s="154">
        <f>MAX(Base_Ann_Prem_For_DB_Yr2*10,SA,1.05*(Base_Ann_Prem_For_DB_Yr2*MIN(B58,PPT)))*(B58&lt;=PT)</f>
        <v>0</v>
      </c>
      <c r="H58" s="154">
        <f>IF(OR(B58=PT,B58=PT-1,B58=PT-2,B58=PT-3,B58=PT-4),SA*0.2,0)</f>
        <v>0</v>
      </c>
      <c r="I58" s="154">
        <f>MAX('GSV for SSV Cal'!G26-(SUM($H$38:H57)),0)</f>
        <v>0</v>
      </c>
      <c r="J58" s="153">
        <f>('GSV for SSV Cal'!$J$4*SA*PT)*(B58=PT)</f>
        <v>0</v>
      </c>
      <c r="K58" s="170">
        <f>('GSV for SSV Cal'!$K$4*SA*PT)*(B58=PT)</f>
        <v>0</v>
      </c>
      <c r="N58" s="171"/>
      <c r="P58" s="171"/>
      <c r="Q58" s="171"/>
    </row>
    <row r="59" spans="1:17">
      <c r="A59" s="142"/>
      <c r="B59" s="151">
        <v>21</v>
      </c>
      <c r="C59" s="152">
        <f>(C58+1)*(B59&lt;=PT)</f>
        <v>0</v>
      </c>
      <c r="D59" s="154">
        <f>(Basic_Prem_Yr1_Annualized*(B59=1)+Basic_Prem_Yr2_Annualized*(B59&gt;1))*(B59&lt;=PPT)</f>
        <v>0</v>
      </c>
      <c r="E59" s="154">
        <f>IF(B59=1,Stax_Oasis_Yr1,Stax_Oasis_Yr2)*IF(Prem_Mode="Monthly",12,1)*(D59&lt;&gt;0)</f>
        <v>0</v>
      </c>
      <c r="F59" s="154">
        <f>(D59+E59)*(B59&lt;=PPT)</f>
        <v>0</v>
      </c>
      <c r="G59" s="154">
        <f>MAX(Base_Ann_Prem_For_DB_Yr2*10,SA,1.05*(Base_Ann_Prem_For_DB_Yr2*MIN(B59,PPT)))*(B59&lt;=PT)</f>
        <v>0</v>
      </c>
      <c r="H59" s="154">
        <f>IF(OR(B59=PT,B59=PT-1,B59=PT-2,B59=PT-3,B59=PT-4),SA*0.2,0)</f>
        <v>0</v>
      </c>
      <c r="I59" s="154">
        <f>MAX('GSV for SSV Cal'!G27-(SUM($H$38:H58)),0)</f>
        <v>0</v>
      </c>
      <c r="J59" s="153">
        <f>('GSV for SSV Cal'!$J$4*SA*PT)*(B59=PT)</f>
        <v>0</v>
      </c>
      <c r="K59" s="170">
        <f>('GSV for SSV Cal'!$K$4*SA*PT)*(B59=PT)</f>
        <v>0</v>
      </c>
      <c r="N59" s="171"/>
      <c r="P59" s="171"/>
      <c r="Q59" s="171"/>
    </row>
    <row r="60" spans="1:17">
      <c r="A60" s="142"/>
      <c r="B60" s="151">
        <v>22</v>
      </c>
      <c r="C60" s="152">
        <f>(C59+1)*(B60&lt;=PT)</f>
        <v>0</v>
      </c>
      <c r="D60" s="154">
        <f>(Basic_Prem_Yr1_Annualized*(B60=1)+Basic_Prem_Yr2_Annualized*(B60&gt;1))*(B60&lt;=PPT)</f>
        <v>0</v>
      </c>
      <c r="E60" s="154">
        <f>IF(B60=1,Stax_Oasis_Yr1,Stax_Oasis_Yr2)*IF(Prem_Mode="Monthly",12,1)*(D60&lt;&gt;0)</f>
        <v>0</v>
      </c>
      <c r="F60" s="154">
        <f>(D60+E60)*(B60&lt;=PPT)</f>
        <v>0</v>
      </c>
      <c r="G60" s="154">
        <f>MAX(Base_Ann_Prem_For_DB_Yr2*10,SA,1.05*(Base_Ann_Prem_For_DB_Yr2*MIN(B60,PPT)))*(B60&lt;=PT)</f>
        <v>0</v>
      </c>
      <c r="H60" s="154">
        <f>IF(OR(B60=PT,B60=PT-1,B60=PT-2,B60=PT-3,B60=PT-4),SA*0.2,0)</f>
        <v>0</v>
      </c>
      <c r="I60" s="154">
        <f>MAX('GSV for SSV Cal'!G28-(SUM($H$38:H59)),0)</f>
        <v>0</v>
      </c>
      <c r="J60" s="153">
        <f>('GSV for SSV Cal'!$J$4*SA*PT)*(B60=PT)</f>
        <v>0</v>
      </c>
      <c r="K60" s="170">
        <f>('GSV for SSV Cal'!$K$4*SA*PT)*(B60=PT)</f>
        <v>0</v>
      </c>
      <c r="N60" s="171"/>
      <c r="P60" s="171"/>
      <c r="Q60" s="171"/>
    </row>
    <row r="61" spans="1:17">
      <c r="A61" s="142"/>
      <c r="B61" s="151">
        <v>23</v>
      </c>
      <c r="C61" s="152">
        <f>(C60+1)*(B61&lt;=PT)</f>
        <v>0</v>
      </c>
      <c r="D61" s="154">
        <f>(Basic_Prem_Yr1_Annualized*(B61=1)+Basic_Prem_Yr2_Annualized*(B61&gt;1))*(B61&lt;=PPT)</f>
        <v>0</v>
      </c>
      <c r="E61" s="154">
        <f>IF(B61=1,Stax_Oasis_Yr1,Stax_Oasis_Yr2)*IF(Prem_Mode="Monthly",12,1)*(D61&lt;&gt;0)</f>
        <v>0</v>
      </c>
      <c r="F61" s="154">
        <f>(D61+E61)*(B61&lt;=PPT)</f>
        <v>0</v>
      </c>
      <c r="G61" s="154">
        <f>MAX(Base_Ann_Prem_For_DB_Yr2*10,SA,1.05*(Base_Ann_Prem_For_DB_Yr2*MIN(B61,PPT)))*(B61&lt;=PT)</f>
        <v>0</v>
      </c>
      <c r="H61" s="154">
        <f>IF(OR(B61=PT,B61=PT-1,B61=PT-2,B61=PT-3,B61=PT-4),SA*0.2,0)</f>
        <v>0</v>
      </c>
      <c r="I61" s="154">
        <f>MAX('GSV for SSV Cal'!G29-(SUM($H$38:H60)),0)</f>
        <v>0</v>
      </c>
      <c r="J61" s="153">
        <f>('GSV for SSV Cal'!$J$4*SA*PT)*(B61=PT)</f>
        <v>0</v>
      </c>
      <c r="K61" s="170">
        <f>('GSV for SSV Cal'!$K$4*SA*PT)*(B61=PT)</f>
        <v>0</v>
      </c>
      <c r="N61" s="171"/>
      <c r="P61" s="171"/>
      <c r="Q61" s="171"/>
    </row>
    <row r="62" spans="1:17">
      <c r="A62" s="142"/>
      <c r="B62" s="151">
        <v>24</v>
      </c>
      <c r="C62" s="152">
        <f>(C61+1)*(B62&lt;=PT)</f>
        <v>0</v>
      </c>
      <c r="D62" s="154">
        <f>(Basic_Prem_Yr1_Annualized*(B62=1)+Basic_Prem_Yr2_Annualized*(B62&gt;1))*(B62&lt;=PPT)</f>
        <v>0</v>
      </c>
      <c r="E62" s="154">
        <f>IF(B62=1,Stax_Oasis_Yr1,Stax_Oasis_Yr2)*IF(Prem_Mode="Monthly",12,1)*(D62&lt;&gt;0)</f>
        <v>0</v>
      </c>
      <c r="F62" s="154">
        <f>(D62+E62)*(B62&lt;=PPT)</f>
        <v>0</v>
      </c>
      <c r="G62" s="154">
        <f>MAX(Base_Ann_Prem_For_DB_Yr2*10,SA,1.05*(Base_Ann_Prem_For_DB_Yr2*MIN(B62,PPT)))*(B62&lt;=PT)</f>
        <v>0</v>
      </c>
      <c r="H62" s="154">
        <f>IF(OR(B62=PT,B62=PT-1,B62=PT-2,B62=PT-3,B62=PT-4),SA*0.2,0)</f>
        <v>0</v>
      </c>
      <c r="I62" s="154">
        <f>MAX('GSV for SSV Cal'!G30-(SUM($H$38:H61)),0)</f>
        <v>0</v>
      </c>
      <c r="J62" s="153">
        <f>('GSV for SSV Cal'!$J$4*SA*PT)*(B62=PT)</f>
        <v>0</v>
      </c>
      <c r="K62" s="170">
        <f>('GSV for SSV Cal'!$K$4*SA*PT)*(B62=PT)</f>
        <v>0</v>
      </c>
      <c r="N62" s="171"/>
      <c r="P62" s="171"/>
      <c r="Q62" s="171"/>
    </row>
    <row r="63" spans="1:17">
      <c r="A63" s="142"/>
      <c r="B63" s="155">
        <v>25</v>
      </c>
      <c r="C63" s="156">
        <f>(C62+1)*(B63&lt;=PT)</f>
        <v>0</v>
      </c>
      <c r="D63" s="157">
        <f>(Basic_Prem_Yr1_Annualized*(B63=1)+Basic_Prem_Yr2_Annualized*(B63&gt;1))*(B63&lt;=PPT)</f>
        <v>0</v>
      </c>
      <c r="E63" s="157">
        <f>IF(B63=1,Stax_Oasis_Yr1,Stax_Oasis_Yr2)*IF(Prem_Mode="Monthly",12,1)*(D63&lt;&gt;0)</f>
        <v>0</v>
      </c>
      <c r="F63" s="157">
        <f>(D63+E63)*(B63&lt;=PPT)</f>
        <v>0</v>
      </c>
      <c r="G63" s="157">
        <f>MAX(Base_Ann_Prem_For_DB_Yr2*10,SA,1.05*(Base_Ann_Prem_For_DB_Yr2*MIN(B63,PPT)))*(B63&lt;=PT)</f>
        <v>0</v>
      </c>
      <c r="H63" s="157">
        <f>IF(OR(B63=PT,B63=PT-1,B63=PT-2,B63=PT-3,B63=PT-4),SA*0.2,0)</f>
        <v>0</v>
      </c>
      <c r="I63" s="157">
        <f>MAX('GSV for SSV Cal'!G31-(SUM($H$38:H62)),0)</f>
        <v>0</v>
      </c>
      <c r="J63" s="153">
        <f>('GSV for SSV Cal'!$J$4*SA*PT)*(B63=PT)</f>
        <v>0</v>
      </c>
      <c r="K63" s="170">
        <f>('GSV for SSV Cal'!$K$4*SA*PT)*(B63=PT)</f>
        <v>0</v>
      </c>
      <c r="N63" s="171"/>
      <c r="P63" s="171"/>
      <c r="Q63" s="171"/>
    </row>
    <row r="64" ht="30" spans="1:11">
      <c r="A64" s="158"/>
      <c r="B64" s="159"/>
      <c r="C64" s="159"/>
      <c r="I64" s="172" t="s">
        <v>75</v>
      </c>
      <c r="J64" s="173">
        <f>Termbonus1*SA</f>
        <v>90921.07</v>
      </c>
      <c r="K64" s="173">
        <f>Termial_bonus2*SA</f>
        <v>193701.41</v>
      </c>
    </row>
    <row r="65" ht="15" spans="1:11">
      <c r="A65" s="158"/>
      <c r="B65" s="159"/>
      <c r="C65" s="159"/>
      <c r="I65" s="196" t="s">
        <v>76</v>
      </c>
      <c r="J65" s="197">
        <f>J64+VLOOKUP(PT,$B$39:$K$63,9,0)</f>
        <v>90921.07</v>
      </c>
      <c r="K65" s="197">
        <f>K64+VLOOKUP(PT,$B$39:$K$63,10,0)</f>
        <v>381473.185</v>
      </c>
    </row>
    <row r="66" ht="18" spans="1:3">
      <c r="A66" s="174" t="s">
        <v>77</v>
      </c>
      <c r="B66" s="159"/>
      <c r="C66" s="159"/>
    </row>
    <row r="67" ht="18" spans="1:13">
      <c r="A67" s="174" t="s">
        <v>78</v>
      </c>
      <c r="B67" s="159"/>
      <c r="C67" s="159"/>
      <c r="D67" s="159"/>
      <c r="E67" s="159"/>
      <c r="F67" s="159"/>
      <c r="G67" s="159"/>
      <c r="H67" s="159"/>
      <c r="I67" s="159"/>
      <c r="J67" s="159"/>
      <c r="K67" s="159"/>
      <c r="L67" s="159"/>
      <c r="M67" s="159"/>
    </row>
    <row r="68" ht="31.5" customHeight="1" spans="1:13">
      <c r="A68" s="175" t="s">
        <v>79</v>
      </c>
      <c r="B68" s="175"/>
      <c r="C68" s="175"/>
      <c r="D68" s="175"/>
      <c r="E68" s="175"/>
      <c r="F68" s="175"/>
      <c r="G68" s="175"/>
      <c r="H68" s="175"/>
      <c r="I68" s="175"/>
      <c r="J68" s="175"/>
      <c r="K68" s="175"/>
      <c r="L68" s="175"/>
      <c r="M68" s="175"/>
    </row>
    <row r="69" ht="30" customHeight="1" spans="1:13">
      <c r="A69" s="175" t="s">
        <v>80</v>
      </c>
      <c r="B69" s="175"/>
      <c r="C69" s="175"/>
      <c r="D69" s="175"/>
      <c r="E69" s="175"/>
      <c r="F69" s="175"/>
      <c r="G69" s="175"/>
      <c r="H69" s="175"/>
      <c r="I69" s="175"/>
      <c r="J69" s="175"/>
      <c r="K69" s="175"/>
      <c r="L69" s="175"/>
      <c r="M69" s="175"/>
    </row>
    <row r="70" spans="1:13">
      <c r="A70" s="176" t="s">
        <v>81</v>
      </c>
      <c r="B70" s="176"/>
      <c r="C70" s="176"/>
      <c r="D70" s="176"/>
      <c r="E70" s="176"/>
      <c r="F70" s="176"/>
      <c r="G70" s="176"/>
      <c r="H70" s="176"/>
      <c r="I70" s="176"/>
      <c r="J70" s="176"/>
      <c r="K70" s="176"/>
      <c r="L70" s="198"/>
      <c r="M70" s="198"/>
    </row>
    <row r="71" spans="1:13">
      <c r="A71" s="176" t="s">
        <v>82</v>
      </c>
      <c r="B71" s="176"/>
      <c r="C71" s="176"/>
      <c r="D71" s="176"/>
      <c r="E71" s="176"/>
      <c r="F71" s="176"/>
      <c r="G71" s="176"/>
      <c r="H71" s="176"/>
      <c r="I71" s="176"/>
      <c r="J71" s="176"/>
      <c r="K71" s="176"/>
      <c r="L71" s="198"/>
      <c r="M71" s="198"/>
    </row>
    <row r="72" spans="1:13">
      <c r="A72" s="176" t="s">
        <v>83</v>
      </c>
      <c r="B72" s="176"/>
      <c r="C72" s="176"/>
      <c r="D72" s="176"/>
      <c r="E72" s="176"/>
      <c r="F72" s="176"/>
      <c r="G72" s="176"/>
      <c r="H72" s="176"/>
      <c r="I72" s="176"/>
      <c r="J72" s="176"/>
      <c r="K72" s="176"/>
      <c r="L72" s="198"/>
      <c r="M72" s="198"/>
    </row>
    <row r="73" spans="1:13">
      <c r="A73" s="176" t="s">
        <v>84</v>
      </c>
      <c r="B73" s="176"/>
      <c r="C73" s="176"/>
      <c r="D73" s="176"/>
      <c r="E73" s="176"/>
      <c r="F73" s="176"/>
      <c r="G73" s="176"/>
      <c r="H73" s="176"/>
      <c r="I73" s="176"/>
      <c r="J73" s="176"/>
      <c r="K73" s="176"/>
      <c r="L73" s="198"/>
      <c r="M73" s="198"/>
    </row>
    <row r="74" spans="1:14">
      <c r="A74" s="175" t="s">
        <v>85</v>
      </c>
      <c r="B74" s="175"/>
      <c r="C74" s="175"/>
      <c r="D74" s="175"/>
      <c r="E74" s="175"/>
      <c r="F74" s="175"/>
      <c r="G74" s="175"/>
      <c r="H74" s="175"/>
      <c r="I74" s="175"/>
      <c r="J74" s="175"/>
      <c r="K74" s="175"/>
      <c r="L74" s="175"/>
      <c r="M74" s="199"/>
      <c r="N74" s="200"/>
    </row>
    <row r="75" spans="1:14">
      <c r="A75" s="177" t="str">
        <f>CONCATENATE("- An amount equal to &lt;&lt;Rs. ",EEV_Year_1,"&gt;&gt; is payable if 1 complete annualized premium (but less than 2) has been paid;")</f>
        <v>- An amount equal to &lt;&lt;Rs. 3785&gt;&gt; is payable if 1 complete annualized premium (but less than 2) has been paid;</v>
      </c>
      <c r="B75" s="177"/>
      <c r="C75" s="177"/>
      <c r="D75" s="177"/>
      <c r="E75" s="177"/>
      <c r="F75" s="177"/>
      <c r="G75" s="177"/>
      <c r="H75" s="177"/>
      <c r="I75" s="177"/>
      <c r="J75" s="177"/>
      <c r="K75" s="177"/>
      <c r="L75" s="177"/>
      <c r="M75" s="200"/>
      <c r="N75" s="200"/>
    </row>
    <row r="76" spans="1:14">
      <c r="A76" s="177" t="str">
        <f>IF(PPT&gt;=10,CONCATENATE("- An amount equal to &lt;&lt;Rs. ",EEV_Year_2,"&gt;&gt; is payable if 2 complete annualized premiums (but less than 3) have been paid."),"")</f>
        <v>- An amount equal to &lt;&lt;Rs. 15139&gt;&gt; is payable if 2 complete annualized premiums (but less than 3) have been paid.</v>
      </c>
      <c r="B76" s="177"/>
      <c r="C76" s="177"/>
      <c r="D76" s="177"/>
      <c r="E76" s="177"/>
      <c r="F76" s="177"/>
      <c r="G76" s="177"/>
      <c r="H76" s="177"/>
      <c r="I76" s="177"/>
      <c r="J76" s="177"/>
      <c r="K76" s="177"/>
      <c r="L76" s="177"/>
      <c r="M76" s="200"/>
      <c r="N76" s="200"/>
    </row>
    <row r="77" spans="1:14">
      <c r="A77" t="s">
        <v>86</v>
      </c>
      <c r="B77" s="178"/>
      <c r="C77" s="178"/>
      <c r="D77" s="178"/>
      <c r="E77" s="178"/>
      <c r="F77" s="178"/>
      <c r="G77" s="178"/>
      <c r="H77" s="178"/>
      <c r="I77" s="178"/>
      <c r="J77" s="178"/>
      <c r="K77" s="178"/>
      <c r="L77" s="178"/>
      <c r="M77" s="200"/>
      <c r="N77" s="200"/>
    </row>
    <row r="78" spans="1:14">
      <c r="A78" s="178"/>
      <c r="B78" s="178"/>
      <c r="C78" s="178"/>
      <c r="D78" s="178"/>
      <c r="E78" s="178"/>
      <c r="F78" s="178"/>
      <c r="G78" s="178"/>
      <c r="H78" s="178"/>
      <c r="I78" s="178"/>
      <c r="J78" s="178"/>
      <c r="K78" s="178"/>
      <c r="L78" s="178"/>
      <c r="M78" s="200"/>
      <c r="N78" s="200"/>
    </row>
    <row r="79" spans="1:13">
      <c r="A79" s="179"/>
      <c r="B79" s="179"/>
      <c r="C79" s="179"/>
      <c r="D79" s="179"/>
      <c r="E79" s="179"/>
      <c r="F79" s="179"/>
      <c r="G79" s="179"/>
      <c r="H79" s="179"/>
      <c r="I79" s="179"/>
      <c r="J79" s="179"/>
      <c r="K79" s="179"/>
      <c r="L79" s="179"/>
      <c r="M79" s="179"/>
    </row>
    <row r="80" ht="15" customHeight="1"/>
    <row r="81" ht="15" customHeight="1" spans="6:6">
      <c r="F81" s="121" t="s">
        <v>87</v>
      </c>
    </row>
    <row r="82" ht="18" spans="1:14">
      <c r="A82" s="174" t="s">
        <v>88</v>
      </c>
      <c r="B82" s="118"/>
      <c r="C82" s="118"/>
      <c r="D82" s="118"/>
      <c r="E82" s="118"/>
      <c r="F82" s="118"/>
      <c r="G82" s="118"/>
      <c r="H82" s="118"/>
      <c r="I82" s="118"/>
      <c r="J82" s="118"/>
      <c r="K82" s="118"/>
      <c r="L82" s="118"/>
      <c r="M82" s="118"/>
      <c r="N82" s="118"/>
    </row>
    <row r="83" ht="20.25" customHeight="1" spans="1:14">
      <c r="A83" s="180" t="s">
        <v>89</v>
      </c>
      <c r="B83" s="180"/>
      <c r="C83" s="180"/>
      <c r="D83" s="180"/>
      <c r="E83" s="180"/>
      <c r="F83" s="180"/>
      <c r="G83" s="180"/>
      <c r="H83" s="180"/>
      <c r="I83" s="180"/>
      <c r="J83" s="180"/>
      <c r="K83" s="180"/>
      <c r="L83" s="180"/>
      <c r="M83" s="180"/>
      <c r="N83" s="118"/>
    </row>
    <row r="84" ht="15.75" customHeight="1" spans="1:14">
      <c r="A84" s="180"/>
      <c r="B84" s="180"/>
      <c r="C84" s="180"/>
      <c r="D84" s="180"/>
      <c r="E84" s="180"/>
      <c r="F84" s="180"/>
      <c r="G84" s="180"/>
      <c r="H84" s="180"/>
      <c r="I84" s="180"/>
      <c r="J84" s="180"/>
      <c r="K84" s="180"/>
      <c r="L84" s="180"/>
      <c r="M84" s="180"/>
      <c r="N84" s="118"/>
    </row>
    <row r="85" ht="22.5" customHeight="1" spans="1:14">
      <c r="A85" s="180"/>
      <c r="B85" s="180"/>
      <c r="C85" s="180"/>
      <c r="D85" s="180"/>
      <c r="E85" s="180"/>
      <c r="F85" s="180"/>
      <c r="G85" s="180"/>
      <c r="H85" s="180"/>
      <c r="I85" s="180"/>
      <c r="J85" s="180"/>
      <c r="K85" s="180"/>
      <c r="L85" s="180"/>
      <c r="M85" s="180"/>
      <c r="N85" s="118"/>
    </row>
    <row r="86" ht="16.5" customHeight="1" spans="1:17">
      <c r="A86" s="181" t="s">
        <v>90</v>
      </c>
      <c r="B86" s="181"/>
      <c r="C86" s="181"/>
      <c r="D86" s="181"/>
      <c r="E86" s="181"/>
      <c r="F86" s="181"/>
      <c r="G86" s="181"/>
      <c r="H86" s="181"/>
      <c r="I86" s="181"/>
      <c r="J86" s="181"/>
      <c r="K86" s="181"/>
      <c r="L86" s="181"/>
      <c r="M86" s="181"/>
      <c r="N86" s="181"/>
      <c r="O86" s="181"/>
      <c r="P86" s="181"/>
      <c r="Q86" s="201"/>
    </row>
    <row r="87" ht="17.25" customHeight="1" spans="1:17">
      <c r="A87" s="182" t="s">
        <v>91</v>
      </c>
      <c r="B87" s="182"/>
      <c r="C87" s="182"/>
      <c r="D87" s="182"/>
      <c r="E87" s="182"/>
      <c r="F87" s="182"/>
      <c r="G87" s="182"/>
      <c r="H87" s="182"/>
      <c r="I87" s="182"/>
      <c r="J87" s="182"/>
      <c r="K87" s="182"/>
      <c r="L87" s="182"/>
      <c r="M87" s="182"/>
      <c r="N87" s="181"/>
      <c r="O87" s="181"/>
      <c r="P87" s="181"/>
      <c r="Q87" s="201"/>
    </row>
    <row r="88" ht="15" spans="1:17">
      <c r="A88" s="183" t="s">
        <v>92</v>
      </c>
      <c r="B88" s="118"/>
      <c r="C88" s="118"/>
      <c r="D88" s="118"/>
      <c r="E88" s="118"/>
      <c r="F88" s="118"/>
      <c r="G88" s="118"/>
      <c r="H88" s="118"/>
      <c r="I88" s="118"/>
      <c r="J88" s="118"/>
      <c r="K88" s="118"/>
      <c r="L88" s="118"/>
      <c r="M88" s="118"/>
      <c r="N88" s="118"/>
      <c r="Q88" s="201"/>
    </row>
    <row r="89" ht="15" spans="1:17">
      <c r="A89" s="183" t="s">
        <v>93</v>
      </c>
      <c r="B89" s="118"/>
      <c r="C89" s="118"/>
      <c r="D89" s="118"/>
      <c r="E89" s="118"/>
      <c r="F89" s="118"/>
      <c r="G89" s="118"/>
      <c r="H89" s="118"/>
      <c r="I89" s="118"/>
      <c r="J89" s="118"/>
      <c r="K89" s="118"/>
      <c r="L89" s="118"/>
      <c r="M89" s="118"/>
      <c r="N89" s="118"/>
      <c r="P89" s="201"/>
      <c r="Q89" s="201"/>
    </row>
    <row r="90" ht="15" spans="1:17">
      <c r="A90" s="184" t="str">
        <f>IF(PPT&gt;=10," after payment of at least 3 years’ consecutive premiums the policy will acquire a Paid-up value that you will receive on death and/or on survival / maturity, provided you have not surrendered or revived the policy."," after payment of at least 2 years’ consecutive premiums the policy will acquire a Paid-up value that you will receive on death and/or on survival / maturity, provided you have not surrendered or revived the policy.")</f>
        <v> after payment of at least 3 years’ consecutive premiums the policy will acquire a Paid-up value that you will receive on death and/or on survival / maturity, provided you have not surrendered or revived the policy.</v>
      </c>
      <c r="B90" s="185"/>
      <c r="C90" s="185"/>
      <c r="D90" s="185"/>
      <c r="E90" s="185"/>
      <c r="F90" s="185"/>
      <c r="G90" s="185"/>
      <c r="H90" s="185"/>
      <c r="I90" s="185"/>
      <c r="J90" s="185"/>
      <c r="K90" s="185"/>
      <c r="L90" s="185"/>
      <c r="M90" s="185"/>
      <c r="N90" s="118"/>
      <c r="P90" s="201"/>
      <c r="Q90" s="201"/>
    </row>
    <row r="91" ht="18" customHeight="1" spans="1:17">
      <c r="A91" s="186" t="s">
        <v>94</v>
      </c>
      <c r="B91" s="118"/>
      <c r="C91" s="118"/>
      <c r="D91" s="118"/>
      <c r="E91" s="118"/>
      <c r="F91" s="118"/>
      <c r="G91" s="118"/>
      <c r="H91" s="118"/>
      <c r="I91" s="118"/>
      <c r="J91" s="118"/>
      <c r="K91" s="118"/>
      <c r="L91" s="118"/>
      <c r="M91" s="118"/>
      <c r="N91" s="118"/>
      <c r="P91" s="201"/>
      <c r="Q91" s="201"/>
    </row>
    <row r="92" ht="18" customHeight="1" spans="1:17">
      <c r="A92" s="118" t="s">
        <v>95</v>
      </c>
      <c r="B92" s="118"/>
      <c r="C92" s="118"/>
      <c r="D92" s="118"/>
      <c r="E92" s="118"/>
      <c r="F92" s="118"/>
      <c r="G92" s="118"/>
      <c r="H92" s="118"/>
      <c r="I92" s="118"/>
      <c r="J92" s="118"/>
      <c r="K92" s="118"/>
      <c r="L92" s="118"/>
      <c r="M92" s="118"/>
      <c r="N92" s="118"/>
      <c r="P92" s="201"/>
      <c r="Q92" s="201"/>
    </row>
    <row r="93" spans="1:14">
      <c r="A93" s="118" t="s">
        <v>96</v>
      </c>
      <c r="B93" s="118"/>
      <c r="C93" s="118"/>
      <c r="D93" s="118"/>
      <c r="E93" s="118"/>
      <c r="F93" s="118"/>
      <c r="G93" s="118"/>
      <c r="H93" s="118"/>
      <c r="I93" s="118"/>
      <c r="J93" s="118"/>
      <c r="K93" s="118"/>
      <c r="L93" s="118"/>
      <c r="M93" s="118"/>
      <c r="N93" s="118"/>
    </row>
    <row r="94" spans="1:14">
      <c r="A94" s="118" t="s">
        <v>97</v>
      </c>
      <c r="B94" s="118"/>
      <c r="C94" s="118"/>
      <c r="D94" s="118"/>
      <c r="E94" s="118"/>
      <c r="F94" s="118"/>
      <c r="G94" s="118"/>
      <c r="H94" s="118"/>
      <c r="I94" s="118"/>
      <c r="J94" s="118"/>
      <c r="K94" s="118"/>
      <c r="L94" s="118"/>
      <c r="M94" s="118"/>
      <c r="N94" s="118"/>
    </row>
    <row r="95" spans="1:14">
      <c r="A95" s="118" t="s">
        <v>98</v>
      </c>
      <c r="B95" s="118"/>
      <c r="C95" s="118"/>
      <c r="D95" s="118"/>
      <c r="E95" s="118"/>
      <c r="F95" s="118"/>
      <c r="G95" s="118"/>
      <c r="H95" s="118"/>
      <c r="I95" s="118"/>
      <c r="J95" s="118"/>
      <c r="K95" s="118"/>
      <c r="L95" s="118"/>
      <c r="M95" s="118"/>
      <c r="N95" s="118"/>
    </row>
    <row r="96" spans="1:14">
      <c r="A96" s="134" t="s">
        <v>99</v>
      </c>
      <c r="B96" s="118"/>
      <c r="C96" s="118"/>
      <c r="D96" s="118"/>
      <c r="E96" s="118"/>
      <c r="F96" s="118"/>
      <c r="G96" s="118"/>
      <c r="H96" s="118"/>
      <c r="I96" s="118"/>
      <c r="J96" s="118"/>
      <c r="K96" s="118"/>
      <c r="L96" s="118"/>
      <c r="M96" s="118"/>
      <c r="N96" s="118"/>
    </row>
    <row r="97" spans="1:14">
      <c r="A97" s="187"/>
      <c r="B97" s="118"/>
      <c r="C97" s="118"/>
      <c r="D97" s="118"/>
      <c r="E97" s="118"/>
      <c r="F97" s="118"/>
      <c r="G97" s="118"/>
      <c r="H97" s="118"/>
      <c r="I97" s="118"/>
      <c r="J97" s="118"/>
      <c r="K97" s="118"/>
      <c r="L97" s="118"/>
      <c r="M97" s="118"/>
      <c r="N97" s="118"/>
    </row>
    <row r="98" ht="18" spans="1:1">
      <c r="A98" s="188" t="s">
        <v>100</v>
      </c>
    </row>
    <row r="99" spans="1:14">
      <c r="A99" s="118" t="s">
        <v>101</v>
      </c>
      <c r="B99" s="118"/>
      <c r="C99" s="118"/>
      <c r="D99" s="118"/>
      <c r="E99" s="118"/>
      <c r="F99" s="118"/>
      <c r="G99" s="118"/>
      <c r="H99" s="118"/>
      <c r="I99" s="118"/>
      <c r="J99" s="118"/>
      <c r="K99" s="118"/>
      <c r="L99" s="118"/>
      <c r="M99" s="118"/>
      <c r="N99" s="118"/>
    </row>
    <row r="100" spans="1:14">
      <c r="A100" s="118"/>
      <c r="B100" s="118"/>
      <c r="C100" s="118"/>
      <c r="D100" s="118"/>
      <c r="E100" s="118"/>
      <c r="F100" s="118"/>
      <c r="G100" s="118"/>
      <c r="H100" s="118"/>
      <c r="I100" s="118"/>
      <c r="J100" s="118"/>
      <c r="K100" s="118"/>
      <c r="L100" s="118"/>
      <c r="M100" s="118"/>
      <c r="N100" s="118"/>
    </row>
    <row r="101" ht="18" spans="1:14">
      <c r="A101" s="189" t="s">
        <v>102</v>
      </c>
      <c r="B101" s="190"/>
      <c r="C101" s="190"/>
      <c r="D101" s="190"/>
      <c r="E101" s="190"/>
      <c r="F101" s="190"/>
      <c r="G101" s="190"/>
      <c r="H101" s="190"/>
      <c r="I101" s="190"/>
      <c r="J101" s="190"/>
      <c r="K101" s="190"/>
      <c r="L101" s="190"/>
      <c r="M101" s="190"/>
      <c r="N101" s="190"/>
    </row>
    <row r="102" spans="1:14">
      <c r="A102" s="191" t="s">
        <v>103</v>
      </c>
      <c r="B102" s="190"/>
      <c r="C102" s="190"/>
      <c r="D102" s="190"/>
      <c r="E102" s="190"/>
      <c r="F102" s="190"/>
      <c r="G102" s="190"/>
      <c r="H102" s="190"/>
      <c r="I102" s="190"/>
      <c r="J102" s="190"/>
      <c r="K102" s="190"/>
      <c r="L102" s="190"/>
      <c r="M102" s="190"/>
      <c r="N102" s="190"/>
    </row>
    <row r="103" spans="1:14">
      <c r="A103" s="192" t="str">
        <f>CONCATENATE("·    &lt;&lt;  ",PPT," years PPT&gt;&gt; :- &lt;&lt;",Staff_Commission_Year_1,"&gt;&gt;% commission on first year premium and 5% renewal commission thereafter.")</f>
        <v>·    &lt;&lt;  10 years PPT&gt;&gt; :- &lt;&lt;30&gt;&gt;% commission on first year premium and 5% renewal commission thereafter.</v>
      </c>
      <c r="B103" s="193"/>
      <c r="C103" s="193"/>
      <c r="D103" s="193"/>
      <c r="E103" s="193"/>
      <c r="F103" s="193"/>
      <c r="G103" s="193"/>
      <c r="H103" s="190"/>
      <c r="I103" s="190"/>
      <c r="J103" s="190"/>
      <c r="K103" s="190"/>
      <c r="L103" s="190"/>
      <c r="M103" s="190"/>
      <c r="N103" s="190"/>
    </row>
    <row r="104" spans="1:14">
      <c r="A104" s="191" t="s">
        <v>104</v>
      </c>
      <c r="B104" s="194"/>
      <c r="C104" s="194"/>
      <c r="D104" s="194"/>
      <c r="E104" s="194"/>
      <c r="F104" s="194"/>
      <c r="G104" s="194"/>
      <c r="H104" s="194"/>
      <c r="I104" s="194"/>
      <c r="J104" s="194"/>
      <c r="K104" s="194"/>
      <c r="L104" s="194"/>
      <c r="M104" s="194"/>
      <c r="N104" s="194"/>
    </row>
    <row r="105" spans="1:14">
      <c r="A105" s="191"/>
      <c r="B105" s="194"/>
      <c r="C105" s="194"/>
      <c r="D105" s="194"/>
      <c r="E105" s="194"/>
      <c r="F105" s="194"/>
      <c r="G105" s="194"/>
      <c r="H105" s="194"/>
      <c r="I105" s="194"/>
      <c r="J105" s="194"/>
      <c r="K105" s="194"/>
      <c r="L105" s="194"/>
      <c r="M105" s="194"/>
      <c r="N105" s="194"/>
    </row>
    <row r="106" spans="1:14">
      <c r="A106" s="191" t="s">
        <v>105</v>
      </c>
      <c r="B106" s="195"/>
      <c r="C106" s="195"/>
      <c r="D106" s="195"/>
      <c r="E106" s="195"/>
      <c r="F106" s="195"/>
      <c r="G106" s="195"/>
      <c r="H106" s="195"/>
      <c r="I106" s="195"/>
      <c r="J106" s="195"/>
      <c r="K106" s="195"/>
      <c r="L106" s="118"/>
      <c r="M106" s="118"/>
      <c r="N106" s="118"/>
    </row>
    <row r="107" spans="1:14">
      <c r="A107" s="192" t="str">
        <f>CONCATENATE("·    &lt;&lt;  ",PPT," years PPT&gt;&gt; :- &lt;&lt;",NonStaff_commission_Year_1,"&gt;&gt;% commission on first year premium and 5% renewal commission thereafter.")</f>
        <v>·    &lt;&lt;  10 years PPT&gt;&gt; :- &lt;&lt;15&gt;&gt;% commission on first year premium and 5% renewal commission thereafter.</v>
      </c>
      <c r="B107" s="192"/>
      <c r="C107" s="192"/>
      <c r="D107" s="192"/>
      <c r="E107" s="192"/>
      <c r="F107" s="192"/>
      <c r="G107" s="192"/>
      <c r="H107" s="191"/>
      <c r="I107" s="191"/>
      <c r="J107" s="191"/>
      <c r="K107" s="191"/>
      <c r="L107" s="118"/>
      <c r="M107" s="118"/>
      <c r="N107" s="118"/>
    </row>
    <row r="108" spans="1:14">
      <c r="A108" s="191" t="s">
        <v>106</v>
      </c>
      <c r="B108" s="194"/>
      <c r="C108" s="194"/>
      <c r="D108" s="194"/>
      <c r="E108" s="194"/>
      <c r="F108" s="194"/>
      <c r="G108" s="194"/>
      <c r="H108" s="194"/>
      <c r="I108" s="194"/>
      <c r="J108" s="194"/>
      <c r="K108" s="194"/>
      <c r="L108" s="118"/>
      <c r="M108" s="118"/>
      <c r="N108" s="118"/>
    </row>
    <row r="109" spans="1:14">
      <c r="A109" s="118" t="s">
        <v>107</v>
      </c>
      <c r="B109" s="194"/>
      <c r="C109" s="194"/>
      <c r="D109" s="194"/>
      <c r="E109" s="194"/>
      <c r="F109" s="194"/>
      <c r="G109" s="194"/>
      <c r="H109" s="194"/>
      <c r="I109" s="194"/>
      <c r="J109" s="194"/>
      <c r="K109" s="194"/>
      <c r="L109" s="118"/>
      <c r="M109" s="118"/>
      <c r="N109" s="118"/>
    </row>
    <row r="110" spans="1:14">
      <c r="A110" s="118"/>
      <c r="B110" s="118"/>
      <c r="C110" s="118"/>
      <c r="D110" s="118"/>
      <c r="E110" s="118"/>
      <c r="F110" s="118"/>
      <c r="G110" s="118"/>
      <c r="H110" s="118"/>
      <c r="I110" s="118"/>
      <c r="J110" s="118"/>
      <c r="K110" s="118"/>
      <c r="L110" s="118"/>
      <c r="M110" s="118"/>
      <c r="N110" s="118"/>
    </row>
    <row r="111" ht="18" spans="1:14">
      <c r="A111" s="188" t="s">
        <v>108</v>
      </c>
      <c r="B111" s="118"/>
      <c r="C111" s="118"/>
      <c r="D111" s="118"/>
      <c r="E111" s="118"/>
      <c r="F111" s="118"/>
      <c r="G111" s="118"/>
      <c r="H111" s="118"/>
      <c r="I111" s="118"/>
      <c r="J111" s="118"/>
      <c r="K111" s="118"/>
      <c r="L111" s="118"/>
      <c r="M111" s="118"/>
      <c r="N111" s="118"/>
    </row>
    <row r="112" spans="1:14">
      <c r="A112" s="118" t="s">
        <v>109</v>
      </c>
      <c r="B112" s="118"/>
      <c r="C112" s="118"/>
      <c r="D112" s="118"/>
      <c r="E112" s="118"/>
      <c r="F112" s="118"/>
      <c r="G112" s="118"/>
      <c r="H112" s="118"/>
      <c r="I112" s="118"/>
      <c r="J112" s="118"/>
      <c r="K112" s="118"/>
      <c r="L112" s="118"/>
      <c r="M112" s="118"/>
      <c r="N112" s="118"/>
    </row>
    <row r="113" spans="1:14">
      <c r="A113" s="118"/>
      <c r="B113" s="118"/>
      <c r="C113" s="118"/>
      <c r="D113" s="118"/>
      <c r="E113" s="118"/>
      <c r="F113" s="118"/>
      <c r="G113" s="118"/>
      <c r="H113" s="118"/>
      <c r="I113" s="118"/>
      <c r="J113" s="118"/>
      <c r="K113" s="118"/>
      <c r="L113" s="118"/>
      <c r="M113" s="118"/>
      <c r="N113" s="118"/>
    </row>
    <row r="114" spans="1:14">
      <c r="A114" s="118"/>
      <c r="B114" s="118"/>
      <c r="C114" s="118"/>
      <c r="D114" s="118"/>
      <c r="E114" s="118"/>
      <c r="F114" s="118"/>
      <c r="G114" s="118"/>
      <c r="H114" s="118"/>
      <c r="I114" s="118"/>
      <c r="J114" s="118"/>
      <c r="K114" s="118"/>
      <c r="L114" s="118"/>
      <c r="M114" s="118"/>
      <c r="N114" s="118"/>
    </row>
    <row r="115" spans="1:14">
      <c r="A115" s="118" t="s">
        <v>110</v>
      </c>
      <c r="B115" s="118"/>
      <c r="C115" s="118"/>
      <c r="D115" s="118"/>
      <c r="E115" s="118"/>
      <c r="F115" s="118"/>
      <c r="G115" s="118"/>
      <c r="H115" s="118"/>
      <c r="I115" s="118"/>
      <c r="J115" s="118"/>
      <c r="K115" s="118"/>
      <c r="L115" s="118"/>
      <c r="M115" s="118"/>
      <c r="N115" s="118"/>
    </row>
    <row r="116" spans="1:14">
      <c r="A116" s="118"/>
      <c r="B116" s="118"/>
      <c r="C116" s="118"/>
      <c r="D116" s="118"/>
      <c r="E116" s="118"/>
      <c r="F116" s="118"/>
      <c r="G116" s="118"/>
      <c r="H116" s="118"/>
      <c r="I116" s="118"/>
      <c r="J116" s="118"/>
      <c r="K116" s="118"/>
      <c r="L116" s="118"/>
      <c r="M116" s="118"/>
      <c r="N116" s="118"/>
    </row>
    <row r="117" spans="1:14">
      <c r="A117" s="118" t="s">
        <v>111</v>
      </c>
      <c r="B117" s="118"/>
      <c r="C117" s="118"/>
      <c r="D117" s="118"/>
      <c r="E117" s="118"/>
      <c r="F117" s="118"/>
      <c r="G117" s="118"/>
      <c r="H117" s="118"/>
      <c r="I117" s="118"/>
      <c r="J117" s="118"/>
      <c r="K117" s="118"/>
      <c r="L117" s="118"/>
      <c r="M117" s="118"/>
      <c r="N117" s="118"/>
    </row>
    <row r="118" spans="1:14">
      <c r="A118" s="118"/>
      <c r="B118" s="118"/>
      <c r="C118" s="118"/>
      <c r="D118" s="118"/>
      <c r="E118" s="118"/>
      <c r="F118" s="118"/>
      <c r="G118" s="118"/>
      <c r="H118" s="118"/>
      <c r="I118" s="118"/>
      <c r="J118" s="118"/>
      <c r="K118" s="118"/>
      <c r="L118" s="118"/>
      <c r="M118" s="118"/>
      <c r="N118" s="118"/>
    </row>
    <row r="119" spans="1:14">
      <c r="A119" s="118" t="s">
        <v>112</v>
      </c>
      <c r="B119" s="118"/>
      <c r="C119" s="118"/>
      <c r="D119" s="118"/>
      <c r="E119" s="118"/>
      <c r="F119" s="118"/>
      <c r="G119" s="118"/>
      <c r="H119" s="118"/>
      <c r="I119" s="118"/>
      <c r="J119" s="118"/>
      <c r="K119" s="118"/>
      <c r="L119" s="118"/>
      <c r="M119" s="118"/>
      <c r="N119" s="118"/>
    </row>
    <row r="120" spans="1:14">
      <c r="A120" s="118"/>
      <c r="B120" s="118"/>
      <c r="C120" s="118"/>
      <c r="D120" s="118"/>
      <c r="E120" s="118"/>
      <c r="F120" s="118"/>
      <c r="G120" s="118"/>
      <c r="H120" s="118"/>
      <c r="I120" s="118"/>
      <c r="J120" s="118"/>
      <c r="K120" s="118"/>
      <c r="L120" s="118"/>
      <c r="M120" s="118"/>
      <c r="N120" s="118"/>
    </row>
    <row r="121" spans="1:14">
      <c r="A121" s="118" t="s">
        <v>113</v>
      </c>
      <c r="B121" s="118"/>
      <c r="C121" s="118"/>
      <c r="D121" s="118"/>
      <c r="E121" s="118"/>
      <c r="F121" s="118"/>
      <c r="G121" s="118"/>
      <c r="H121" s="118"/>
      <c r="I121" s="118"/>
      <c r="J121" s="118"/>
      <c r="K121" s="118"/>
      <c r="L121" s="118"/>
      <c r="M121" s="118"/>
      <c r="N121" s="118"/>
    </row>
    <row r="122" spans="1:14">
      <c r="A122" s="118"/>
      <c r="B122" s="118"/>
      <c r="C122" s="118"/>
      <c r="D122" s="118"/>
      <c r="E122" s="118"/>
      <c r="F122" s="118"/>
      <c r="G122" s="118"/>
      <c r="H122" s="118"/>
      <c r="I122" s="118"/>
      <c r="J122" s="118"/>
      <c r="K122" s="118"/>
      <c r="L122" s="118"/>
      <c r="M122" s="118"/>
      <c r="N122" s="118"/>
    </row>
    <row r="123" spans="1:14">
      <c r="A123" s="118" t="s">
        <v>114</v>
      </c>
      <c r="B123" s="118"/>
      <c r="C123" s="118"/>
      <c r="D123" s="118"/>
      <c r="G123" s="118"/>
      <c r="H123" s="118"/>
      <c r="I123" s="118"/>
      <c r="J123" s="118"/>
      <c r="K123" s="118"/>
      <c r="L123" s="118"/>
      <c r="M123" s="118"/>
      <c r="N123" s="118"/>
    </row>
    <row r="124" spans="1:14">
      <c r="A124" s="118"/>
      <c r="B124" s="118"/>
      <c r="C124" s="118"/>
      <c r="D124" s="118"/>
      <c r="E124" s="118"/>
      <c r="F124" s="118"/>
      <c r="G124" s="118"/>
      <c r="H124" s="118"/>
      <c r="I124" s="118"/>
      <c r="J124" s="118"/>
      <c r="K124" s="118"/>
      <c r="L124" s="118"/>
      <c r="M124" s="118"/>
      <c r="N124" s="118"/>
    </row>
    <row r="125" spans="1:14">
      <c r="A125" s="118" t="s">
        <v>111</v>
      </c>
      <c r="B125" s="118"/>
      <c r="C125" s="118"/>
      <c r="D125" s="118"/>
      <c r="E125" s="118"/>
      <c r="F125" s="118"/>
      <c r="G125" s="118"/>
      <c r="H125" s="118"/>
      <c r="I125" s="118"/>
      <c r="J125" s="118"/>
      <c r="K125" s="118"/>
      <c r="L125" s="118"/>
      <c r="M125" s="118"/>
      <c r="N125" s="118"/>
    </row>
    <row r="126" spans="1:14">
      <c r="A126" s="118"/>
      <c r="B126" s="118"/>
      <c r="C126" s="118"/>
      <c r="D126" s="118"/>
      <c r="E126" s="118"/>
      <c r="F126" s="118"/>
      <c r="G126" s="118"/>
      <c r="H126" s="118"/>
      <c r="I126" s="118"/>
      <c r="J126" s="118"/>
      <c r="K126" s="118"/>
      <c r="L126" s="118"/>
      <c r="M126" s="118"/>
      <c r="N126" s="118"/>
    </row>
    <row r="127" spans="1:14">
      <c r="A127" s="118" t="s">
        <v>112</v>
      </c>
      <c r="B127" s="118"/>
      <c r="C127" s="118"/>
      <c r="D127" s="118"/>
      <c r="E127" s="118"/>
      <c r="F127" s="118"/>
      <c r="G127" s="118"/>
      <c r="H127" s="118"/>
      <c r="I127" s="118"/>
      <c r="J127" s="118"/>
      <c r="K127" s="118"/>
      <c r="L127" s="118"/>
      <c r="M127" s="118"/>
      <c r="N127" s="118"/>
    </row>
  </sheetData>
  <mergeCells count="25">
    <mergeCell ref="J16:K16"/>
    <mergeCell ref="G36:H36"/>
    <mergeCell ref="J36:K36"/>
    <mergeCell ref="A68:M68"/>
    <mergeCell ref="A69:M69"/>
    <mergeCell ref="A70:K70"/>
    <mergeCell ref="A71:K71"/>
    <mergeCell ref="A72:K72"/>
    <mergeCell ref="A73:K73"/>
    <mergeCell ref="A74:L74"/>
    <mergeCell ref="A75:L75"/>
    <mergeCell ref="A76:L76"/>
    <mergeCell ref="A86:N86"/>
    <mergeCell ref="A87:M87"/>
    <mergeCell ref="B37:B38"/>
    <mergeCell ref="C37:C38"/>
    <mergeCell ref="D37:D38"/>
    <mergeCell ref="E37:E38"/>
    <mergeCell ref="F37:F38"/>
    <mergeCell ref="G37:G38"/>
    <mergeCell ref="H37:H38"/>
    <mergeCell ref="I36:I38"/>
    <mergeCell ref="J37:J38"/>
    <mergeCell ref="K37:K38"/>
    <mergeCell ref="A83:M85"/>
  </mergeCells>
  <pageMargins left="0.3" right="0.3" top="0.3" bottom="0.3" header="0.3" footer="0.3"/>
  <pageSetup paperSize="1" scale="48" orientation="landscape"/>
  <headerFooter alignWithMargins="0"/>
  <rowBreaks count="2" manualBreakCount="2">
    <brk id="32" max="13" man="1"/>
    <brk id="79" max="13" man="1"/>
  </row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B767"/>
  <sheetViews>
    <sheetView showGridLines="0" zoomScale="85" zoomScaleNormal="85" topLeftCell="N11" workbookViewId="0">
      <selection activeCell="R28" sqref="R28:R31"/>
    </sheetView>
  </sheetViews>
  <sheetFormatPr defaultColWidth="9" defaultRowHeight="12.75"/>
  <cols>
    <col min="1" max="1" width="6.14166666666667" style="53" customWidth="1"/>
    <col min="2" max="2" width="9.85833333333333" style="53" customWidth="1"/>
    <col min="3" max="3" width="24.8583333333333" style="53" customWidth="1"/>
    <col min="4" max="4" width="7.71666666666667" style="53" customWidth="1"/>
    <col min="5" max="5" width="8.14166666666667" style="53" customWidth="1"/>
    <col min="6" max="6" width="8" style="53" customWidth="1"/>
    <col min="7" max="7" width="8.28333333333333" style="53" customWidth="1"/>
    <col min="8" max="8" width="7.575" style="53" customWidth="1"/>
    <col min="9" max="9" width="7.28333333333333" style="53" customWidth="1"/>
    <col min="10" max="12" width="7.575" style="53" customWidth="1"/>
    <col min="13" max="13" width="7" style="53" customWidth="1"/>
    <col min="14" max="14" width="6" style="53" customWidth="1"/>
    <col min="15" max="15" width="13.425" style="53" customWidth="1"/>
    <col min="16" max="16" width="17.8583333333333" style="53" customWidth="1"/>
    <col min="17" max="17" width="10.8583333333333" style="53" customWidth="1"/>
    <col min="18" max="18" width="34.2833333333333" style="53" customWidth="1"/>
    <col min="19" max="19" width="14.575" style="53" customWidth="1"/>
    <col min="20" max="20" width="12.7166666666667" style="53" customWidth="1"/>
    <col min="21" max="21" width="27.8583333333333" style="53" customWidth="1"/>
    <col min="22" max="22" width="19.8583333333333" style="53" customWidth="1"/>
    <col min="23" max="23" width="20.8583333333333" style="53" customWidth="1"/>
    <col min="24" max="24" width="9.14166666666667" style="53"/>
    <col min="25" max="25" width="3.575" style="53" customWidth="1"/>
    <col min="26" max="26" width="4.425" style="53" customWidth="1"/>
    <col min="27" max="27" width="3.28333333333333" style="53" customWidth="1"/>
    <col min="28" max="28" width="4.28333333333333" style="53" customWidth="1"/>
    <col min="29" max="38" width="7.71666666666667" style="53" customWidth="1"/>
    <col min="39" max="39" width="9.14166666666667" style="53"/>
    <col min="40" max="40" width="3" style="53" customWidth="1"/>
    <col min="41" max="41" width="8" style="53" customWidth="1"/>
    <col min="42" max="42" width="7.85833333333333" style="53" customWidth="1"/>
    <col min="43" max="43" width="7.71666666666667" style="53" customWidth="1"/>
    <col min="44" max="44" width="9" style="53" customWidth="1"/>
    <col min="45" max="47" width="9.14166666666667" style="53"/>
    <col min="48" max="48" width="19.1416666666667" style="53" customWidth="1"/>
    <col min="49" max="52" width="9.14166666666667" style="53"/>
    <col min="53" max="54" width="13.7166666666667" style="53" customWidth="1"/>
    <col min="55" max="16384" width="9.14166666666667" style="53"/>
  </cols>
  <sheetData>
    <row r="1" spans="29:53">
      <c r="AC1" s="95" t="s">
        <v>115</v>
      </c>
      <c r="AO1" s="104" t="s">
        <v>116</v>
      </c>
      <c r="AP1" s="105"/>
      <c r="AQ1" s="105"/>
      <c r="AR1" s="106"/>
      <c r="BA1" s="74">
        <f>VLOOKUP("OK",$BA$5:$BB$18,2,0)</f>
        <v>395309</v>
      </c>
    </row>
    <row r="2" ht="15" spans="2:45">
      <c r="B2" s="21"/>
      <c r="C2" s="21"/>
      <c r="D2" s="21" t="s">
        <v>117</v>
      </c>
      <c r="E2" s="21"/>
      <c r="F2" s="21"/>
      <c r="G2" s="21"/>
      <c r="H2" s="21"/>
      <c r="I2" s="21"/>
      <c r="J2" s="21"/>
      <c r="K2" s="21"/>
      <c r="L2" s="21"/>
      <c r="M2" s="21"/>
      <c r="O2" s="21" t="s">
        <v>118</v>
      </c>
      <c r="P2" s="21"/>
      <c r="R2" s="54" t="s">
        <v>119</v>
      </c>
      <c r="S2" s="54"/>
      <c r="Y2" s="96" t="s">
        <v>120</v>
      </c>
      <c r="Z2" s="97" t="s">
        <v>5</v>
      </c>
      <c r="AA2" s="97" t="s">
        <v>16</v>
      </c>
      <c r="AB2" s="97" t="s">
        <v>17</v>
      </c>
      <c r="AC2" s="97">
        <v>0.25</v>
      </c>
      <c r="AD2" s="98">
        <v>0.5</v>
      </c>
      <c r="AE2" s="98">
        <v>0.75</v>
      </c>
      <c r="AF2" s="98">
        <v>1</v>
      </c>
      <c r="AG2" s="98">
        <v>1.25</v>
      </c>
      <c r="AH2" s="98">
        <v>1.5</v>
      </c>
      <c r="AI2" s="98">
        <v>1.75</v>
      </c>
      <c r="AJ2" s="98">
        <v>2.25</v>
      </c>
      <c r="AK2" s="98">
        <v>2.75</v>
      </c>
      <c r="AL2" s="101">
        <v>3.5</v>
      </c>
      <c r="AO2" s="107" t="s">
        <v>5</v>
      </c>
      <c r="AP2" s="107" t="s">
        <v>16</v>
      </c>
      <c r="AQ2" s="107" t="s">
        <v>17</v>
      </c>
      <c r="AR2" s="107" t="s">
        <v>121</v>
      </c>
      <c r="AS2" s="92"/>
    </row>
    <row r="3" ht="15" spans="2:54">
      <c r="B3" s="21"/>
      <c r="C3" s="21"/>
      <c r="D3" s="54">
        <v>0.25</v>
      </c>
      <c r="E3" s="54">
        <v>0.5</v>
      </c>
      <c r="F3" s="54">
        <v>0.75</v>
      </c>
      <c r="G3" s="54">
        <v>1</v>
      </c>
      <c r="H3" s="54">
        <v>1.25</v>
      </c>
      <c r="I3" s="54">
        <v>1.5</v>
      </c>
      <c r="J3" s="54">
        <v>1.75</v>
      </c>
      <c r="K3" s="54">
        <v>2.25</v>
      </c>
      <c r="L3" s="54">
        <v>2.75</v>
      </c>
      <c r="M3" s="54">
        <v>3.5</v>
      </c>
      <c r="O3" s="63" t="s">
        <v>122</v>
      </c>
      <c r="P3" s="54" t="s">
        <v>123</v>
      </c>
      <c r="R3" s="74"/>
      <c r="S3" s="75" t="s">
        <v>124</v>
      </c>
      <c r="T3" s="76" t="s">
        <v>125</v>
      </c>
      <c r="U3" s="76"/>
      <c r="Y3" s="96" t="str">
        <f>CONCATENATE(Z3,AA3,AB3)</f>
        <v>18125</v>
      </c>
      <c r="Z3" s="99">
        <v>18</v>
      </c>
      <c r="AA3" s="99">
        <v>12</v>
      </c>
      <c r="AB3" s="99">
        <v>5</v>
      </c>
      <c r="AC3" s="100">
        <v>1.3</v>
      </c>
      <c r="AD3" s="100">
        <v>2.7</v>
      </c>
      <c r="AE3" s="100">
        <v>4</v>
      </c>
      <c r="AF3" s="100">
        <v>5.4</v>
      </c>
      <c r="AG3" s="100">
        <v>6.7</v>
      </c>
      <c r="AH3" s="100">
        <v>8</v>
      </c>
      <c r="AI3" s="100">
        <v>9.3</v>
      </c>
      <c r="AJ3" s="100">
        <v>12.1</v>
      </c>
      <c r="AK3" s="100">
        <v>14.7</v>
      </c>
      <c r="AL3" s="100">
        <v>18.7</v>
      </c>
      <c r="AN3" s="102" t="str">
        <f>CONCATENATE(AO3,AP3,AQ3)</f>
        <v>18125</v>
      </c>
      <c r="AO3" s="99">
        <v>18</v>
      </c>
      <c r="AP3" s="99">
        <v>12</v>
      </c>
      <c r="AQ3" s="99">
        <v>5</v>
      </c>
      <c r="AR3" s="108">
        <v>227.3</v>
      </c>
      <c r="AS3" s="92"/>
      <c r="AT3" s="109" t="s">
        <v>17</v>
      </c>
      <c r="AU3" s="109" t="s">
        <v>126</v>
      </c>
      <c r="AV3" s="109" t="s">
        <v>127</v>
      </c>
      <c r="BA3" s="112" t="s">
        <v>128</v>
      </c>
      <c r="BB3" s="112"/>
    </row>
    <row r="4" ht="14.25" spans="2:53">
      <c r="B4" s="21"/>
      <c r="C4" s="21"/>
      <c r="D4" s="54"/>
      <c r="E4" s="54"/>
      <c r="F4" s="54"/>
      <c r="G4" s="54"/>
      <c r="H4" s="54"/>
      <c r="I4" s="54"/>
      <c r="J4" s="54"/>
      <c r="K4" s="54"/>
      <c r="L4" s="54"/>
      <c r="M4" s="54"/>
      <c r="O4" s="64">
        <v>0</v>
      </c>
      <c r="P4" s="65">
        <v>0</v>
      </c>
      <c r="R4" s="74"/>
      <c r="S4" s="75"/>
      <c r="T4" s="76"/>
      <c r="U4" s="76"/>
      <c r="Y4" s="96" t="str">
        <f>CONCATENATE(Z4,AA4,AB4)</f>
        <v>19125</v>
      </c>
      <c r="Z4" s="99">
        <v>19</v>
      </c>
      <c r="AA4" s="99">
        <v>12</v>
      </c>
      <c r="AB4" s="99">
        <v>5</v>
      </c>
      <c r="AC4" s="100">
        <v>1.3</v>
      </c>
      <c r="AD4" s="100">
        <v>2.7</v>
      </c>
      <c r="AE4" s="100">
        <v>4.1</v>
      </c>
      <c r="AF4" s="100">
        <v>5.4</v>
      </c>
      <c r="AG4" s="100">
        <v>6.8</v>
      </c>
      <c r="AH4" s="100">
        <v>8.2</v>
      </c>
      <c r="AI4" s="100">
        <v>9.5</v>
      </c>
      <c r="AJ4" s="100">
        <v>12.3</v>
      </c>
      <c r="AK4" s="100">
        <v>15</v>
      </c>
      <c r="AL4" s="100">
        <v>19.1</v>
      </c>
      <c r="AN4" s="102" t="str">
        <f>CONCATENATE(AO4,AP4,AQ4)</f>
        <v>19125</v>
      </c>
      <c r="AO4" s="99">
        <v>19</v>
      </c>
      <c r="AP4" s="99">
        <v>12</v>
      </c>
      <c r="AQ4" s="99">
        <v>5</v>
      </c>
      <c r="AR4" s="108">
        <v>227.5</v>
      </c>
      <c r="AS4" s="92"/>
      <c r="AT4" s="69">
        <f>PPT</f>
        <v>10</v>
      </c>
      <c r="AU4" s="69" t="s">
        <v>129</v>
      </c>
      <c r="AV4" s="110">
        <f>(VLOOKUP(PPT,$O$22:$P$27,2,0)*2*100)</f>
        <v>30</v>
      </c>
      <c r="BA4" s="60"/>
    </row>
    <row r="5" ht="14.25" spans="2:54">
      <c r="B5" s="55">
        <v>18</v>
      </c>
      <c r="C5" s="56">
        <f>IFERROR(VLOOKUP(CONCATENATE(B5,PT,PPT),$AN$3:$AR$731,5,0),"")</f>
        <v>97.7</v>
      </c>
      <c r="D5" s="57">
        <f>INDEX($Y$2:$AL$767,MATCH(CONCATENATE($B5,PT,PPT),$Y$2:$Y$767,0),MATCH(D$3,$Y$2:$AL$2,0))</f>
        <v>0.5</v>
      </c>
      <c r="E5" s="57">
        <f>INDEX($Y$2:$AL$767,MATCH(CONCATENATE($B5,PT,PPT),$Y$2:$Y$767,0),MATCH(E$3,$Y$2:$AL$2,0))</f>
        <v>1.1</v>
      </c>
      <c r="F5" s="57">
        <f>INDEX($Y$2:$AL$767,MATCH(CONCATENATE($B5,PT,PPT),$Y$2:$Y$767,0),MATCH(F$3,$Y$2:$AL$2,0))</f>
        <v>1.6</v>
      </c>
      <c r="G5" s="57">
        <f>INDEX($Y$2:$AL$767,MATCH(CONCATENATE($B5,PT,PPT),$Y$2:$Y$767,0),MATCH(G$3,$Y$2:$AL$2,0))</f>
        <v>2.1</v>
      </c>
      <c r="H5" s="57">
        <f>INDEX($Y$2:$AL$767,MATCH(CONCATENATE($B5,PT,PPT),$Y$2:$Y$767,0),MATCH(H$3,$Y$2:$AL$2,0))</f>
        <v>2.7</v>
      </c>
      <c r="I5" s="57">
        <f>INDEX($Y$2:$AL$767,MATCH(CONCATENATE($B5,PT,PPT),$Y$2:$Y$767,0),MATCH(I$3,$Y$2:$AL$2,0))</f>
        <v>3.2</v>
      </c>
      <c r="J5" s="57">
        <f>INDEX($Y$2:$AL$767,MATCH(CONCATENATE($B5,PT,PPT),$Y$2:$Y$767,0),MATCH(J$3,$Y$2:$AL$2,0))</f>
        <v>3.7</v>
      </c>
      <c r="K5" s="57">
        <f>INDEX($Y$2:$AL$767,MATCH(CONCATENATE($B5,PT,PPT),$Y$2:$Y$767,0),MATCH(K$3,$Y$2:$AL$2,0))</f>
        <v>4.8</v>
      </c>
      <c r="L5" s="57">
        <f>INDEX($Y$2:$AL$767,MATCH(CONCATENATE($B5,PT,PPT),$Y$2:$Y$767,0),MATCH(L$3,$Y$2:$AL$2,0))</f>
        <v>5.8</v>
      </c>
      <c r="M5" s="57">
        <f>INDEX($Y$2:$AL$767,MATCH(CONCATENATE($B5,PT,PPT),$Y$2:$Y$767,0),MATCH(M$3,$Y$2:$AL$2,0))</f>
        <v>7.4</v>
      </c>
      <c r="N5" s="66"/>
      <c r="O5" s="64">
        <v>300000</v>
      </c>
      <c r="P5" s="65">
        <v>0</v>
      </c>
      <c r="R5" s="77" t="s">
        <v>130</v>
      </c>
      <c r="S5" s="78">
        <f>VLOOKUP(Age,RATES,2,FALSE)</f>
        <v>102.4</v>
      </c>
      <c r="T5" s="79">
        <f>Base_Prem</f>
        <v>102.4</v>
      </c>
      <c r="U5" s="80"/>
      <c r="Y5" s="96" t="str">
        <f>CONCATENATE(Z5,AA5,AB5)</f>
        <v>20125</v>
      </c>
      <c r="Z5" s="99">
        <v>20</v>
      </c>
      <c r="AA5" s="99">
        <v>12</v>
      </c>
      <c r="AB5" s="99">
        <v>5</v>
      </c>
      <c r="AC5" s="100">
        <v>1.4</v>
      </c>
      <c r="AD5" s="100">
        <v>2.8</v>
      </c>
      <c r="AE5" s="100">
        <v>4.2</v>
      </c>
      <c r="AF5" s="100">
        <v>5.6</v>
      </c>
      <c r="AG5" s="100">
        <v>7</v>
      </c>
      <c r="AH5" s="100">
        <v>8.4</v>
      </c>
      <c r="AI5" s="100">
        <v>9.8</v>
      </c>
      <c r="AJ5" s="100">
        <v>12.6</v>
      </c>
      <c r="AK5" s="100">
        <v>15.4</v>
      </c>
      <c r="AL5" s="100">
        <v>19.6</v>
      </c>
      <c r="AN5" s="102" t="str">
        <f>CONCATENATE(AO5,AP5,AQ5)</f>
        <v>20125</v>
      </c>
      <c r="AO5" s="99">
        <v>20</v>
      </c>
      <c r="AP5" s="99">
        <v>12</v>
      </c>
      <c r="AQ5" s="99">
        <v>5</v>
      </c>
      <c r="AR5" s="108">
        <v>227.6</v>
      </c>
      <c r="AS5" s="92"/>
      <c r="AT5" s="69">
        <f>PPT</f>
        <v>10</v>
      </c>
      <c r="AU5" s="74" t="s">
        <v>131</v>
      </c>
      <c r="AV5" s="110">
        <f>(VLOOKUP(PPT,$O$22:$P$27,2,0)*100)</f>
        <v>15</v>
      </c>
      <c r="BB5" s="113">
        <f>(((ROUND((VLOOKUP(Age,RATES,2,FALSE)-P11)*(1-Direct_Discount),2)*MAX(1,Tot_MMR_Extra)+IFERROR(VLOOKUP(Age,RATES,MATCH(EM_PC,RATES_HEADINGS),FALSE),0)+Tot_Flat_Extra)*VLOOKUP(Prem_Mode,'Product Data n Calcs'!$O$14:$P$15,2,0)))</f>
        <v>92.47</v>
      </c>
    </row>
    <row r="6" ht="14.25" spans="1:54">
      <c r="A6" s="58"/>
      <c r="B6" s="55">
        <v>19</v>
      </c>
      <c r="C6" s="56">
        <f>IFERROR(VLOOKUP(CONCATENATE(B6,PT,PPT),$AN$3:$AR$731,5,0),"")</f>
        <v>97.8</v>
      </c>
      <c r="D6" s="57">
        <f>INDEX($Y$2:$AL$767,MATCH(CONCATENATE($B6,PT,PPT),$Y$2:$Y$767,0),MATCH(D$3,$Y$2:$AL$2,0))</f>
        <v>0.5</v>
      </c>
      <c r="E6" s="57">
        <f>INDEX($Y$2:$AL$767,MATCH(CONCATENATE($B6,PT,PPT),$Y$2:$Y$767,0),MATCH(E$3,$Y$2:$AL$2,0))</f>
        <v>1.1</v>
      </c>
      <c r="F6" s="57">
        <f>INDEX($Y$2:$AL$767,MATCH(CONCATENATE($B6,PT,PPT),$Y$2:$Y$767,0),MATCH(F$3,$Y$2:$AL$2,0))</f>
        <v>1.6</v>
      </c>
      <c r="G6" s="57">
        <f>INDEX($Y$2:$AL$767,MATCH(CONCATENATE($B6,PT,PPT),$Y$2:$Y$767,0),MATCH(G$3,$Y$2:$AL$2,0))</f>
        <v>2.2</v>
      </c>
      <c r="H6" s="57">
        <f>INDEX($Y$2:$AL$767,MATCH(CONCATENATE($B6,PT,PPT),$Y$2:$Y$767,0),MATCH(H$3,$Y$2:$AL$2,0))</f>
        <v>2.7</v>
      </c>
      <c r="I6" s="57">
        <f>INDEX($Y$2:$AL$767,MATCH(CONCATENATE($B6,PT,PPT),$Y$2:$Y$767,0),MATCH(I$3,$Y$2:$AL$2,0))</f>
        <v>3.3</v>
      </c>
      <c r="J6" s="57">
        <f>INDEX($Y$2:$AL$767,MATCH(CONCATENATE($B6,PT,PPT),$Y$2:$Y$767,0),MATCH(J$3,$Y$2:$AL$2,0))</f>
        <v>3.8</v>
      </c>
      <c r="K6" s="57">
        <f>INDEX($Y$2:$AL$767,MATCH(CONCATENATE($B6,PT,PPT),$Y$2:$Y$767,0),MATCH(K$3,$Y$2:$AL$2,0))</f>
        <v>4.9</v>
      </c>
      <c r="L6" s="57">
        <f>INDEX($Y$2:$AL$767,MATCH(CONCATENATE($B6,PT,PPT),$Y$2:$Y$767,0),MATCH(L$3,$Y$2:$AL$2,0))</f>
        <v>6</v>
      </c>
      <c r="M6" s="57">
        <f>INDEX($Y$2:$AL$767,MATCH(CONCATENATE($B6,PT,PPT),$Y$2:$Y$767,0),MATCH(M$3,$Y$2:$AL$2,0))</f>
        <v>7.6</v>
      </c>
      <c r="N6" s="66"/>
      <c r="O6" s="64">
        <v>400000</v>
      </c>
      <c r="P6" s="65">
        <v>0.9</v>
      </c>
      <c r="R6" s="77" t="s">
        <v>132</v>
      </c>
      <c r="S6" s="78">
        <f>VLOOKUP(SA,$O$4:$P$11,2,TRUE)</f>
        <v>0</v>
      </c>
      <c r="T6" s="79">
        <f>SA_Rebate</f>
        <v>0</v>
      </c>
      <c r="Y6" s="96" t="str">
        <f>CONCATENATE(Z6,AA6,AB6)</f>
        <v>21125</v>
      </c>
      <c r="Z6" s="99">
        <v>21</v>
      </c>
      <c r="AA6" s="99">
        <v>12</v>
      </c>
      <c r="AB6" s="99">
        <v>5</v>
      </c>
      <c r="AC6" s="100">
        <v>1.4</v>
      </c>
      <c r="AD6" s="100">
        <v>2.9</v>
      </c>
      <c r="AE6" s="100">
        <v>4.3</v>
      </c>
      <c r="AF6" s="100">
        <v>5.7</v>
      </c>
      <c r="AG6" s="100">
        <v>7.1</v>
      </c>
      <c r="AH6" s="100">
        <v>8.6</v>
      </c>
      <c r="AI6" s="100">
        <v>10</v>
      </c>
      <c r="AJ6" s="100">
        <v>12.9</v>
      </c>
      <c r="AK6" s="100">
        <v>15.7</v>
      </c>
      <c r="AL6" s="100">
        <v>20</v>
      </c>
      <c r="AN6" s="102" t="str">
        <f>CONCATENATE(AO6,AP6,AQ6)</f>
        <v>21125</v>
      </c>
      <c r="AO6" s="99">
        <v>21</v>
      </c>
      <c r="AP6" s="99">
        <v>12</v>
      </c>
      <c r="AQ6" s="99">
        <v>5</v>
      </c>
      <c r="AR6" s="108">
        <v>227.7</v>
      </c>
      <c r="AS6" s="92"/>
      <c r="BA6" s="74" t="str">
        <f>IF(BB6&gt;=O11,"OK","Not OK")</f>
        <v>Not OK</v>
      </c>
      <c r="BB6" s="114">
        <f>IFERROR(ROUND(IF(ST_Indicator="No",('Premium Calculation'!$F$4*1000/BB5),(('Premium Calculation'!$F$4/(1+STax_1))*1000/BB5)),0),0)</f>
        <v>409288</v>
      </c>
    </row>
    <row r="7" ht="14.25" spans="1:54">
      <c r="A7" s="58"/>
      <c r="B7" s="55">
        <v>20</v>
      </c>
      <c r="C7" s="56">
        <f>IFERROR(VLOOKUP(CONCATENATE(B7,PT,PPT),$AN$3:$AR$731,5,0),"")</f>
        <v>97.8</v>
      </c>
      <c r="D7" s="57">
        <f>INDEX($Y$2:$AL$767,MATCH(CONCATENATE($B7,PT,PPT),$Y$2:$Y$767,0),MATCH(D$3,$Y$2:$AL$2,0))</f>
        <v>0.6</v>
      </c>
      <c r="E7" s="57">
        <f>INDEX($Y$2:$AL$767,MATCH(CONCATENATE($B7,PT,PPT),$Y$2:$Y$767,0),MATCH(E$3,$Y$2:$AL$2,0))</f>
        <v>1.2</v>
      </c>
      <c r="F7" s="57">
        <f>INDEX($Y$2:$AL$767,MATCH(CONCATENATE($B7,PT,PPT),$Y$2:$Y$767,0),MATCH(F$3,$Y$2:$AL$2,0))</f>
        <v>1.7</v>
      </c>
      <c r="G7" s="57">
        <f>INDEX($Y$2:$AL$767,MATCH(CONCATENATE($B7,PT,PPT),$Y$2:$Y$767,0),MATCH(G$3,$Y$2:$AL$2,0))</f>
        <v>2.3</v>
      </c>
      <c r="H7" s="57">
        <f>INDEX($Y$2:$AL$767,MATCH(CONCATENATE($B7,PT,PPT),$Y$2:$Y$767,0),MATCH(H$3,$Y$2:$AL$2,0))</f>
        <v>2.9</v>
      </c>
      <c r="I7" s="57">
        <f>INDEX($Y$2:$AL$767,MATCH(CONCATENATE($B7,PT,PPT),$Y$2:$Y$767,0),MATCH(I$3,$Y$2:$AL$2,0))</f>
        <v>3.4</v>
      </c>
      <c r="J7" s="57">
        <f>INDEX($Y$2:$AL$767,MATCH(CONCATENATE($B7,PT,PPT),$Y$2:$Y$767,0),MATCH(J$3,$Y$2:$AL$2,0))</f>
        <v>4</v>
      </c>
      <c r="K7" s="57">
        <f>INDEX($Y$2:$AL$767,MATCH(CONCATENATE($B7,PT,PPT),$Y$2:$Y$767,0),MATCH(K$3,$Y$2:$AL$2,0))</f>
        <v>5.1</v>
      </c>
      <c r="L7" s="57">
        <f>INDEX($Y$2:$AL$767,MATCH(CONCATENATE($B7,PT,PPT),$Y$2:$Y$767,0),MATCH(L$3,$Y$2:$AL$2,0))</f>
        <v>6.2</v>
      </c>
      <c r="M7" s="57">
        <f>INDEX($Y$2:$AL$767,MATCH(CONCATENATE($B7,PT,PPT),$Y$2:$Y$767,0),MATCH(M$3,$Y$2:$AL$2,0))</f>
        <v>7.9</v>
      </c>
      <c r="N7" s="66"/>
      <c r="O7" s="64">
        <v>500000</v>
      </c>
      <c r="P7" s="65">
        <v>1.5</v>
      </c>
      <c r="R7" s="77" t="s">
        <v>133</v>
      </c>
      <c r="S7" s="81">
        <f>(Direct_sale="Yes")*P29</f>
        <v>0.065</v>
      </c>
      <c r="T7" s="82">
        <f>Direct_Discount</f>
        <v>0.065</v>
      </c>
      <c r="U7" s="83" t="s">
        <v>134</v>
      </c>
      <c r="Y7" s="96" t="str">
        <f>CONCATENATE(Z7,AA7,AB7)</f>
        <v>22125</v>
      </c>
      <c r="Z7" s="99">
        <v>22</v>
      </c>
      <c r="AA7" s="99">
        <v>12</v>
      </c>
      <c r="AB7" s="99">
        <v>5</v>
      </c>
      <c r="AC7" s="100">
        <v>1.5</v>
      </c>
      <c r="AD7" s="100">
        <v>2.9</v>
      </c>
      <c r="AE7" s="100">
        <v>4.4</v>
      </c>
      <c r="AF7" s="100">
        <v>5.8</v>
      </c>
      <c r="AG7" s="100">
        <v>7.3</v>
      </c>
      <c r="AH7" s="100">
        <v>8.7</v>
      </c>
      <c r="AI7" s="100">
        <v>10.2</v>
      </c>
      <c r="AJ7" s="100">
        <v>13.2</v>
      </c>
      <c r="AK7" s="100">
        <v>16.1</v>
      </c>
      <c r="AL7" s="100">
        <v>20.4</v>
      </c>
      <c r="AN7" s="102" t="str">
        <f>CONCATENATE(AO7,AP7,AQ7)</f>
        <v>22125</v>
      </c>
      <c r="AO7" s="99">
        <v>22</v>
      </c>
      <c r="AP7" s="99">
        <v>12</v>
      </c>
      <c r="AQ7" s="99">
        <v>5</v>
      </c>
      <c r="AR7" s="108">
        <v>227.8</v>
      </c>
      <c r="AS7" s="92"/>
      <c r="BB7" s="115">
        <f>IF(BA6="Not Ok",((ROUND((VLOOKUP(Age,RATES,2,FALSE)-P10)*(1-Direct_Discount),2)*MAX(1,Tot_MMR_Extra)+IFERROR(VLOOKUP(Age,RATES,MATCH(EM_PC,RATES_HEADINGS),FALSE),0)+Tot_Flat_Extra)*VLOOKUP(Prem_Mode,'Product Data n Calcs'!$O$14:$P$15,2,0)),0)</f>
        <v>92.85</v>
      </c>
    </row>
    <row r="8" ht="14.25" spans="1:54">
      <c r="A8" s="58"/>
      <c r="B8" s="29">
        <v>21</v>
      </c>
      <c r="C8" s="59">
        <f>IFERROR(VLOOKUP(CONCATENATE(B8,PT,PPT),$AN$3:$AR$731,5,0),"")</f>
        <v>97.9</v>
      </c>
      <c r="D8" s="57">
        <f>INDEX($Y$2:$AL$767,MATCH(CONCATENATE($B8,PT,PPT),$Y$2:$Y$767,0),MATCH(D$3,$Y$2:$AL$2,0))</f>
        <v>0.6</v>
      </c>
      <c r="E8" s="57">
        <f>INDEX($Y$2:$AL$767,MATCH(CONCATENATE($B8,PT,PPT),$Y$2:$Y$767,0),MATCH(E$3,$Y$2:$AL$2,0))</f>
        <v>1.2</v>
      </c>
      <c r="F8" s="57">
        <f>INDEX($Y$2:$AL$767,MATCH(CONCATENATE($B8,PT,PPT),$Y$2:$Y$767,0),MATCH(F$3,$Y$2:$AL$2,0))</f>
        <v>1.7</v>
      </c>
      <c r="G8" s="57">
        <f>INDEX($Y$2:$AL$767,MATCH(CONCATENATE($B8,PT,PPT),$Y$2:$Y$767,0),MATCH(G$3,$Y$2:$AL$2,0))</f>
        <v>2.3</v>
      </c>
      <c r="H8" s="57">
        <f>INDEX($Y$2:$AL$767,MATCH(CONCATENATE($B8,PT,PPT),$Y$2:$Y$767,0),MATCH(H$3,$Y$2:$AL$2,0))</f>
        <v>2.9</v>
      </c>
      <c r="I8" s="57">
        <f>INDEX($Y$2:$AL$767,MATCH(CONCATENATE($B8,PT,PPT),$Y$2:$Y$767,0),MATCH(I$3,$Y$2:$AL$2,0))</f>
        <v>3.5</v>
      </c>
      <c r="J8" s="57">
        <f>INDEX($Y$2:$AL$767,MATCH(CONCATENATE($B8,PT,PPT),$Y$2:$Y$767,0),MATCH(J$3,$Y$2:$AL$2,0))</f>
        <v>4.1</v>
      </c>
      <c r="K8" s="57">
        <f>INDEX($Y$2:$AL$767,MATCH(CONCATENATE($B8,PT,PPT),$Y$2:$Y$767,0),MATCH(K$3,$Y$2:$AL$2,0))</f>
        <v>5.2</v>
      </c>
      <c r="L8" s="57">
        <f>INDEX($Y$2:$AL$767,MATCH(CONCATENATE($B8,PT,PPT),$Y$2:$Y$767,0),MATCH(L$3,$Y$2:$AL$2,0))</f>
        <v>6.4</v>
      </c>
      <c r="M8" s="57">
        <f>INDEX($Y$2:$AL$767,MATCH(CONCATENATE($B8,PT,PPT),$Y$2:$Y$767,0),MATCH(M$3,$Y$2:$AL$2,0))</f>
        <v>8.1</v>
      </c>
      <c r="N8" s="66"/>
      <c r="O8" s="64">
        <v>750000</v>
      </c>
      <c r="P8" s="65">
        <v>2.2</v>
      </c>
      <c r="R8" s="77" t="s">
        <v>135</v>
      </c>
      <c r="S8" s="78">
        <f>(S5-S6)*(1-Direct_Discount)</f>
        <v>95.744</v>
      </c>
      <c r="T8" s="79">
        <f>(T5-T6)*(1-T7)</f>
        <v>95.744</v>
      </c>
      <c r="U8" s="84">
        <f>ROUND(T8*SA/1000*IF(Prem_Mode="Monthly",0.09,1),0)*IF(Prem_Mode="Monthly",12,1)</f>
        <v>37848</v>
      </c>
      <c r="Y8" s="96" t="str">
        <f>CONCATENATE(Z8,AA8,AB8)</f>
        <v>23125</v>
      </c>
      <c r="Z8" s="99">
        <v>23</v>
      </c>
      <c r="AA8" s="99">
        <v>12</v>
      </c>
      <c r="AB8" s="99">
        <v>5</v>
      </c>
      <c r="AC8" s="100">
        <v>1.5</v>
      </c>
      <c r="AD8" s="100">
        <v>3</v>
      </c>
      <c r="AE8" s="100">
        <v>4.5</v>
      </c>
      <c r="AF8" s="100">
        <v>6</v>
      </c>
      <c r="AG8" s="100">
        <v>7.5</v>
      </c>
      <c r="AH8" s="100">
        <v>8.9</v>
      </c>
      <c r="AI8" s="100">
        <v>10.4</v>
      </c>
      <c r="AJ8" s="100">
        <v>13.5</v>
      </c>
      <c r="AK8" s="100">
        <v>16.4</v>
      </c>
      <c r="AL8" s="100">
        <v>20.8</v>
      </c>
      <c r="AN8" s="102" t="str">
        <f>CONCATENATE(AO8,AP8,AQ8)</f>
        <v>23125</v>
      </c>
      <c r="AO8" s="99">
        <v>23</v>
      </c>
      <c r="AP8" s="99">
        <v>12</v>
      </c>
      <c r="AQ8" s="99">
        <v>5</v>
      </c>
      <c r="AR8" s="108">
        <v>227.9</v>
      </c>
      <c r="AS8" s="92"/>
      <c r="BA8" s="74" t="str">
        <f>IF(BB8&gt;=O10,"OK","Not OK")</f>
        <v>Not OK</v>
      </c>
      <c r="BB8" s="114">
        <f>IFERROR(ROUND(IF(ST_Indicator="No",('Premium Calculation'!$F$4*1000/BB7),(('Premium Calculation'!$F$4/(1+STax_1))*1000/BB7)),0),0)</f>
        <v>407613</v>
      </c>
    </row>
    <row r="9" ht="14.25" spans="1:54">
      <c r="A9" s="58"/>
      <c r="B9" s="29">
        <v>22</v>
      </c>
      <c r="C9" s="59">
        <f>IFERROR(VLOOKUP(CONCATENATE(B9,PT,PPT),$AN$3:$AR$731,5,0),"")</f>
        <v>98</v>
      </c>
      <c r="D9" s="57">
        <f>INDEX($Y$2:$AL$767,MATCH(CONCATENATE($B9,PT,PPT),$Y$2:$Y$767,0),MATCH(D$3,$Y$2:$AL$2,0))</f>
        <v>0.6</v>
      </c>
      <c r="E9" s="57">
        <f>INDEX($Y$2:$AL$767,MATCH(CONCATENATE($B9,PT,PPT),$Y$2:$Y$767,0),MATCH(E$3,$Y$2:$AL$2,0))</f>
        <v>1.2</v>
      </c>
      <c r="F9" s="57">
        <f>INDEX($Y$2:$AL$767,MATCH(CONCATENATE($B9,PT,PPT),$Y$2:$Y$767,0),MATCH(F$3,$Y$2:$AL$2,0))</f>
        <v>1.8</v>
      </c>
      <c r="G9" s="57">
        <f>INDEX($Y$2:$AL$767,MATCH(CONCATENATE($B9,PT,PPT),$Y$2:$Y$767,0),MATCH(G$3,$Y$2:$AL$2,0))</f>
        <v>2.4</v>
      </c>
      <c r="H9" s="57">
        <f>INDEX($Y$2:$AL$767,MATCH(CONCATENATE($B9,PT,PPT),$Y$2:$Y$767,0),MATCH(H$3,$Y$2:$AL$2,0))</f>
        <v>3</v>
      </c>
      <c r="I9" s="57">
        <f>INDEX($Y$2:$AL$767,MATCH(CONCATENATE($B9,PT,PPT),$Y$2:$Y$767,0),MATCH(I$3,$Y$2:$AL$2,0))</f>
        <v>3.6</v>
      </c>
      <c r="J9" s="57">
        <f>INDEX($Y$2:$AL$767,MATCH(CONCATENATE($B9,PT,PPT),$Y$2:$Y$767,0),MATCH(J$3,$Y$2:$AL$2,0))</f>
        <v>4.2</v>
      </c>
      <c r="K9" s="57">
        <f>INDEX($Y$2:$AL$767,MATCH(CONCATENATE($B9,PT,PPT),$Y$2:$Y$767,0),MATCH(K$3,$Y$2:$AL$2,0))</f>
        <v>5.4</v>
      </c>
      <c r="L9" s="57">
        <f>INDEX($Y$2:$AL$767,MATCH(CONCATENATE($B9,PT,PPT),$Y$2:$Y$767,0),MATCH(L$3,$Y$2:$AL$2,0))</f>
        <v>6.6</v>
      </c>
      <c r="M9" s="57">
        <f>INDEX($Y$2:$AL$767,MATCH(CONCATENATE($B9,PT,PPT),$Y$2:$Y$767,0),MATCH(M$3,$Y$2:$AL$2,0))</f>
        <v>8.4</v>
      </c>
      <c r="N9" s="66"/>
      <c r="O9" s="64">
        <v>1000000</v>
      </c>
      <c r="P9" s="65">
        <v>2.6</v>
      </c>
      <c r="R9" s="77" t="s">
        <v>136</v>
      </c>
      <c r="S9" s="85">
        <f>IF(AND(Staff_Case="Yes",Direct_sale="Yes"),0,((Staff_Case="Yes")*VLOOKUP(PPT,$O$22:$P$28,2,TRUE)))</f>
        <v>0</v>
      </c>
      <c r="T9" s="82">
        <f>Staff_Discount</f>
        <v>0</v>
      </c>
      <c r="U9" s="86"/>
      <c r="Y9" s="96" t="str">
        <f>CONCATENATE(Z9,AA9,AB9)</f>
        <v>24125</v>
      </c>
      <c r="Z9" s="99">
        <v>24</v>
      </c>
      <c r="AA9" s="99">
        <v>12</v>
      </c>
      <c r="AB9" s="99">
        <v>5</v>
      </c>
      <c r="AC9" s="100">
        <v>1.5</v>
      </c>
      <c r="AD9" s="100">
        <v>3</v>
      </c>
      <c r="AE9" s="100">
        <v>4.5</v>
      </c>
      <c r="AF9" s="100">
        <v>6.1</v>
      </c>
      <c r="AG9" s="100">
        <v>7.6</v>
      </c>
      <c r="AH9" s="100">
        <v>9.1</v>
      </c>
      <c r="AI9" s="100">
        <v>10.6</v>
      </c>
      <c r="AJ9" s="100">
        <v>13.7</v>
      </c>
      <c r="AK9" s="100">
        <v>16.7</v>
      </c>
      <c r="AL9" s="100">
        <v>21.2</v>
      </c>
      <c r="AN9" s="102" t="str">
        <f>CONCATENATE(AO9,AP9,AQ9)</f>
        <v>24125</v>
      </c>
      <c r="AO9" s="99">
        <v>24</v>
      </c>
      <c r="AP9" s="99">
        <v>12</v>
      </c>
      <c r="AQ9" s="99">
        <v>5</v>
      </c>
      <c r="AR9" s="108">
        <v>228.1</v>
      </c>
      <c r="AS9" s="92"/>
      <c r="BB9" s="115">
        <f>IF(BA8="Not Ok",((ROUND((VLOOKUP(Age,RATES,2,FALSE)-P9)*(1-Direct_Discount),2)*MAX(1,Tot_MMR_Extra)+IFERROR(VLOOKUP(Age,RATES,MATCH(EM_PC,RATES_HEADINGS),FALSE),0)+Tot_Flat_Extra)*VLOOKUP(Prem_Mode,'Product Data n Calcs'!$O$14:$P$15,2,0)),0)</f>
        <v>93.31</v>
      </c>
    </row>
    <row r="10" ht="14.25" spans="1:54">
      <c r="A10" s="58"/>
      <c r="B10" s="29">
        <v>23</v>
      </c>
      <c r="C10" s="59">
        <f>IFERROR(VLOOKUP(CONCATENATE(B10,PT,PPT),$AN$3:$AR$731,5,0),"")</f>
        <v>98.1</v>
      </c>
      <c r="D10" s="57">
        <f>INDEX($Y$2:$AL$767,MATCH(CONCATENATE($B10,PT,PPT),$Y$2:$Y$767,0),MATCH(D$3,$Y$2:$AL$2,0))</f>
        <v>0.6</v>
      </c>
      <c r="E10" s="57">
        <f>INDEX($Y$2:$AL$767,MATCH(CONCATENATE($B10,PT,PPT),$Y$2:$Y$767,0),MATCH(E$3,$Y$2:$AL$2,0))</f>
        <v>1.2</v>
      </c>
      <c r="F10" s="57">
        <f>INDEX($Y$2:$AL$767,MATCH(CONCATENATE($B10,PT,PPT),$Y$2:$Y$767,0),MATCH(F$3,$Y$2:$AL$2,0))</f>
        <v>1.8</v>
      </c>
      <c r="G10" s="57">
        <f>INDEX($Y$2:$AL$767,MATCH(CONCATENATE($B10,PT,PPT),$Y$2:$Y$767,0),MATCH(G$3,$Y$2:$AL$2,0))</f>
        <v>2.5</v>
      </c>
      <c r="H10" s="57">
        <f>INDEX($Y$2:$AL$767,MATCH(CONCATENATE($B10,PT,PPT),$Y$2:$Y$767,0),MATCH(H$3,$Y$2:$AL$2,0))</f>
        <v>3.1</v>
      </c>
      <c r="I10" s="57">
        <f>INDEX($Y$2:$AL$767,MATCH(CONCATENATE($B10,PT,PPT),$Y$2:$Y$767,0),MATCH(I$3,$Y$2:$AL$2,0))</f>
        <v>3.7</v>
      </c>
      <c r="J10" s="57">
        <f>INDEX($Y$2:$AL$767,MATCH(CONCATENATE($B10,PT,PPT),$Y$2:$Y$767,0),MATCH(J$3,$Y$2:$AL$2,0))</f>
        <v>4.3</v>
      </c>
      <c r="K10" s="57">
        <f>INDEX($Y$2:$AL$767,MATCH(CONCATENATE($B10,PT,PPT),$Y$2:$Y$767,0),MATCH(K$3,$Y$2:$AL$2,0))</f>
        <v>5.6</v>
      </c>
      <c r="L10" s="57">
        <f>INDEX($Y$2:$AL$767,MATCH(CONCATENATE($B10,PT,PPT),$Y$2:$Y$767,0),MATCH(L$3,$Y$2:$AL$2,0))</f>
        <v>6.8</v>
      </c>
      <c r="M10" s="57">
        <f>INDEX($Y$2:$AL$767,MATCH(CONCATENATE($B10,PT,PPT),$Y$2:$Y$767,0),MATCH(M$3,$Y$2:$AL$2,0))</f>
        <v>8.6</v>
      </c>
      <c r="N10" s="66"/>
      <c r="O10" s="64">
        <v>2000000</v>
      </c>
      <c r="P10" s="65">
        <v>3.1</v>
      </c>
      <c r="R10" s="77" t="s">
        <v>137</v>
      </c>
      <c r="S10" s="78">
        <f>(Prem_after_rebate*(1-Staff_Discount))</f>
        <v>95.744</v>
      </c>
      <c r="T10" s="79">
        <f>T8*(1-T9)</f>
        <v>95.744</v>
      </c>
      <c r="U10" s="86"/>
      <c r="Y10" s="96" t="str">
        <f>CONCATENATE(Z10,AA10,AB10)</f>
        <v>25125</v>
      </c>
      <c r="Z10" s="99">
        <v>25</v>
      </c>
      <c r="AA10" s="99">
        <v>12</v>
      </c>
      <c r="AB10" s="99">
        <v>5</v>
      </c>
      <c r="AC10" s="100">
        <v>1.6</v>
      </c>
      <c r="AD10" s="100">
        <v>3.2</v>
      </c>
      <c r="AE10" s="100">
        <v>4.7</v>
      </c>
      <c r="AF10" s="100">
        <v>6.3</v>
      </c>
      <c r="AG10" s="100">
        <v>7.8</v>
      </c>
      <c r="AH10" s="100">
        <v>9.4</v>
      </c>
      <c r="AI10" s="100">
        <v>11</v>
      </c>
      <c r="AJ10" s="100">
        <v>14.1</v>
      </c>
      <c r="AK10" s="100">
        <v>17.2</v>
      </c>
      <c r="AL10" s="100">
        <v>21.9</v>
      </c>
      <c r="AN10" s="102" t="str">
        <f>CONCATENATE(AO10,AP10,AQ10)</f>
        <v>25125</v>
      </c>
      <c r="AO10" s="99">
        <v>25</v>
      </c>
      <c r="AP10" s="99">
        <v>12</v>
      </c>
      <c r="AQ10" s="99">
        <v>5</v>
      </c>
      <c r="AR10" s="108">
        <v>228.2</v>
      </c>
      <c r="AS10" s="92"/>
      <c r="BA10" s="74" t="str">
        <f>IF(BB10&gt;=O9,"OK","Not OK")</f>
        <v>Not OK</v>
      </c>
      <c r="BB10" s="114">
        <f>IFERROR(ROUND(IF(ST_Indicator="No",('Premium Calculation'!$F$4*1000/BB9),(('Premium Calculation'!$F$4/(1+STax_1))*1000/BB9)),0),0)</f>
        <v>405604</v>
      </c>
    </row>
    <row r="11" ht="14.25" spans="1:54">
      <c r="A11" s="58"/>
      <c r="B11" s="29">
        <v>24</v>
      </c>
      <c r="C11" s="59">
        <f>IFERROR(VLOOKUP(CONCATENATE(B11,PT,PPT),$AN$3:$AR$731,5,0),"")</f>
        <v>98.1</v>
      </c>
      <c r="D11" s="57">
        <f>INDEX($Y$2:$AL$767,MATCH(CONCATENATE($B11,PT,PPT),$Y$2:$Y$767,0),MATCH(D$3,$Y$2:$AL$2,0))</f>
        <v>0.7</v>
      </c>
      <c r="E11" s="57">
        <f>INDEX($Y$2:$AL$767,MATCH(CONCATENATE($B11,PT,PPT),$Y$2:$Y$767,0),MATCH(E$3,$Y$2:$AL$2,0))</f>
        <v>1.3</v>
      </c>
      <c r="F11" s="57">
        <f>INDEX($Y$2:$AL$767,MATCH(CONCATENATE($B11,PT,PPT),$Y$2:$Y$767,0),MATCH(F$3,$Y$2:$AL$2,0))</f>
        <v>2</v>
      </c>
      <c r="G11" s="57">
        <f>INDEX($Y$2:$AL$767,MATCH(CONCATENATE($B11,PT,PPT),$Y$2:$Y$767,0),MATCH(G$3,$Y$2:$AL$2,0))</f>
        <v>2.6</v>
      </c>
      <c r="H11" s="57">
        <f>INDEX($Y$2:$AL$767,MATCH(CONCATENATE($B11,PT,PPT),$Y$2:$Y$767,0),MATCH(H$3,$Y$2:$AL$2,0))</f>
        <v>3.3</v>
      </c>
      <c r="I11" s="57">
        <f>INDEX($Y$2:$AL$767,MATCH(CONCATENATE($B11,PT,PPT),$Y$2:$Y$767,0),MATCH(I$3,$Y$2:$AL$2,0))</f>
        <v>3.9</v>
      </c>
      <c r="J11" s="57">
        <f>INDEX($Y$2:$AL$767,MATCH(CONCATENATE($B11,PT,PPT),$Y$2:$Y$767,0),MATCH(J$3,$Y$2:$AL$2,0))</f>
        <v>4.6</v>
      </c>
      <c r="K11" s="57">
        <f>INDEX($Y$2:$AL$767,MATCH(CONCATENATE($B11,PT,PPT),$Y$2:$Y$767,0),MATCH(K$3,$Y$2:$AL$2,0))</f>
        <v>5.9</v>
      </c>
      <c r="L11" s="57">
        <f>INDEX($Y$2:$AL$767,MATCH(CONCATENATE($B11,PT,PPT),$Y$2:$Y$767,0),MATCH(L$3,$Y$2:$AL$2,0))</f>
        <v>7.1</v>
      </c>
      <c r="M11" s="57">
        <f>INDEX($Y$2:$AL$767,MATCH(CONCATENATE($B11,PT,PPT),$Y$2:$Y$767,0),MATCH(M$3,$Y$2:$AL$2,0))</f>
        <v>9</v>
      </c>
      <c r="N11" s="66"/>
      <c r="O11" s="64">
        <v>5000000</v>
      </c>
      <c r="P11" s="65">
        <v>3.5</v>
      </c>
      <c r="R11" s="77" t="s">
        <v>24</v>
      </c>
      <c r="S11" s="78">
        <f>Flat_Extra</f>
        <v>0</v>
      </c>
      <c r="T11" s="79">
        <f>Tot_Flat_Extra</f>
        <v>0</v>
      </c>
      <c r="Y11" s="96" t="str">
        <f>CONCATENATE(Z11,AA11,AB11)</f>
        <v>26125</v>
      </c>
      <c r="Z11" s="99">
        <v>26</v>
      </c>
      <c r="AA11" s="99">
        <v>12</v>
      </c>
      <c r="AB11" s="99">
        <v>5</v>
      </c>
      <c r="AC11" s="100">
        <v>1.6</v>
      </c>
      <c r="AD11" s="100">
        <v>3.3</v>
      </c>
      <c r="AE11" s="100">
        <v>4.9</v>
      </c>
      <c r="AF11" s="100">
        <v>6.5</v>
      </c>
      <c r="AG11" s="100">
        <v>8.1</v>
      </c>
      <c r="AH11" s="100">
        <v>9.7</v>
      </c>
      <c r="AI11" s="100">
        <v>11.3</v>
      </c>
      <c r="AJ11" s="100">
        <v>14.5</v>
      </c>
      <c r="AK11" s="100">
        <v>17.7</v>
      </c>
      <c r="AL11" s="100">
        <v>22.5</v>
      </c>
      <c r="AN11" s="102" t="str">
        <f>CONCATENATE(AO11,AP11,AQ11)</f>
        <v>26125</v>
      </c>
      <c r="AO11" s="99">
        <v>26</v>
      </c>
      <c r="AP11" s="99">
        <v>12</v>
      </c>
      <c r="AQ11" s="99">
        <v>5</v>
      </c>
      <c r="AR11" s="108">
        <v>228.4</v>
      </c>
      <c r="AS11" s="92"/>
      <c r="BB11" s="115">
        <f>IF(BA10="Not Ok",((ROUND((VLOOKUP(Age,RATES,2,FALSE)-P8)*(1-Direct_Discount),2)*MAX(1,Tot_MMR_Extra)+IFERROR(VLOOKUP(Age,RATES,MATCH(EM_PC,RATES_HEADINGS),FALSE),0)+Tot_Flat_Extra)*VLOOKUP(Prem_Mode,'Product Data n Calcs'!$O$14:$P$15,2,0)),0)</f>
        <v>93.69</v>
      </c>
    </row>
    <row r="12" ht="14.25" spans="1:54">
      <c r="A12" s="58"/>
      <c r="B12" s="29">
        <v>25</v>
      </c>
      <c r="C12" s="59">
        <f>IFERROR(VLOOKUP(CONCATENATE(B12,PT,PPT),$AN$3:$AR$731,5,0),"")</f>
        <v>98.3</v>
      </c>
      <c r="D12" s="57">
        <f>INDEX($Y$2:$AL$767,MATCH(CONCATENATE($B12,PT,PPT),$Y$2:$Y$767,0),MATCH(D$3,$Y$2:$AL$2,0))</f>
        <v>0.6</v>
      </c>
      <c r="E12" s="57">
        <f>INDEX($Y$2:$AL$767,MATCH(CONCATENATE($B12,PT,PPT),$Y$2:$Y$767,0),MATCH(E$3,$Y$2:$AL$2,0))</f>
        <v>1.3</v>
      </c>
      <c r="F12" s="57">
        <f>INDEX($Y$2:$AL$767,MATCH(CONCATENATE($B12,PT,PPT),$Y$2:$Y$767,0),MATCH(F$3,$Y$2:$AL$2,0))</f>
        <v>2</v>
      </c>
      <c r="G12" s="57">
        <f>INDEX($Y$2:$AL$767,MATCH(CONCATENATE($B12,PT,PPT),$Y$2:$Y$767,0),MATCH(G$3,$Y$2:$AL$2,0))</f>
        <v>2.7</v>
      </c>
      <c r="H12" s="57">
        <f>INDEX($Y$2:$AL$767,MATCH(CONCATENATE($B12,PT,PPT),$Y$2:$Y$767,0),MATCH(H$3,$Y$2:$AL$2,0))</f>
        <v>3.3</v>
      </c>
      <c r="I12" s="57">
        <f>INDEX($Y$2:$AL$767,MATCH(CONCATENATE($B12,PT,PPT),$Y$2:$Y$767,0),MATCH(I$3,$Y$2:$AL$2,0))</f>
        <v>4</v>
      </c>
      <c r="J12" s="57">
        <f>INDEX($Y$2:$AL$767,MATCH(CONCATENATE($B12,PT,PPT),$Y$2:$Y$767,0),MATCH(J$3,$Y$2:$AL$2,0))</f>
        <v>4.7</v>
      </c>
      <c r="K12" s="57">
        <f>INDEX($Y$2:$AL$767,MATCH(CONCATENATE($B12,PT,PPT),$Y$2:$Y$767,0),MATCH(K$3,$Y$2:$AL$2,0))</f>
        <v>6</v>
      </c>
      <c r="L12" s="57">
        <f>INDEX($Y$2:$AL$767,MATCH(CONCATENATE($B12,PT,PPT),$Y$2:$Y$767,0),MATCH(L$3,$Y$2:$AL$2,0))</f>
        <v>7.3</v>
      </c>
      <c r="M12" s="57">
        <f>INDEX($Y$2:$AL$767,MATCH(CONCATENATE($B12,PT,PPT),$Y$2:$Y$767,0),MATCH(M$3,$Y$2:$AL$2,0))</f>
        <v>9.3</v>
      </c>
      <c r="N12" s="66"/>
      <c r="R12" s="77" t="s">
        <v>138</v>
      </c>
      <c r="S12" s="78">
        <f>EM_PC</f>
        <v>0</v>
      </c>
      <c r="T12" s="79">
        <f>EMR_Rating</f>
        <v>0</v>
      </c>
      <c r="Y12" s="96" t="str">
        <f>CONCATENATE(Z12,AA12,AB12)</f>
        <v>27125</v>
      </c>
      <c r="Z12" s="99">
        <v>27</v>
      </c>
      <c r="AA12" s="99">
        <v>12</v>
      </c>
      <c r="AB12" s="99">
        <v>5</v>
      </c>
      <c r="AC12" s="100">
        <v>1.6</v>
      </c>
      <c r="AD12" s="100">
        <v>3.3</v>
      </c>
      <c r="AE12" s="100">
        <v>5</v>
      </c>
      <c r="AF12" s="100">
        <v>6.6</v>
      </c>
      <c r="AG12" s="100">
        <v>8.3</v>
      </c>
      <c r="AH12" s="100">
        <v>10</v>
      </c>
      <c r="AI12" s="100">
        <v>11.7</v>
      </c>
      <c r="AJ12" s="100">
        <v>15</v>
      </c>
      <c r="AK12" s="100">
        <v>18.3</v>
      </c>
      <c r="AL12" s="100">
        <v>23.3</v>
      </c>
      <c r="AN12" s="102" t="str">
        <f>CONCATENATE(AO12,AP12,AQ12)</f>
        <v>27125</v>
      </c>
      <c r="AO12" s="99">
        <v>27</v>
      </c>
      <c r="AP12" s="99">
        <v>12</v>
      </c>
      <c r="AQ12" s="99">
        <v>5</v>
      </c>
      <c r="AR12" s="108">
        <v>228.7</v>
      </c>
      <c r="AS12" s="92"/>
      <c r="BA12" s="74" t="str">
        <f>IF(BB12&gt;=O8,"OK","Not OK")</f>
        <v>Not OK</v>
      </c>
      <c r="BB12" s="114">
        <f>IFERROR(ROUND(IF(ST_Indicator="No",('Premium Calculation'!$F$4*1000/BB11),(('Premium Calculation'!$F$4/(1+STax_1))*1000/BB11)),0),0)</f>
        <v>403959</v>
      </c>
    </row>
    <row r="13" ht="14.25" spans="1:54">
      <c r="A13" s="58"/>
      <c r="B13" s="29">
        <v>26</v>
      </c>
      <c r="C13" s="59">
        <f>IFERROR(VLOOKUP(CONCATENATE(B13,PT,PPT),$AN$3:$AR$731,5,0),"")</f>
        <v>98.4</v>
      </c>
      <c r="D13" s="57">
        <f>INDEX($Y$2:$AL$767,MATCH(CONCATENATE($B13,PT,PPT),$Y$2:$Y$767,0),MATCH(D$3,$Y$2:$AL$2,0))</f>
        <v>0.7</v>
      </c>
      <c r="E13" s="57">
        <f>INDEX($Y$2:$AL$767,MATCH(CONCATENATE($B13,PT,PPT),$Y$2:$Y$767,0),MATCH(E$3,$Y$2:$AL$2,0))</f>
        <v>1.4</v>
      </c>
      <c r="F13" s="57">
        <f>INDEX($Y$2:$AL$767,MATCH(CONCATENATE($B13,PT,PPT),$Y$2:$Y$767,0),MATCH(F$3,$Y$2:$AL$2,0))</f>
        <v>2.1</v>
      </c>
      <c r="G13" s="57">
        <f>INDEX($Y$2:$AL$767,MATCH(CONCATENATE($B13,PT,PPT),$Y$2:$Y$767,0),MATCH(G$3,$Y$2:$AL$2,0))</f>
        <v>2.8</v>
      </c>
      <c r="H13" s="57">
        <f>INDEX($Y$2:$AL$767,MATCH(CONCATENATE($B13,PT,PPT),$Y$2:$Y$767,0),MATCH(H$3,$Y$2:$AL$2,0))</f>
        <v>3.5</v>
      </c>
      <c r="I13" s="57">
        <f>INDEX($Y$2:$AL$767,MATCH(CONCATENATE($B13,PT,PPT),$Y$2:$Y$767,0),MATCH(I$3,$Y$2:$AL$2,0))</f>
        <v>4.2</v>
      </c>
      <c r="J13" s="57">
        <f>INDEX($Y$2:$AL$767,MATCH(CONCATENATE($B13,PT,PPT),$Y$2:$Y$767,0),MATCH(J$3,$Y$2:$AL$2,0))</f>
        <v>4.9</v>
      </c>
      <c r="K13" s="57">
        <f>INDEX($Y$2:$AL$767,MATCH(CONCATENATE($B13,PT,PPT),$Y$2:$Y$767,0),MATCH(K$3,$Y$2:$AL$2,0))</f>
        <v>6.3</v>
      </c>
      <c r="L13" s="57">
        <f>INDEX($Y$2:$AL$767,MATCH(CONCATENATE($B13,PT,PPT),$Y$2:$Y$767,0),MATCH(L$3,$Y$2:$AL$2,0))</f>
        <v>7.7</v>
      </c>
      <c r="M13" s="57">
        <f>INDEX($Y$2:$AL$767,MATCH(CONCATENATE($B13,PT,PPT),$Y$2:$Y$767,0),MATCH(M$3,$Y$2:$AL$2,0))</f>
        <v>9.8</v>
      </c>
      <c r="N13" s="66"/>
      <c r="O13" s="54" t="s">
        <v>6</v>
      </c>
      <c r="P13" s="54" t="s">
        <v>139</v>
      </c>
      <c r="R13" s="77" t="s">
        <v>140</v>
      </c>
      <c r="S13" s="78">
        <f>IFERROR(VLOOKUP(Age,RATES,MATCH(EM_PC,RATES_HEADINGS),FALSE),0)</f>
        <v>0</v>
      </c>
      <c r="T13" s="79">
        <f>EMR_Rate</f>
        <v>0</v>
      </c>
      <c r="Y13" s="96" t="str">
        <f>CONCATENATE(Z13,AA13,AB13)</f>
        <v>28125</v>
      </c>
      <c r="Z13" s="99">
        <v>28</v>
      </c>
      <c r="AA13" s="99">
        <v>12</v>
      </c>
      <c r="AB13" s="99">
        <v>5</v>
      </c>
      <c r="AC13" s="100">
        <v>1.8</v>
      </c>
      <c r="AD13" s="100">
        <v>3.5</v>
      </c>
      <c r="AE13" s="100">
        <v>5.3</v>
      </c>
      <c r="AF13" s="100">
        <v>7</v>
      </c>
      <c r="AG13" s="100">
        <v>8.7</v>
      </c>
      <c r="AH13" s="100">
        <v>10.5</v>
      </c>
      <c r="AI13" s="100">
        <v>12.3</v>
      </c>
      <c r="AJ13" s="100">
        <v>15.7</v>
      </c>
      <c r="AK13" s="100">
        <v>19.1</v>
      </c>
      <c r="AL13" s="100">
        <v>24.3</v>
      </c>
      <c r="AN13" s="102" t="str">
        <f>CONCATENATE(AO13,AP13,AQ13)</f>
        <v>28125</v>
      </c>
      <c r="AO13" s="99">
        <v>28</v>
      </c>
      <c r="AP13" s="99">
        <v>12</v>
      </c>
      <c r="AQ13" s="99">
        <v>5</v>
      </c>
      <c r="AR13" s="108">
        <v>228.9</v>
      </c>
      <c r="AS13" s="92"/>
      <c r="BB13" s="115">
        <f>IF(BA12="Not Ok",((ROUND((VLOOKUP(Age,RATES,2,FALSE)-P7)*(1-Direct_Discount),2)*MAX(1,Tot_MMR_Extra)+IFERROR(VLOOKUP(Age,RATES,MATCH(EM_PC,RATES_HEADINGS),FALSE),0)+Tot_Flat_Extra)*VLOOKUP(Prem_Mode,'Product Data n Calcs'!$O$14:$P$15,2,0)),0)</f>
        <v>94.34</v>
      </c>
    </row>
    <row r="14" ht="14.25" spans="1:54">
      <c r="A14" s="58"/>
      <c r="B14" s="29">
        <v>27</v>
      </c>
      <c r="C14" s="59">
        <f>IFERROR(VLOOKUP(CONCATENATE(B14,PT,PPT),$AN$3:$AR$731,5,0),"")</f>
        <v>98.6</v>
      </c>
      <c r="D14" s="57">
        <f>INDEX($Y$2:$AL$767,MATCH(CONCATENATE($B14,PT,PPT),$Y$2:$Y$767,0),MATCH(D$3,$Y$2:$AL$2,0))</f>
        <v>0.7</v>
      </c>
      <c r="E14" s="57">
        <f>INDEX($Y$2:$AL$767,MATCH(CONCATENATE($B14,PT,PPT),$Y$2:$Y$767,0),MATCH(E$3,$Y$2:$AL$2,0))</f>
        <v>1.4</v>
      </c>
      <c r="F14" s="57">
        <f>INDEX($Y$2:$AL$767,MATCH(CONCATENATE($B14,PT,PPT),$Y$2:$Y$767,0),MATCH(F$3,$Y$2:$AL$2,0))</f>
        <v>2.2</v>
      </c>
      <c r="G14" s="57">
        <f>INDEX($Y$2:$AL$767,MATCH(CONCATENATE($B14,PT,PPT),$Y$2:$Y$767,0),MATCH(G$3,$Y$2:$AL$2,0))</f>
        <v>2.9</v>
      </c>
      <c r="H14" s="57">
        <f>INDEX($Y$2:$AL$767,MATCH(CONCATENATE($B14,PT,PPT),$Y$2:$Y$767,0),MATCH(H$3,$Y$2:$AL$2,0))</f>
        <v>3.7</v>
      </c>
      <c r="I14" s="57">
        <f>INDEX($Y$2:$AL$767,MATCH(CONCATENATE($B14,PT,PPT),$Y$2:$Y$767,0),MATCH(I$3,$Y$2:$AL$2,0))</f>
        <v>4.4</v>
      </c>
      <c r="J14" s="57">
        <f>INDEX($Y$2:$AL$767,MATCH(CONCATENATE($B14,PT,PPT),$Y$2:$Y$767,0),MATCH(J$3,$Y$2:$AL$2,0))</f>
        <v>5.2</v>
      </c>
      <c r="K14" s="57">
        <f>INDEX($Y$2:$AL$767,MATCH(CONCATENATE($B14,PT,PPT),$Y$2:$Y$767,0),MATCH(K$3,$Y$2:$AL$2,0))</f>
        <v>6.6</v>
      </c>
      <c r="L14" s="57">
        <f>INDEX($Y$2:$AL$767,MATCH(CONCATENATE($B14,PT,PPT),$Y$2:$Y$767,0),MATCH(L$3,$Y$2:$AL$2,0))</f>
        <v>8.1</v>
      </c>
      <c r="M14" s="57">
        <f>INDEX($Y$2:$AL$767,MATCH(CONCATENATE($B14,PT,PPT),$Y$2:$Y$767,0),MATCH(M$3,$Y$2:$AL$2,0))</f>
        <v>10.3</v>
      </c>
      <c r="N14" s="66"/>
      <c r="O14" s="64" t="s">
        <v>7</v>
      </c>
      <c r="P14" s="59">
        <v>1</v>
      </c>
      <c r="R14" s="77" t="s">
        <v>25</v>
      </c>
      <c r="S14" s="78">
        <f>MMR_Extra</f>
        <v>0</v>
      </c>
      <c r="T14" s="79">
        <f>Tot_MMR_Extra</f>
        <v>0</v>
      </c>
      <c r="Y14" s="96" t="str">
        <f>CONCATENATE(Z14,AA14,AB14)</f>
        <v>29125</v>
      </c>
      <c r="Z14" s="99">
        <v>29</v>
      </c>
      <c r="AA14" s="99">
        <v>12</v>
      </c>
      <c r="AB14" s="99">
        <v>5</v>
      </c>
      <c r="AC14" s="100">
        <v>1.8</v>
      </c>
      <c r="AD14" s="100">
        <v>3.6</v>
      </c>
      <c r="AE14" s="100">
        <v>5.5</v>
      </c>
      <c r="AF14" s="100">
        <v>7.3</v>
      </c>
      <c r="AG14" s="100">
        <v>9.1</v>
      </c>
      <c r="AH14" s="100">
        <v>11</v>
      </c>
      <c r="AI14" s="100">
        <v>12.8</v>
      </c>
      <c r="AJ14" s="100">
        <v>16.4</v>
      </c>
      <c r="AK14" s="100">
        <v>20</v>
      </c>
      <c r="AL14" s="100">
        <v>25.4</v>
      </c>
      <c r="AN14" s="102" t="str">
        <f>CONCATENATE(AO14,AP14,AQ14)</f>
        <v>29125</v>
      </c>
      <c r="AO14" s="99">
        <v>29</v>
      </c>
      <c r="AP14" s="99">
        <v>12</v>
      </c>
      <c r="AQ14" s="99">
        <v>5</v>
      </c>
      <c r="AR14" s="108">
        <v>229.3</v>
      </c>
      <c r="AS14" s="92"/>
      <c r="BA14" s="74" t="str">
        <f>IF(BB14&gt;=O7,"OK","Not OK")</f>
        <v>Not OK</v>
      </c>
      <c r="BB14" s="114">
        <f>IFERROR(ROUND(IF(ST_Indicator="No",('Premium Calculation'!$F$4*1000/BB13),(('Premium Calculation'!$F$4/(1+STax_1))*1000/BB13)),0),0)</f>
        <v>401175</v>
      </c>
    </row>
    <row r="15" ht="14.25" spans="1:54">
      <c r="A15" s="58"/>
      <c r="B15" s="29">
        <v>28</v>
      </c>
      <c r="C15" s="59">
        <f>IFERROR(VLOOKUP(CONCATENATE(B15,PT,PPT),$AN$3:$AR$731,5,0),"")</f>
        <v>98.7</v>
      </c>
      <c r="D15" s="57">
        <f>INDEX($Y$2:$AL$767,MATCH(CONCATENATE($B15,PT,PPT),$Y$2:$Y$767,0),MATCH(D$3,$Y$2:$AL$2,0))</f>
        <v>0.8</v>
      </c>
      <c r="E15" s="57">
        <f>INDEX($Y$2:$AL$767,MATCH(CONCATENATE($B15,PT,PPT),$Y$2:$Y$767,0),MATCH(E$3,$Y$2:$AL$2,0))</f>
        <v>1.6</v>
      </c>
      <c r="F15" s="57">
        <f>INDEX($Y$2:$AL$767,MATCH(CONCATENATE($B15,PT,PPT),$Y$2:$Y$767,0),MATCH(F$3,$Y$2:$AL$2,0))</f>
        <v>2.4</v>
      </c>
      <c r="G15" s="57">
        <f>INDEX($Y$2:$AL$767,MATCH(CONCATENATE($B15,PT,PPT),$Y$2:$Y$767,0),MATCH(G$3,$Y$2:$AL$2,0))</f>
        <v>3.2</v>
      </c>
      <c r="H15" s="57">
        <f>INDEX($Y$2:$AL$767,MATCH(CONCATENATE($B15,PT,PPT),$Y$2:$Y$767,0),MATCH(H$3,$Y$2:$AL$2,0))</f>
        <v>4</v>
      </c>
      <c r="I15" s="57">
        <f>INDEX($Y$2:$AL$767,MATCH(CONCATENATE($B15,PT,PPT),$Y$2:$Y$767,0),MATCH(I$3,$Y$2:$AL$2,0))</f>
        <v>4.8</v>
      </c>
      <c r="J15" s="57">
        <f>INDEX($Y$2:$AL$767,MATCH(CONCATENATE($B15,PT,PPT),$Y$2:$Y$767,0),MATCH(J$3,$Y$2:$AL$2,0))</f>
        <v>5.5</v>
      </c>
      <c r="K15" s="57">
        <f>INDEX($Y$2:$AL$767,MATCH(CONCATENATE($B15,PT,PPT),$Y$2:$Y$767,0),MATCH(K$3,$Y$2:$AL$2,0))</f>
        <v>7.1</v>
      </c>
      <c r="L15" s="57">
        <f>INDEX($Y$2:$AL$767,MATCH(CONCATENATE($B15,PT,PPT),$Y$2:$Y$767,0),MATCH(L$3,$Y$2:$AL$2,0))</f>
        <v>8.6</v>
      </c>
      <c r="M15" s="57">
        <f>INDEX($Y$2:$AL$767,MATCH(CONCATENATE($B15,PT,PPT),$Y$2:$Y$767,0),MATCH(M$3,$Y$2:$AL$2,0))</f>
        <v>10.9</v>
      </c>
      <c r="N15" s="66"/>
      <c r="O15" s="64" t="s">
        <v>141</v>
      </c>
      <c r="P15" s="65">
        <v>0.09</v>
      </c>
      <c r="R15" s="77" t="s">
        <v>142</v>
      </c>
      <c r="S15" s="78">
        <f>Tot_Flat_Extra+EMR_Rate+MAX(Tot_MMR_Extra-1,0)*Net_Prem_Rate</f>
        <v>0</v>
      </c>
      <c r="T15" s="79">
        <f>T13+T11+MAX(T14-1,0)*T10</f>
        <v>0</v>
      </c>
      <c r="Y15" s="96" t="str">
        <f>CONCATENATE(Z15,AA15,AB15)</f>
        <v>30125</v>
      </c>
      <c r="Z15" s="99">
        <v>30</v>
      </c>
      <c r="AA15" s="99">
        <v>12</v>
      </c>
      <c r="AB15" s="99">
        <v>5</v>
      </c>
      <c r="AC15" s="100">
        <v>1.9</v>
      </c>
      <c r="AD15" s="100">
        <v>3.8</v>
      </c>
      <c r="AE15" s="100">
        <v>5.8</v>
      </c>
      <c r="AF15" s="100">
        <v>7.7</v>
      </c>
      <c r="AG15" s="100">
        <v>9.7</v>
      </c>
      <c r="AH15" s="100">
        <v>11.6</v>
      </c>
      <c r="AI15" s="100">
        <v>13.5</v>
      </c>
      <c r="AJ15" s="100">
        <v>17.3</v>
      </c>
      <c r="AK15" s="100">
        <v>21.1</v>
      </c>
      <c r="AL15" s="100">
        <v>26.8</v>
      </c>
      <c r="AN15" s="102" t="str">
        <f>CONCATENATE(AO15,AP15,AQ15)</f>
        <v>30125</v>
      </c>
      <c r="AO15" s="99">
        <v>30</v>
      </c>
      <c r="AP15" s="99">
        <v>12</v>
      </c>
      <c r="AQ15" s="99">
        <v>5</v>
      </c>
      <c r="AR15" s="108">
        <v>229.7</v>
      </c>
      <c r="AS15" s="92"/>
      <c r="BB15" s="115">
        <f>IF(BA14="Not Ok",((ROUND((VLOOKUP(Age,RATES,2,FALSE)-P6)*(1-Direct_Discount),2)*MAX(1,Tot_MMR_Extra)+IFERROR(VLOOKUP(Age,RATES,MATCH(EM_PC,RATES_HEADINGS),FALSE),0)+Tot_Flat_Extra)*VLOOKUP(Prem_Mode,'Product Data n Calcs'!$O$14:$P$15,2,0)),0)</f>
        <v>94.9</v>
      </c>
    </row>
    <row r="16" ht="14.25" spans="1:54">
      <c r="A16" s="58"/>
      <c r="B16" s="29">
        <v>29</v>
      </c>
      <c r="C16" s="59">
        <f>IFERROR(VLOOKUP(CONCATENATE(B16,PT,PPT),$AN$3:$AR$731,5,0),"")</f>
        <v>99</v>
      </c>
      <c r="D16" s="57">
        <f>INDEX($Y$2:$AL$767,MATCH(CONCATENATE($B16,PT,PPT),$Y$2:$Y$767,0),MATCH(D$3,$Y$2:$AL$2,0))</f>
        <v>0.8</v>
      </c>
      <c r="E16" s="57">
        <f>INDEX($Y$2:$AL$767,MATCH(CONCATENATE($B16,PT,PPT),$Y$2:$Y$767,0),MATCH(E$3,$Y$2:$AL$2,0))</f>
        <v>1.6</v>
      </c>
      <c r="F16" s="57">
        <f>INDEX($Y$2:$AL$767,MATCH(CONCATENATE($B16,PT,PPT),$Y$2:$Y$767,0),MATCH(F$3,$Y$2:$AL$2,0))</f>
        <v>2.5</v>
      </c>
      <c r="G16" s="57">
        <f>INDEX($Y$2:$AL$767,MATCH(CONCATENATE($B16,PT,PPT),$Y$2:$Y$767,0),MATCH(G$3,$Y$2:$AL$2,0))</f>
        <v>3.3</v>
      </c>
      <c r="H16" s="57">
        <f>INDEX($Y$2:$AL$767,MATCH(CONCATENATE($B16,PT,PPT),$Y$2:$Y$767,0),MATCH(H$3,$Y$2:$AL$2,0))</f>
        <v>4.2</v>
      </c>
      <c r="I16" s="57">
        <f>INDEX($Y$2:$AL$767,MATCH(CONCATENATE($B16,PT,PPT),$Y$2:$Y$767,0),MATCH(I$3,$Y$2:$AL$2,0))</f>
        <v>5</v>
      </c>
      <c r="J16" s="57">
        <f>INDEX($Y$2:$AL$767,MATCH(CONCATENATE($B16,PT,PPT),$Y$2:$Y$767,0),MATCH(J$3,$Y$2:$AL$2,0))</f>
        <v>5.8</v>
      </c>
      <c r="K16" s="57">
        <f>INDEX($Y$2:$AL$767,MATCH(CONCATENATE($B16,PT,PPT),$Y$2:$Y$767,0),MATCH(K$3,$Y$2:$AL$2,0))</f>
        <v>7.5</v>
      </c>
      <c r="L16" s="57">
        <f>INDEX($Y$2:$AL$767,MATCH(CONCATENATE($B16,PT,PPT),$Y$2:$Y$767,0),MATCH(L$3,$Y$2:$AL$2,0))</f>
        <v>9.1</v>
      </c>
      <c r="M16" s="57">
        <f>INDEX($Y$2:$AL$767,MATCH(CONCATENATE($B16,PT,PPT),$Y$2:$Y$767,0),MATCH(M$3,$Y$2:$AL$2,0))</f>
        <v>11.6</v>
      </c>
      <c r="R16" s="77" t="s">
        <v>143</v>
      </c>
      <c r="S16" s="78">
        <f>Tot_Flat_Extra+EMR_Rate+MAX(Tot_MMR_Extra-1,0)*Prem_after_rebate</f>
        <v>0</v>
      </c>
      <c r="T16" s="79">
        <f>T13+T11+MAX(T14-1,0)*T8</f>
        <v>0</v>
      </c>
      <c r="U16" s="83" t="s">
        <v>144</v>
      </c>
      <c r="Y16" s="96" t="str">
        <f>CONCATENATE(Z16,AA16,AB16)</f>
        <v>31125</v>
      </c>
      <c r="Z16" s="99">
        <v>31</v>
      </c>
      <c r="AA16" s="99">
        <v>12</v>
      </c>
      <c r="AB16" s="99">
        <v>5</v>
      </c>
      <c r="AC16" s="100">
        <v>2</v>
      </c>
      <c r="AD16" s="100">
        <v>4.1</v>
      </c>
      <c r="AE16" s="100">
        <v>6.1</v>
      </c>
      <c r="AF16" s="100">
        <v>8.1</v>
      </c>
      <c r="AG16" s="100">
        <v>10.2</v>
      </c>
      <c r="AH16" s="100">
        <v>12.2</v>
      </c>
      <c r="AI16" s="100">
        <v>14.3</v>
      </c>
      <c r="AJ16" s="100">
        <v>18.3</v>
      </c>
      <c r="AK16" s="100">
        <v>22.3</v>
      </c>
      <c r="AL16" s="100">
        <v>28.3</v>
      </c>
      <c r="AN16" s="102" t="str">
        <f>CONCATENATE(AO16,AP16,AQ16)</f>
        <v>31125</v>
      </c>
      <c r="AO16" s="99">
        <v>31</v>
      </c>
      <c r="AP16" s="99">
        <v>12</v>
      </c>
      <c r="AQ16" s="99">
        <v>5</v>
      </c>
      <c r="AR16" s="108">
        <v>230.2</v>
      </c>
      <c r="AS16" s="92"/>
      <c r="BA16" s="74" t="str">
        <f>IF(BB16&gt;=O6,"OK","Not OK")</f>
        <v>Not OK</v>
      </c>
      <c r="BB16" s="114">
        <f>IFERROR(ROUND(IF(ST_Indicator="No",('Premium Calculation'!$F$4*1000/BB15),(('Premium Calculation'!$F$4/(1+STax_1))*1000/BB15)),0),0)</f>
        <v>398808</v>
      </c>
    </row>
    <row r="17" ht="14.25" spans="1:54">
      <c r="A17" s="58"/>
      <c r="B17" s="29">
        <v>30</v>
      </c>
      <c r="C17" s="59">
        <f>IFERROR(VLOOKUP(CONCATENATE(B17,PT,PPT),$AN$3:$AR$731,5,0),"")</f>
        <v>99.2</v>
      </c>
      <c r="D17" s="57">
        <f>INDEX($Y$2:$AL$767,MATCH(CONCATENATE($B17,PT,PPT),$Y$2:$Y$767,0),MATCH(D$3,$Y$2:$AL$2,0))</f>
        <v>0.9</v>
      </c>
      <c r="E17" s="57">
        <f>INDEX($Y$2:$AL$767,MATCH(CONCATENATE($B17,PT,PPT),$Y$2:$Y$767,0),MATCH(E$3,$Y$2:$AL$2,0))</f>
        <v>1.8</v>
      </c>
      <c r="F17" s="57">
        <f>INDEX($Y$2:$AL$767,MATCH(CONCATENATE($B17,PT,PPT),$Y$2:$Y$767,0),MATCH(F$3,$Y$2:$AL$2,0))</f>
        <v>2.7</v>
      </c>
      <c r="G17" s="57">
        <f>INDEX($Y$2:$AL$767,MATCH(CONCATENATE($B17,PT,PPT),$Y$2:$Y$767,0),MATCH(G$3,$Y$2:$AL$2,0))</f>
        <v>3.6</v>
      </c>
      <c r="H17" s="57">
        <f>INDEX($Y$2:$AL$767,MATCH(CONCATENATE($B17,PT,PPT),$Y$2:$Y$767,0),MATCH(H$3,$Y$2:$AL$2,0))</f>
        <v>4.5</v>
      </c>
      <c r="I17" s="57">
        <f>INDEX($Y$2:$AL$767,MATCH(CONCATENATE($B17,PT,PPT),$Y$2:$Y$767,0),MATCH(I$3,$Y$2:$AL$2,0))</f>
        <v>5.4</v>
      </c>
      <c r="J17" s="57">
        <f>INDEX($Y$2:$AL$767,MATCH(CONCATENATE($B17,PT,PPT),$Y$2:$Y$767,0),MATCH(J$3,$Y$2:$AL$2,0))</f>
        <v>6.3</v>
      </c>
      <c r="K17" s="57">
        <f>INDEX($Y$2:$AL$767,MATCH(CONCATENATE($B17,PT,PPT),$Y$2:$Y$767,0),MATCH(K$3,$Y$2:$AL$2,0))</f>
        <v>8.1</v>
      </c>
      <c r="L17" s="57">
        <f>INDEX($Y$2:$AL$767,MATCH(CONCATENATE($B17,PT,PPT),$Y$2:$Y$767,0),MATCH(L$3,$Y$2:$AL$2,0))</f>
        <v>9.8</v>
      </c>
      <c r="M17" s="57">
        <f>INDEX($Y$2:$AL$767,MATCH(CONCATENATE($B17,PT,PPT),$Y$2:$Y$767,0),MATCH(M$3,$Y$2:$AL$2,0))</f>
        <v>12.4</v>
      </c>
      <c r="R17" s="77" t="s">
        <v>145</v>
      </c>
      <c r="S17" s="78">
        <f>ROUND(Net_Prem_Rate+Net_EMR_Rate,2)</f>
        <v>95.74</v>
      </c>
      <c r="T17" s="79">
        <f>ROUND(T10+T15,2)</f>
        <v>95.74</v>
      </c>
      <c r="U17" s="84">
        <f>ROUND(T10*T19,0)</f>
        <v>37848</v>
      </c>
      <c r="V17" s="87" t="s">
        <v>146</v>
      </c>
      <c r="W17" s="88"/>
      <c r="Y17" s="96" t="str">
        <f>CONCATENATE(Z17,AA17,AB17)</f>
        <v>32125</v>
      </c>
      <c r="Z17" s="99">
        <v>32</v>
      </c>
      <c r="AA17" s="99">
        <v>12</v>
      </c>
      <c r="AB17" s="99">
        <v>5</v>
      </c>
      <c r="AC17" s="100">
        <v>2.2</v>
      </c>
      <c r="AD17" s="100">
        <v>4.4</v>
      </c>
      <c r="AE17" s="100">
        <v>6.6</v>
      </c>
      <c r="AF17" s="100">
        <v>8.8</v>
      </c>
      <c r="AG17" s="100">
        <v>11</v>
      </c>
      <c r="AH17" s="100">
        <v>13.1</v>
      </c>
      <c r="AI17" s="100">
        <v>15.3</v>
      </c>
      <c r="AJ17" s="100">
        <v>19.6</v>
      </c>
      <c r="AK17" s="100">
        <v>23.9</v>
      </c>
      <c r="AL17" s="100">
        <v>30.3</v>
      </c>
      <c r="AN17" s="102" t="str">
        <f>CONCATENATE(AO17,AP17,AQ17)</f>
        <v>32125</v>
      </c>
      <c r="AO17" s="99">
        <v>32</v>
      </c>
      <c r="AP17" s="99">
        <v>12</v>
      </c>
      <c r="AQ17" s="99">
        <v>5</v>
      </c>
      <c r="AR17" s="108">
        <v>230.7</v>
      </c>
      <c r="AS17" s="92"/>
      <c r="BB17" s="115">
        <f>IF(BA16="Not Ok",((ROUND((VLOOKUP(Age,RATES,2,FALSE)-P5)*(1-Direct_Discount),2)*MAX(1,Tot_MMR_Extra)+IFERROR(VLOOKUP(Age,RATES,MATCH(EM_PC,RATES_HEADINGS),FALSE),0)+Tot_Flat_Extra)*VLOOKUP(Prem_Mode,'Product Data n Calcs'!$O$14:$P$15,2,0)),0)</f>
        <v>95.74</v>
      </c>
    </row>
    <row r="18" ht="16.5" customHeight="1" spans="1:54">
      <c r="A18" s="58"/>
      <c r="B18" s="29">
        <v>31</v>
      </c>
      <c r="C18" s="59">
        <f>IFERROR(VLOOKUP(CONCATENATE(B18,PT,PPT),$AN$3:$AR$731,5,0),"")</f>
        <v>99.5</v>
      </c>
      <c r="D18" s="57">
        <f>INDEX($Y$2:$AL$767,MATCH(CONCATENATE($B18,PT,PPT),$Y$2:$Y$767,0),MATCH(D$3,$Y$2:$AL$2,0))</f>
        <v>1</v>
      </c>
      <c r="E18" s="57">
        <f>INDEX($Y$2:$AL$767,MATCH(CONCATENATE($B18,PT,PPT),$Y$2:$Y$767,0),MATCH(E$3,$Y$2:$AL$2,0))</f>
        <v>2</v>
      </c>
      <c r="F18" s="57">
        <f>INDEX($Y$2:$AL$767,MATCH(CONCATENATE($B18,PT,PPT),$Y$2:$Y$767,0),MATCH(F$3,$Y$2:$AL$2,0))</f>
        <v>2.9</v>
      </c>
      <c r="G18" s="57">
        <f>INDEX($Y$2:$AL$767,MATCH(CONCATENATE($B18,PT,PPT),$Y$2:$Y$767,0),MATCH(G$3,$Y$2:$AL$2,0))</f>
        <v>3.9</v>
      </c>
      <c r="H18" s="57">
        <f>INDEX($Y$2:$AL$767,MATCH(CONCATENATE($B18,PT,PPT),$Y$2:$Y$767,0),MATCH(H$3,$Y$2:$AL$2,0))</f>
        <v>4.9</v>
      </c>
      <c r="I18" s="57">
        <f>INDEX($Y$2:$AL$767,MATCH(CONCATENATE($B18,PT,PPT),$Y$2:$Y$767,0),MATCH(I$3,$Y$2:$AL$2,0))</f>
        <v>5.8</v>
      </c>
      <c r="J18" s="57">
        <f>INDEX($Y$2:$AL$767,MATCH(CONCATENATE($B18,PT,PPT),$Y$2:$Y$767,0),MATCH(J$3,$Y$2:$AL$2,0))</f>
        <v>6.8</v>
      </c>
      <c r="K18" s="57">
        <f>INDEX($Y$2:$AL$767,MATCH(CONCATENATE($B18,PT,PPT),$Y$2:$Y$767,0),MATCH(K$3,$Y$2:$AL$2,0))</f>
        <v>8.7</v>
      </c>
      <c r="L18" s="57">
        <f>INDEX($Y$2:$AL$767,MATCH(CONCATENATE($B18,PT,PPT),$Y$2:$Y$767,0),MATCH(L$3,$Y$2:$AL$2,0))</f>
        <v>10.6</v>
      </c>
      <c r="M18" s="57">
        <f>INDEX($Y$2:$AL$767,MATCH(CONCATENATE($B18,PT,PPT),$Y$2:$Y$767,0),MATCH(M$3,$Y$2:$AL$2,0))</f>
        <v>13.4</v>
      </c>
      <c r="R18" s="77" t="s">
        <v>147</v>
      </c>
      <c r="S18" s="78">
        <f>ROUND(Prem_after_rebate+Net_EMR_rate_yr2,2)</f>
        <v>95.74</v>
      </c>
      <c r="T18" s="79">
        <f>T8+T16</f>
        <v>95.744</v>
      </c>
      <c r="U18" s="84">
        <f>ROUND(T8*T19,0)</f>
        <v>37848</v>
      </c>
      <c r="V18" s="87" t="s">
        <v>148</v>
      </c>
      <c r="W18" s="88"/>
      <c r="Y18" s="96" t="str">
        <f>CONCATENATE(Z18,AA18,AB18)</f>
        <v>33125</v>
      </c>
      <c r="Z18" s="99">
        <v>33</v>
      </c>
      <c r="AA18" s="99">
        <v>12</v>
      </c>
      <c r="AB18" s="99">
        <v>5</v>
      </c>
      <c r="AC18" s="100">
        <v>2.3</v>
      </c>
      <c r="AD18" s="100">
        <v>4.7</v>
      </c>
      <c r="AE18" s="100">
        <v>7</v>
      </c>
      <c r="AF18" s="100">
        <v>9.4</v>
      </c>
      <c r="AG18" s="100">
        <v>11.7</v>
      </c>
      <c r="AH18" s="100">
        <v>14.1</v>
      </c>
      <c r="AI18" s="100">
        <v>16.4</v>
      </c>
      <c r="AJ18" s="100">
        <v>21</v>
      </c>
      <c r="AK18" s="100">
        <v>25.6</v>
      </c>
      <c r="AL18" s="100">
        <v>32.5</v>
      </c>
      <c r="AN18" s="102" t="str">
        <f>CONCATENATE(AO18,AP18,AQ18)</f>
        <v>33125</v>
      </c>
      <c r="AO18" s="99">
        <v>33</v>
      </c>
      <c r="AP18" s="99">
        <v>12</v>
      </c>
      <c r="AQ18" s="99">
        <v>5</v>
      </c>
      <c r="AR18" s="108">
        <v>231.4</v>
      </c>
      <c r="AS18" s="92"/>
      <c r="BA18" s="74" t="str">
        <f>IF(BB18&gt;=O5,"OK","Not OK")</f>
        <v>OK</v>
      </c>
      <c r="BB18" s="114">
        <f>IFERROR(ROUND(IF(ST_Indicator="No",('Premium Calculation'!$F$4*1000/BB17),(('Premium Calculation'!$F$4/(1+STax_1))*1000/BB17)),0),0)</f>
        <v>395309</v>
      </c>
    </row>
    <row r="19" ht="14.25" spans="1:45">
      <c r="A19" s="58"/>
      <c r="B19" s="29">
        <v>32</v>
      </c>
      <c r="C19" s="59">
        <f>IFERROR(VLOOKUP(CONCATENATE(B19,PT,PPT),$AN$3:$AR$731,5,0),"")</f>
        <v>99.8</v>
      </c>
      <c r="D19" s="57">
        <f>INDEX($Y$2:$AL$767,MATCH(CONCATENATE($B19,PT,PPT),$Y$2:$Y$767,0),MATCH(D$3,$Y$2:$AL$2,0))</f>
        <v>1.1</v>
      </c>
      <c r="E19" s="57">
        <f>INDEX($Y$2:$AL$767,MATCH(CONCATENATE($B19,PT,PPT),$Y$2:$Y$767,0),MATCH(E$3,$Y$2:$AL$2,0))</f>
        <v>2.2</v>
      </c>
      <c r="F19" s="57">
        <f>INDEX($Y$2:$AL$767,MATCH(CONCATENATE($B19,PT,PPT),$Y$2:$Y$767,0),MATCH(F$3,$Y$2:$AL$2,0))</f>
        <v>3.2</v>
      </c>
      <c r="G19" s="57">
        <f>INDEX($Y$2:$AL$767,MATCH(CONCATENATE($B19,PT,PPT),$Y$2:$Y$767,0),MATCH(G$3,$Y$2:$AL$2,0))</f>
        <v>4.3</v>
      </c>
      <c r="H19" s="57">
        <f>INDEX($Y$2:$AL$767,MATCH(CONCATENATE($B19,PT,PPT),$Y$2:$Y$767,0),MATCH(H$3,$Y$2:$AL$2,0))</f>
        <v>5.3</v>
      </c>
      <c r="I19" s="57">
        <f>INDEX($Y$2:$AL$767,MATCH(CONCATENATE($B19,PT,PPT),$Y$2:$Y$767,0),MATCH(I$3,$Y$2:$AL$2,0))</f>
        <v>6.3</v>
      </c>
      <c r="J19" s="57">
        <f>INDEX($Y$2:$AL$767,MATCH(CONCATENATE($B19,PT,PPT),$Y$2:$Y$767,0),MATCH(J$3,$Y$2:$AL$2,0))</f>
        <v>7.4</v>
      </c>
      <c r="K19" s="57">
        <f>INDEX($Y$2:$AL$767,MATCH(CONCATENATE($B19,PT,PPT),$Y$2:$Y$767,0),MATCH(K$3,$Y$2:$AL$2,0))</f>
        <v>9.4</v>
      </c>
      <c r="L19" s="57">
        <f>INDEX($Y$2:$AL$767,MATCH(CONCATENATE($B19,PT,PPT),$Y$2:$Y$767,0),MATCH(L$3,$Y$2:$AL$2,0))</f>
        <v>11.5</v>
      </c>
      <c r="M19" s="57">
        <f>INDEX($Y$2:$AL$767,MATCH(CONCATENATE($B19,PT,PPT),$Y$2:$Y$767,0),MATCH(M$3,$Y$2:$AL$2,0))</f>
        <v>14.5</v>
      </c>
      <c r="R19" s="77" t="s">
        <v>149</v>
      </c>
      <c r="S19" s="78">
        <f>SA/1000*VLOOKUP(Prem_Mode,$O$14:$P$15,2,FALSE)</f>
        <v>395.309</v>
      </c>
      <c r="T19" s="79">
        <f>SA_by_1000_n_Modal_Factor</f>
        <v>395.309</v>
      </c>
      <c r="U19" s="80"/>
      <c r="Y19" s="96" t="str">
        <f>CONCATENATE(Z19,AA19,AB19)</f>
        <v>34125</v>
      </c>
      <c r="Z19" s="99">
        <v>34</v>
      </c>
      <c r="AA19" s="99">
        <v>12</v>
      </c>
      <c r="AB19" s="99">
        <v>5</v>
      </c>
      <c r="AC19" s="100">
        <v>2.5</v>
      </c>
      <c r="AD19" s="100">
        <v>5</v>
      </c>
      <c r="AE19" s="100">
        <v>7.6</v>
      </c>
      <c r="AF19" s="100">
        <v>10.1</v>
      </c>
      <c r="AG19" s="100">
        <v>12.7</v>
      </c>
      <c r="AH19" s="100">
        <v>15.2</v>
      </c>
      <c r="AI19" s="100">
        <v>17.7</v>
      </c>
      <c r="AJ19" s="100">
        <v>22.7</v>
      </c>
      <c r="AK19" s="100">
        <v>27.6</v>
      </c>
      <c r="AL19" s="100">
        <v>35</v>
      </c>
      <c r="AN19" s="102" t="str">
        <f>CONCATENATE(AO19,AP19,AQ19)</f>
        <v>34125</v>
      </c>
      <c r="AO19" s="99">
        <v>34</v>
      </c>
      <c r="AP19" s="99">
        <v>12</v>
      </c>
      <c r="AQ19" s="99">
        <v>5</v>
      </c>
      <c r="AR19" s="108">
        <v>232.2</v>
      </c>
      <c r="AS19" s="92"/>
    </row>
    <row r="20" ht="14.25" spans="1:45">
      <c r="A20" s="58"/>
      <c r="B20" s="29">
        <v>33</v>
      </c>
      <c r="C20" s="59">
        <f>IFERROR(VLOOKUP(CONCATENATE(B20,PT,PPT),$AN$3:$AR$731,5,0),"")</f>
        <v>100.2</v>
      </c>
      <c r="D20" s="57">
        <f>INDEX($Y$2:$AL$767,MATCH(CONCATENATE($B20,PT,PPT),$Y$2:$Y$767,0),MATCH(D$3,$Y$2:$AL$2,0))</f>
        <v>1.2</v>
      </c>
      <c r="E20" s="57">
        <f>INDEX($Y$2:$AL$767,MATCH(CONCATENATE($B20,PT,PPT),$Y$2:$Y$767,0),MATCH(E$3,$Y$2:$AL$2,0))</f>
        <v>2.3</v>
      </c>
      <c r="F20" s="57">
        <f>INDEX($Y$2:$AL$767,MATCH(CONCATENATE($B20,PT,PPT),$Y$2:$Y$767,0),MATCH(F$3,$Y$2:$AL$2,0))</f>
        <v>3.5</v>
      </c>
      <c r="G20" s="57">
        <f>INDEX($Y$2:$AL$767,MATCH(CONCATENATE($B20,PT,PPT),$Y$2:$Y$767,0),MATCH(G$3,$Y$2:$AL$2,0))</f>
        <v>4.6</v>
      </c>
      <c r="H20" s="57">
        <f>INDEX($Y$2:$AL$767,MATCH(CONCATENATE($B20,PT,PPT),$Y$2:$Y$767,0),MATCH(H$3,$Y$2:$AL$2,0))</f>
        <v>5.7</v>
      </c>
      <c r="I20" s="57">
        <f>INDEX($Y$2:$AL$767,MATCH(CONCATENATE($B20,PT,PPT),$Y$2:$Y$767,0),MATCH(I$3,$Y$2:$AL$2,0))</f>
        <v>6.9</v>
      </c>
      <c r="J20" s="57">
        <f>INDEX($Y$2:$AL$767,MATCH(CONCATENATE($B20,PT,PPT),$Y$2:$Y$767,0),MATCH(J$3,$Y$2:$AL$2,0))</f>
        <v>8</v>
      </c>
      <c r="K20" s="57">
        <f>INDEX($Y$2:$AL$767,MATCH(CONCATENATE($B20,PT,PPT),$Y$2:$Y$767,0),MATCH(K$3,$Y$2:$AL$2,0))</f>
        <v>10.2</v>
      </c>
      <c r="L20" s="57">
        <f>INDEX($Y$2:$AL$767,MATCH(CONCATENATE($B20,PT,PPT),$Y$2:$Y$767,0),MATCH(L$3,$Y$2:$AL$2,0))</f>
        <v>12.4</v>
      </c>
      <c r="M20" s="57">
        <f>INDEX($Y$2:$AL$767,MATCH(CONCATENATE($B20,PT,PPT),$Y$2:$Y$767,0),MATCH(M$3,$Y$2:$AL$2,0))</f>
        <v>15.7</v>
      </c>
      <c r="Y20" s="96" t="str">
        <f>CONCATENATE(Z20,AA20,AB20)</f>
        <v>35125</v>
      </c>
      <c r="Z20" s="99">
        <v>35</v>
      </c>
      <c r="AA20" s="99">
        <v>12</v>
      </c>
      <c r="AB20" s="99">
        <v>5</v>
      </c>
      <c r="AC20" s="100">
        <v>2.7</v>
      </c>
      <c r="AD20" s="100">
        <v>5.5</v>
      </c>
      <c r="AE20" s="100">
        <v>8.3</v>
      </c>
      <c r="AF20" s="100">
        <v>11</v>
      </c>
      <c r="AG20" s="100">
        <v>13.8</v>
      </c>
      <c r="AH20" s="100">
        <v>16.5</v>
      </c>
      <c r="AI20" s="100">
        <v>19.2</v>
      </c>
      <c r="AJ20" s="100">
        <v>24.6</v>
      </c>
      <c r="AK20" s="100">
        <v>30</v>
      </c>
      <c r="AL20" s="100">
        <v>38</v>
      </c>
      <c r="AN20" s="102" t="str">
        <f>CONCATENATE(AO20,AP20,AQ20)</f>
        <v>35125</v>
      </c>
      <c r="AO20" s="99">
        <v>35</v>
      </c>
      <c r="AP20" s="99">
        <v>12</v>
      </c>
      <c r="AQ20" s="99">
        <v>5</v>
      </c>
      <c r="AR20" s="108">
        <v>233.1</v>
      </c>
      <c r="AS20" s="92"/>
    </row>
    <row r="21" ht="14.25" spans="1:45">
      <c r="A21" s="58"/>
      <c r="B21" s="29">
        <v>34</v>
      </c>
      <c r="C21" s="59">
        <f>IFERROR(VLOOKUP(CONCATENATE(B21,PT,PPT),$AN$3:$AR$731,5,0),"")</f>
        <v>100.7</v>
      </c>
      <c r="D21" s="57">
        <f>INDEX($Y$2:$AL$767,MATCH(CONCATENATE($B21,PT,PPT),$Y$2:$Y$767,0),MATCH(D$3,$Y$2:$AL$2,0))</f>
        <v>1.2</v>
      </c>
      <c r="E21" s="57">
        <f>INDEX($Y$2:$AL$767,MATCH(CONCATENATE($B21,PT,PPT),$Y$2:$Y$767,0),MATCH(E$3,$Y$2:$AL$2,0))</f>
        <v>2.5</v>
      </c>
      <c r="F21" s="57">
        <f>INDEX($Y$2:$AL$767,MATCH(CONCATENATE($B21,PT,PPT),$Y$2:$Y$767,0),MATCH(F$3,$Y$2:$AL$2,0))</f>
        <v>3.7</v>
      </c>
      <c r="G21" s="57">
        <f>INDEX($Y$2:$AL$767,MATCH(CONCATENATE($B21,PT,PPT),$Y$2:$Y$767,0),MATCH(G$3,$Y$2:$AL$2,0))</f>
        <v>5</v>
      </c>
      <c r="H21" s="57">
        <f>INDEX($Y$2:$AL$767,MATCH(CONCATENATE($B21,PT,PPT),$Y$2:$Y$767,0),MATCH(H$3,$Y$2:$AL$2,0))</f>
        <v>6.2</v>
      </c>
      <c r="I21" s="57">
        <f>INDEX($Y$2:$AL$767,MATCH(CONCATENATE($B21,PT,PPT),$Y$2:$Y$767,0),MATCH(I$3,$Y$2:$AL$2,0))</f>
        <v>7.4</v>
      </c>
      <c r="J21" s="57">
        <f>INDEX($Y$2:$AL$767,MATCH(CONCATENATE($B21,PT,PPT),$Y$2:$Y$767,0),MATCH(J$3,$Y$2:$AL$2,0))</f>
        <v>8.7</v>
      </c>
      <c r="K21" s="57">
        <f>INDEX($Y$2:$AL$767,MATCH(CONCATENATE($B21,PT,PPT),$Y$2:$Y$767,0),MATCH(K$3,$Y$2:$AL$2,0))</f>
        <v>11.1</v>
      </c>
      <c r="L21" s="57">
        <f>INDEX($Y$2:$AL$767,MATCH(CONCATENATE($B21,PT,PPT),$Y$2:$Y$767,0),MATCH(L$3,$Y$2:$AL$2,0))</f>
        <v>13.5</v>
      </c>
      <c r="M21" s="57">
        <f>INDEX($Y$2:$AL$767,MATCH(CONCATENATE($B21,PT,PPT),$Y$2:$Y$767,0),MATCH(M$3,$Y$2:$AL$2,0))</f>
        <v>17</v>
      </c>
      <c r="O21" s="54" t="s">
        <v>17</v>
      </c>
      <c r="P21" s="54" t="s">
        <v>136</v>
      </c>
      <c r="R21" s="54" t="s">
        <v>150</v>
      </c>
      <c r="S21" s="54"/>
      <c r="T21" s="54"/>
      <c r="W21" s="89"/>
      <c r="Y21" s="96" t="str">
        <f>CONCATENATE(Z21,AA21,AB21)</f>
        <v>36125</v>
      </c>
      <c r="Z21" s="99">
        <v>36</v>
      </c>
      <c r="AA21" s="99">
        <v>12</v>
      </c>
      <c r="AB21" s="99">
        <v>5</v>
      </c>
      <c r="AC21" s="100">
        <v>3</v>
      </c>
      <c r="AD21" s="100">
        <v>6.1</v>
      </c>
      <c r="AE21" s="100">
        <v>9.1</v>
      </c>
      <c r="AF21" s="100">
        <v>12.1</v>
      </c>
      <c r="AG21" s="100">
        <v>15.1</v>
      </c>
      <c r="AH21" s="100">
        <v>18</v>
      </c>
      <c r="AI21" s="100">
        <v>21</v>
      </c>
      <c r="AJ21" s="100">
        <v>26.9</v>
      </c>
      <c r="AK21" s="100">
        <v>32.8</v>
      </c>
      <c r="AL21" s="100">
        <v>41.5</v>
      </c>
      <c r="AN21" s="102" t="str">
        <f>CONCATENATE(AO21,AP21,AQ21)</f>
        <v>36125</v>
      </c>
      <c r="AO21" s="99">
        <v>36</v>
      </c>
      <c r="AP21" s="99">
        <v>12</v>
      </c>
      <c r="AQ21" s="99">
        <v>5</v>
      </c>
      <c r="AR21" s="108">
        <v>234.1</v>
      </c>
      <c r="AS21" s="92"/>
    </row>
    <row r="22" ht="25.5" spans="1:45">
      <c r="A22" s="58"/>
      <c r="B22" s="29">
        <v>35</v>
      </c>
      <c r="C22" s="59">
        <f>IFERROR(VLOOKUP(CONCATENATE(B22,PT,PPT),$AN$3:$AR$731,5,0),"")</f>
        <v>101.2</v>
      </c>
      <c r="D22" s="57">
        <f>INDEX($Y$2:$AL$767,MATCH(CONCATENATE($B22,PT,PPT),$Y$2:$Y$767,0),MATCH(D$3,$Y$2:$AL$2,0))</f>
        <v>1.4</v>
      </c>
      <c r="E22" s="57">
        <f>INDEX($Y$2:$AL$767,MATCH(CONCATENATE($B22,PT,PPT),$Y$2:$Y$767,0),MATCH(E$3,$Y$2:$AL$2,0))</f>
        <v>2.7</v>
      </c>
      <c r="F22" s="57">
        <f>INDEX($Y$2:$AL$767,MATCH(CONCATENATE($B22,PT,PPT),$Y$2:$Y$767,0),MATCH(F$3,$Y$2:$AL$2,0))</f>
        <v>4.1</v>
      </c>
      <c r="G22" s="57">
        <f>INDEX($Y$2:$AL$767,MATCH(CONCATENATE($B22,PT,PPT),$Y$2:$Y$767,0),MATCH(G$3,$Y$2:$AL$2,0))</f>
        <v>5.5</v>
      </c>
      <c r="H22" s="57">
        <f>INDEX($Y$2:$AL$767,MATCH(CONCATENATE($B22,PT,PPT),$Y$2:$Y$767,0),MATCH(H$3,$Y$2:$AL$2,0))</f>
        <v>6.8</v>
      </c>
      <c r="I22" s="57">
        <f>INDEX($Y$2:$AL$767,MATCH(CONCATENATE($B22,PT,PPT),$Y$2:$Y$767,0),MATCH(I$3,$Y$2:$AL$2,0))</f>
        <v>8.2</v>
      </c>
      <c r="J22" s="57">
        <f>INDEX($Y$2:$AL$767,MATCH(CONCATENATE($B22,PT,PPT),$Y$2:$Y$767,0),MATCH(J$3,$Y$2:$AL$2,0))</f>
        <v>9.5</v>
      </c>
      <c r="K22" s="57">
        <f>INDEX($Y$2:$AL$767,MATCH(CONCATENATE($B22,PT,PPT),$Y$2:$Y$767,0),MATCH(K$3,$Y$2:$AL$2,0))</f>
        <v>12.1</v>
      </c>
      <c r="L22" s="57">
        <f>INDEX($Y$2:$AL$767,MATCH(CONCATENATE($B22,PT,PPT),$Y$2:$Y$767,0),MATCH(L$3,$Y$2:$AL$2,0))</f>
        <v>14.7</v>
      </c>
      <c r="M22" s="57">
        <f>INDEX($Y$2:$AL$767,MATCH(CONCATENATE($B22,PT,PPT),$Y$2:$Y$767,0),MATCH(M$3,$Y$2:$AL$2,0))</f>
        <v>18.6</v>
      </c>
      <c r="O22" s="67">
        <v>5</v>
      </c>
      <c r="P22" s="68">
        <f>IF(PT=12,6%,7.5%)</f>
        <v>0.075</v>
      </c>
      <c r="R22" s="90" t="s">
        <v>151</v>
      </c>
      <c r="S22" s="91">
        <f>ROUND(Tot_Prem_Rate_Yr1*SA_by_1000_n_Modal_Factor,2)</f>
        <v>37846.88</v>
      </c>
      <c r="T22" s="84">
        <f>ROUND(Tot_Prem_Rate_Oasis_Yr1*T19,0)</f>
        <v>37847</v>
      </c>
      <c r="U22" s="92"/>
      <c r="W22" s="89"/>
      <c r="Y22" s="96" t="str">
        <f>CONCATENATE(Z22,AA22,AB22)</f>
        <v>37125</v>
      </c>
      <c r="Z22" s="99">
        <v>37</v>
      </c>
      <c r="AA22" s="99">
        <v>12</v>
      </c>
      <c r="AB22" s="99">
        <v>5</v>
      </c>
      <c r="AC22" s="100">
        <v>3.3</v>
      </c>
      <c r="AD22" s="100">
        <v>6.7</v>
      </c>
      <c r="AE22" s="100">
        <v>10</v>
      </c>
      <c r="AF22" s="100">
        <v>13.3</v>
      </c>
      <c r="AG22" s="100">
        <v>16.6</v>
      </c>
      <c r="AH22" s="100">
        <v>19.8</v>
      </c>
      <c r="AI22" s="100">
        <v>23.1</v>
      </c>
      <c r="AJ22" s="100">
        <v>29.5</v>
      </c>
      <c r="AK22" s="100">
        <v>36</v>
      </c>
      <c r="AL22" s="100">
        <v>45.5</v>
      </c>
      <c r="AN22" s="102" t="str">
        <f>CONCATENATE(AO22,AP22,AQ22)</f>
        <v>37125</v>
      </c>
      <c r="AO22" s="99">
        <v>37</v>
      </c>
      <c r="AP22" s="99">
        <v>12</v>
      </c>
      <c r="AQ22" s="99">
        <v>5</v>
      </c>
      <c r="AR22" s="108">
        <v>235.3</v>
      </c>
      <c r="AS22" s="92"/>
    </row>
    <row r="23" ht="14.25" spans="1:45">
      <c r="A23" s="58"/>
      <c r="B23" s="29">
        <v>36</v>
      </c>
      <c r="C23" s="59">
        <f>IFERROR(VLOOKUP(CONCATENATE(B23,PT,PPT),$AN$3:$AR$731,5,0),"")</f>
        <v>101.7</v>
      </c>
      <c r="D23" s="57">
        <f>INDEX($Y$2:$AL$767,MATCH(CONCATENATE($B23,PT,PPT),$Y$2:$Y$767,0),MATCH(D$3,$Y$2:$AL$2,0))</f>
        <v>1.6</v>
      </c>
      <c r="E23" s="57">
        <f>INDEX($Y$2:$AL$767,MATCH(CONCATENATE($B23,PT,PPT),$Y$2:$Y$767,0),MATCH(E$3,$Y$2:$AL$2,0))</f>
        <v>3.1</v>
      </c>
      <c r="F23" s="57">
        <f>INDEX($Y$2:$AL$767,MATCH(CONCATENATE($B23,PT,PPT),$Y$2:$Y$767,0),MATCH(F$3,$Y$2:$AL$2,0))</f>
        <v>4.6</v>
      </c>
      <c r="G23" s="57">
        <f>INDEX($Y$2:$AL$767,MATCH(CONCATENATE($B23,PT,PPT),$Y$2:$Y$767,0),MATCH(G$3,$Y$2:$AL$2,0))</f>
        <v>6</v>
      </c>
      <c r="H23" s="57">
        <f>INDEX($Y$2:$AL$767,MATCH(CONCATENATE($B23,PT,PPT),$Y$2:$Y$767,0),MATCH(H$3,$Y$2:$AL$2,0))</f>
        <v>7.5</v>
      </c>
      <c r="I23" s="57">
        <f>INDEX($Y$2:$AL$767,MATCH(CONCATENATE($B23,PT,PPT),$Y$2:$Y$767,0),MATCH(I$3,$Y$2:$AL$2,0))</f>
        <v>9</v>
      </c>
      <c r="J23" s="57">
        <f>INDEX($Y$2:$AL$767,MATCH(CONCATENATE($B23,PT,PPT),$Y$2:$Y$767,0),MATCH(J$3,$Y$2:$AL$2,0))</f>
        <v>10.4</v>
      </c>
      <c r="K23" s="57">
        <f>INDEX($Y$2:$AL$767,MATCH(CONCATENATE($B23,PT,PPT),$Y$2:$Y$767,0),MATCH(K$3,$Y$2:$AL$2,0))</f>
        <v>13.3</v>
      </c>
      <c r="L23" s="57">
        <f>INDEX($Y$2:$AL$767,MATCH(CONCATENATE($B23,PT,PPT),$Y$2:$Y$767,0),MATCH(L$3,$Y$2:$AL$2,0))</f>
        <v>16.2</v>
      </c>
      <c r="M23" s="57">
        <f>INDEX($Y$2:$AL$767,MATCH(CONCATENATE($B23,PT,PPT),$Y$2:$Y$767,0),MATCH(M$3,$Y$2:$AL$2,0))</f>
        <v>20.4</v>
      </c>
      <c r="O23" s="67">
        <v>6</v>
      </c>
      <c r="P23" s="68">
        <v>0.09</v>
      </c>
      <c r="R23" s="90" t="s">
        <v>152</v>
      </c>
      <c r="S23" s="91">
        <f>ROUND((S22)*STax_1,2)</f>
        <v>1703.11</v>
      </c>
      <c r="T23" s="93">
        <f>T22*STax_1</f>
        <v>1703.115</v>
      </c>
      <c r="W23" s="89"/>
      <c r="Y23" s="96" t="str">
        <f>CONCATENATE(Z23,AA23,AB23)</f>
        <v>38125</v>
      </c>
      <c r="Z23" s="99">
        <v>38</v>
      </c>
      <c r="AA23" s="99">
        <v>12</v>
      </c>
      <c r="AB23" s="99">
        <v>5</v>
      </c>
      <c r="AC23" s="100">
        <v>3.7</v>
      </c>
      <c r="AD23" s="100">
        <v>7.4</v>
      </c>
      <c r="AE23" s="100">
        <v>11</v>
      </c>
      <c r="AF23" s="100">
        <v>14.6</v>
      </c>
      <c r="AG23" s="100">
        <v>18.2</v>
      </c>
      <c r="AH23" s="100">
        <v>21.8</v>
      </c>
      <c r="AI23" s="100">
        <v>25.4</v>
      </c>
      <c r="AJ23" s="100">
        <v>32.5</v>
      </c>
      <c r="AK23" s="100">
        <v>39.6</v>
      </c>
      <c r="AL23" s="100">
        <v>50.1</v>
      </c>
      <c r="AN23" s="102" t="str">
        <f>CONCATENATE(AO23,AP23,AQ23)</f>
        <v>38125</v>
      </c>
      <c r="AO23" s="99">
        <v>38</v>
      </c>
      <c r="AP23" s="99">
        <v>12</v>
      </c>
      <c r="AQ23" s="99">
        <v>5</v>
      </c>
      <c r="AR23" s="108">
        <v>236.7</v>
      </c>
      <c r="AS23" s="92"/>
    </row>
    <row r="24" ht="16.5" customHeight="1" spans="1:45">
      <c r="A24" s="58"/>
      <c r="B24" s="29">
        <v>37</v>
      </c>
      <c r="C24" s="59">
        <f>IFERROR(VLOOKUP(CONCATENATE(B24,PT,PPT),$AN$3:$AR$731,5,0),"")</f>
        <v>102.4</v>
      </c>
      <c r="D24" s="57">
        <f>INDEX($Y$2:$AL$767,MATCH(CONCATENATE($B24,PT,PPT),$Y$2:$Y$767,0),MATCH(D$3,$Y$2:$AL$2,0))</f>
        <v>1.6</v>
      </c>
      <c r="E24" s="57">
        <f>INDEX($Y$2:$AL$767,MATCH(CONCATENATE($B24,PT,PPT),$Y$2:$Y$767,0),MATCH(E$3,$Y$2:$AL$2,0))</f>
        <v>3.3</v>
      </c>
      <c r="F24" s="57">
        <f>INDEX($Y$2:$AL$767,MATCH(CONCATENATE($B24,PT,PPT),$Y$2:$Y$767,0),MATCH(F$3,$Y$2:$AL$2,0))</f>
        <v>4.9</v>
      </c>
      <c r="G24" s="57">
        <f>INDEX($Y$2:$AL$767,MATCH(CONCATENATE($B24,PT,PPT),$Y$2:$Y$767,0),MATCH(G$3,$Y$2:$AL$2,0))</f>
        <v>6.6</v>
      </c>
      <c r="H24" s="57">
        <f>INDEX($Y$2:$AL$767,MATCH(CONCATENATE($B24,PT,PPT),$Y$2:$Y$767,0),MATCH(H$3,$Y$2:$AL$2,0))</f>
        <v>8.2</v>
      </c>
      <c r="I24" s="57">
        <f>INDEX($Y$2:$AL$767,MATCH(CONCATENATE($B24,PT,PPT),$Y$2:$Y$767,0),MATCH(I$3,$Y$2:$AL$2,0))</f>
        <v>9.8</v>
      </c>
      <c r="J24" s="57">
        <f>INDEX($Y$2:$AL$767,MATCH(CONCATENATE($B24,PT,PPT),$Y$2:$Y$767,0),MATCH(J$3,$Y$2:$AL$2,0))</f>
        <v>11.4</v>
      </c>
      <c r="K24" s="57">
        <f>INDEX($Y$2:$AL$767,MATCH(CONCATENATE($B24,PT,PPT),$Y$2:$Y$767,0),MATCH(K$3,$Y$2:$AL$2,0))</f>
        <v>14.5</v>
      </c>
      <c r="L24" s="57">
        <f>INDEX($Y$2:$AL$767,MATCH(CONCATENATE($B24,PT,PPT),$Y$2:$Y$767,0),MATCH(L$3,$Y$2:$AL$2,0))</f>
        <v>17.7</v>
      </c>
      <c r="M24" s="57">
        <f>INDEX($Y$2:$AL$767,MATCH(CONCATENATE($B24,PT,PPT),$Y$2:$Y$767,0),MATCH(M$3,$Y$2:$AL$2,0))</f>
        <v>22.2</v>
      </c>
      <c r="O24" s="69">
        <v>7</v>
      </c>
      <c r="P24" s="70">
        <v>0.105</v>
      </c>
      <c r="R24" s="90" t="s">
        <v>153</v>
      </c>
      <c r="S24" s="91">
        <f>S22+S23</f>
        <v>39549.99</v>
      </c>
      <c r="T24" s="84">
        <f>T22+T23</f>
        <v>39550.115</v>
      </c>
      <c r="W24" s="89"/>
      <c r="Y24" s="96" t="str">
        <f>CONCATENATE(Z24,AA24,AB24)</f>
        <v>39125</v>
      </c>
      <c r="Z24" s="99">
        <v>39</v>
      </c>
      <c r="AA24" s="99">
        <v>12</v>
      </c>
      <c r="AB24" s="99">
        <v>5</v>
      </c>
      <c r="AC24" s="100">
        <v>4.1</v>
      </c>
      <c r="AD24" s="100">
        <v>8.2</v>
      </c>
      <c r="AE24" s="100">
        <v>12.2</v>
      </c>
      <c r="AF24" s="100">
        <v>16.2</v>
      </c>
      <c r="AG24" s="100">
        <v>20.2</v>
      </c>
      <c r="AH24" s="100">
        <v>24.2</v>
      </c>
      <c r="AI24" s="100">
        <v>28.1</v>
      </c>
      <c r="AJ24" s="100">
        <v>36</v>
      </c>
      <c r="AK24" s="100">
        <v>43.7</v>
      </c>
      <c r="AL24" s="100">
        <v>55.3</v>
      </c>
      <c r="AN24" s="102" t="str">
        <f>CONCATENATE(AO24,AP24,AQ24)</f>
        <v>39125</v>
      </c>
      <c r="AO24" s="99">
        <v>39</v>
      </c>
      <c r="AP24" s="99">
        <v>12</v>
      </c>
      <c r="AQ24" s="99">
        <v>5</v>
      </c>
      <c r="AR24" s="108">
        <v>238.3</v>
      </c>
      <c r="AS24" s="92"/>
    </row>
    <row r="25" ht="14.25" spans="1:45">
      <c r="A25" s="58"/>
      <c r="B25" s="29">
        <v>38</v>
      </c>
      <c r="C25" s="59">
        <f>IFERROR(VLOOKUP(CONCATENATE(B25,PT,PPT),$AN$3:$AR$731,5,0),"")</f>
        <v>103.1</v>
      </c>
      <c r="D25" s="57">
        <f>INDEX($Y$2:$AL$767,MATCH(CONCATENATE($B25,PT,PPT),$Y$2:$Y$767,0),MATCH(D$3,$Y$2:$AL$2,0))</f>
        <v>1.8</v>
      </c>
      <c r="E25" s="57">
        <f>INDEX($Y$2:$AL$767,MATCH(CONCATENATE($B25,PT,PPT),$Y$2:$Y$767,0),MATCH(E$3,$Y$2:$AL$2,0))</f>
        <v>3.6</v>
      </c>
      <c r="F25" s="57">
        <f>INDEX($Y$2:$AL$767,MATCH(CONCATENATE($B25,PT,PPT),$Y$2:$Y$767,0),MATCH(F$3,$Y$2:$AL$2,0))</f>
        <v>5.4</v>
      </c>
      <c r="G25" s="57">
        <f>INDEX($Y$2:$AL$767,MATCH(CONCATENATE($B25,PT,PPT),$Y$2:$Y$767,0),MATCH(G$3,$Y$2:$AL$2,0))</f>
        <v>7.2</v>
      </c>
      <c r="H25" s="57">
        <f>INDEX($Y$2:$AL$767,MATCH(CONCATENATE($B25,PT,PPT),$Y$2:$Y$767,0),MATCH(H$3,$Y$2:$AL$2,0))</f>
        <v>9</v>
      </c>
      <c r="I25" s="57">
        <f>INDEX($Y$2:$AL$767,MATCH(CONCATENATE($B25,PT,PPT),$Y$2:$Y$767,0),MATCH(I$3,$Y$2:$AL$2,0))</f>
        <v>10.8</v>
      </c>
      <c r="J25" s="57">
        <f>INDEX($Y$2:$AL$767,MATCH(CONCATENATE($B25,PT,PPT),$Y$2:$Y$767,0),MATCH(J$3,$Y$2:$AL$2,0))</f>
        <v>12.5</v>
      </c>
      <c r="K25" s="57">
        <f>INDEX($Y$2:$AL$767,MATCH(CONCATENATE($B25,PT,PPT),$Y$2:$Y$767,0),MATCH(K$3,$Y$2:$AL$2,0))</f>
        <v>16</v>
      </c>
      <c r="L25" s="57">
        <f>INDEX($Y$2:$AL$767,MATCH(CONCATENATE($B25,PT,PPT),$Y$2:$Y$767,0),MATCH(L$3,$Y$2:$AL$2,0))</f>
        <v>19.3</v>
      </c>
      <c r="M25" s="57">
        <f>INDEX($Y$2:$AL$767,MATCH(CONCATENATE($B25,PT,PPT),$Y$2:$Y$767,0),MATCH(M$3,$Y$2:$AL$2,0))</f>
        <v>24.3</v>
      </c>
      <c r="O25" s="69">
        <v>8</v>
      </c>
      <c r="P25" s="70">
        <v>0.12</v>
      </c>
      <c r="R25" s="90" t="s">
        <v>154</v>
      </c>
      <c r="S25" s="91">
        <f>S22*IF(Prem_Mode="Monthly",12,1)</f>
        <v>37846.88</v>
      </c>
      <c r="T25" s="84">
        <f>T22*IF(Prem_Mode="Monthly",12,1)</f>
        <v>37847</v>
      </c>
      <c r="W25" s="89"/>
      <c r="Y25" s="96" t="str">
        <f>CONCATENATE(Z25,AA25,AB25)</f>
        <v>40125</v>
      </c>
      <c r="Z25" s="99">
        <v>40</v>
      </c>
      <c r="AA25" s="99">
        <v>12</v>
      </c>
      <c r="AB25" s="99">
        <v>5</v>
      </c>
      <c r="AC25" s="100">
        <v>4.5</v>
      </c>
      <c r="AD25" s="100">
        <v>9</v>
      </c>
      <c r="AE25" s="100">
        <v>13.5</v>
      </c>
      <c r="AF25" s="100">
        <v>17.9</v>
      </c>
      <c r="AG25" s="100">
        <v>22.3</v>
      </c>
      <c r="AH25" s="100">
        <v>26.7</v>
      </c>
      <c r="AI25" s="100">
        <v>31.1</v>
      </c>
      <c r="AJ25" s="100">
        <v>39.8</v>
      </c>
      <c r="AK25" s="100">
        <v>48.4</v>
      </c>
      <c r="AL25" s="100">
        <v>61.2</v>
      </c>
      <c r="AN25" s="102" t="str">
        <f>CONCATENATE(AO25,AP25,AQ25)</f>
        <v>40125</v>
      </c>
      <c r="AO25" s="99">
        <v>40</v>
      </c>
      <c r="AP25" s="99">
        <v>12</v>
      </c>
      <c r="AQ25" s="99">
        <v>5</v>
      </c>
      <c r="AR25" s="108">
        <v>240.2</v>
      </c>
      <c r="AS25" s="92"/>
    </row>
    <row r="26" ht="14.25" spans="1:45">
      <c r="A26" s="58"/>
      <c r="B26" s="29">
        <v>39</v>
      </c>
      <c r="C26" s="59">
        <f>IFERROR(VLOOKUP(CONCATENATE(B26,PT,PPT),$AN$3:$AR$731,5,0),"")</f>
        <v>103.8</v>
      </c>
      <c r="D26" s="57">
        <f>INDEX($Y$2:$AL$767,MATCH(CONCATENATE($B26,PT,PPT),$Y$2:$Y$767,0),MATCH(D$3,$Y$2:$AL$2,0))</f>
        <v>2.1</v>
      </c>
      <c r="E26" s="57">
        <f>INDEX($Y$2:$AL$767,MATCH(CONCATENATE($B26,PT,PPT),$Y$2:$Y$767,0),MATCH(E$3,$Y$2:$AL$2,0))</f>
        <v>4.1</v>
      </c>
      <c r="F26" s="57">
        <f>INDEX($Y$2:$AL$767,MATCH(CONCATENATE($B26,PT,PPT),$Y$2:$Y$767,0),MATCH(F$3,$Y$2:$AL$2,0))</f>
        <v>6</v>
      </c>
      <c r="G26" s="57">
        <f>INDEX($Y$2:$AL$767,MATCH(CONCATENATE($B26,PT,PPT),$Y$2:$Y$767,0),MATCH(G$3,$Y$2:$AL$2,0))</f>
        <v>8</v>
      </c>
      <c r="H26" s="57">
        <f>INDEX($Y$2:$AL$767,MATCH(CONCATENATE($B26,PT,PPT),$Y$2:$Y$767,0),MATCH(H$3,$Y$2:$AL$2,0))</f>
        <v>9.9</v>
      </c>
      <c r="I26" s="57">
        <f>INDEX($Y$2:$AL$767,MATCH(CONCATENATE($B26,PT,PPT),$Y$2:$Y$767,0),MATCH(I$3,$Y$2:$AL$2,0))</f>
        <v>11.9</v>
      </c>
      <c r="J26" s="57">
        <f>INDEX($Y$2:$AL$767,MATCH(CONCATENATE($B26,PT,PPT),$Y$2:$Y$767,0),MATCH(J$3,$Y$2:$AL$2,0))</f>
        <v>13.8</v>
      </c>
      <c r="K26" s="57">
        <f>INDEX($Y$2:$AL$767,MATCH(CONCATENATE($B26,PT,PPT),$Y$2:$Y$767,0),MATCH(K$3,$Y$2:$AL$2,0))</f>
        <v>17.6</v>
      </c>
      <c r="L26" s="57">
        <f>INDEX($Y$2:$AL$767,MATCH(CONCATENATE($B26,PT,PPT),$Y$2:$Y$767,0),MATCH(L$3,$Y$2:$AL$2,0))</f>
        <v>21.3</v>
      </c>
      <c r="M26" s="57">
        <f>INDEX($Y$2:$AL$767,MATCH(CONCATENATE($B26,PT,PPT),$Y$2:$Y$767,0),MATCH(M$3,$Y$2:$AL$2,0))</f>
        <v>26.7</v>
      </c>
      <c r="O26" s="69">
        <v>9</v>
      </c>
      <c r="P26" s="70">
        <v>0.135</v>
      </c>
      <c r="R26" s="94"/>
      <c r="S26" s="94"/>
      <c r="Y26" s="96" t="str">
        <f>CONCATENATE(Z26,AA26,AB26)</f>
        <v>41125</v>
      </c>
      <c r="Z26" s="99">
        <v>41</v>
      </c>
      <c r="AA26" s="99">
        <v>12</v>
      </c>
      <c r="AB26" s="99">
        <v>5</v>
      </c>
      <c r="AC26" s="100">
        <v>5</v>
      </c>
      <c r="AD26" s="100">
        <v>10</v>
      </c>
      <c r="AE26" s="100">
        <v>15</v>
      </c>
      <c r="AF26" s="100">
        <v>19.9</v>
      </c>
      <c r="AG26" s="100">
        <v>24.8</v>
      </c>
      <c r="AH26" s="100">
        <v>29.7</v>
      </c>
      <c r="AI26" s="100">
        <v>34.6</v>
      </c>
      <c r="AJ26" s="100">
        <v>44.2</v>
      </c>
      <c r="AK26" s="100">
        <v>53.7</v>
      </c>
      <c r="AL26" s="100">
        <v>67.8</v>
      </c>
      <c r="AN26" s="102" t="str">
        <f>CONCATENATE(AO26,AP26,AQ26)</f>
        <v>41125</v>
      </c>
      <c r="AO26" s="99">
        <v>41</v>
      </c>
      <c r="AP26" s="99">
        <v>12</v>
      </c>
      <c r="AQ26" s="99">
        <v>5</v>
      </c>
      <c r="AR26" s="108">
        <v>242.3</v>
      </c>
      <c r="AS26" s="92"/>
    </row>
    <row r="27" ht="14.25" spans="1:45">
      <c r="A27" s="58"/>
      <c r="B27" s="29">
        <v>40</v>
      </c>
      <c r="C27" s="59">
        <f>IFERROR(VLOOKUP(CONCATENATE(B27,PT,PPT),$AN$3:$AR$731,5,0),"")</f>
        <v>104.7</v>
      </c>
      <c r="D27" s="57">
        <f>INDEX($Y$2:$AL$767,MATCH(CONCATENATE($B27,PT,PPT),$Y$2:$Y$767,0),MATCH(D$3,$Y$2:$AL$2,0))</f>
        <v>2.2</v>
      </c>
      <c r="E27" s="57">
        <f>INDEX($Y$2:$AL$767,MATCH(CONCATENATE($B27,PT,PPT),$Y$2:$Y$767,0),MATCH(E$3,$Y$2:$AL$2,0))</f>
        <v>4.4</v>
      </c>
      <c r="F27" s="57">
        <f>INDEX($Y$2:$AL$767,MATCH(CONCATENATE($B27,PT,PPT),$Y$2:$Y$767,0),MATCH(F$3,$Y$2:$AL$2,0))</f>
        <v>6.6</v>
      </c>
      <c r="G27" s="57">
        <f>INDEX($Y$2:$AL$767,MATCH(CONCATENATE($B27,PT,PPT),$Y$2:$Y$767,0),MATCH(G$3,$Y$2:$AL$2,0))</f>
        <v>8.8</v>
      </c>
      <c r="H27" s="57">
        <f>INDEX($Y$2:$AL$767,MATCH(CONCATENATE($B27,PT,PPT),$Y$2:$Y$767,0),MATCH(H$3,$Y$2:$AL$2,0))</f>
        <v>10.9</v>
      </c>
      <c r="I27" s="57">
        <f>INDEX($Y$2:$AL$767,MATCH(CONCATENATE($B27,PT,PPT),$Y$2:$Y$767,0),MATCH(I$3,$Y$2:$AL$2,0))</f>
        <v>13</v>
      </c>
      <c r="J27" s="57">
        <f>INDEX($Y$2:$AL$767,MATCH(CONCATENATE($B27,PT,PPT),$Y$2:$Y$767,0),MATCH(J$3,$Y$2:$AL$2,0))</f>
        <v>15.1</v>
      </c>
      <c r="K27" s="57">
        <f>INDEX($Y$2:$AL$767,MATCH(CONCATENATE($B27,PT,PPT),$Y$2:$Y$767,0),MATCH(K$3,$Y$2:$AL$2,0))</f>
        <v>19.2</v>
      </c>
      <c r="L27" s="57">
        <f>INDEX($Y$2:$AL$767,MATCH(CONCATENATE($B27,PT,PPT),$Y$2:$Y$767,0),MATCH(L$3,$Y$2:$AL$2,0))</f>
        <v>23.2</v>
      </c>
      <c r="M27" s="57">
        <f>INDEX($Y$2:$AL$767,MATCH(CONCATENATE($B27,PT,PPT),$Y$2:$Y$767,0),MATCH(M$3,$Y$2:$AL$2,0))</f>
        <v>29.1</v>
      </c>
      <c r="O27" s="69">
        <v>10</v>
      </c>
      <c r="P27" s="70">
        <v>0.15</v>
      </c>
      <c r="R27" s="54" t="s">
        <v>29</v>
      </c>
      <c r="S27" s="54"/>
      <c r="T27" s="54"/>
      <c r="U27" s="94"/>
      <c r="V27" s="94"/>
      <c r="Y27" s="96" t="str">
        <f>CONCATENATE(Z27,AA27,AB27)</f>
        <v>42125</v>
      </c>
      <c r="Z27" s="99">
        <v>42</v>
      </c>
      <c r="AA27" s="99">
        <v>12</v>
      </c>
      <c r="AB27" s="99">
        <v>5</v>
      </c>
      <c r="AC27" s="100">
        <v>5.6</v>
      </c>
      <c r="AD27" s="100">
        <v>11.1</v>
      </c>
      <c r="AE27" s="100">
        <v>16.6</v>
      </c>
      <c r="AF27" s="100">
        <v>22.1</v>
      </c>
      <c r="AG27" s="100">
        <v>27.6</v>
      </c>
      <c r="AH27" s="100">
        <v>33</v>
      </c>
      <c r="AI27" s="100">
        <v>38.4</v>
      </c>
      <c r="AJ27" s="100">
        <v>49.1</v>
      </c>
      <c r="AK27" s="100">
        <v>59.6</v>
      </c>
      <c r="AL27" s="100">
        <v>75.2</v>
      </c>
      <c r="AN27" s="102" t="str">
        <f>CONCATENATE(AO27,AP27,AQ27)</f>
        <v>42125</v>
      </c>
      <c r="AO27" s="99">
        <v>42</v>
      </c>
      <c r="AP27" s="99">
        <v>12</v>
      </c>
      <c r="AQ27" s="99">
        <v>5</v>
      </c>
      <c r="AR27" s="108">
        <v>244.7</v>
      </c>
      <c r="AS27" s="92"/>
    </row>
    <row r="28" ht="25.5" spans="1:45">
      <c r="A28" s="58"/>
      <c r="B28" s="29">
        <v>41</v>
      </c>
      <c r="C28" s="59">
        <f>IFERROR(VLOOKUP(CONCATENATE(B28,PT,PPT),$AN$3:$AR$731,5,0),"")</f>
        <v>105.6</v>
      </c>
      <c r="D28" s="57">
        <f>INDEX($Y$2:$AL$767,MATCH(CONCATENATE($B28,PT,PPT),$Y$2:$Y$767,0),MATCH(D$3,$Y$2:$AL$2,0))</f>
        <v>2.5</v>
      </c>
      <c r="E28" s="57">
        <f>INDEX($Y$2:$AL$767,MATCH(CONCATENATE($B28,PT,PPT),$Y$2:$Y$767,0),MATCH(E$3,$Y$2:$AL$2,0))</f>
        <v>4.9</v>
      </c>
      <c r="F28" s="57">
        <f>INDEX($Y$2:$AL$767,MATCH(CONCATENATE($B28,PT,PPT),$Y$2:$Y$767,0),MATCH(F$3,$Y$2:$AL$2,0))</f>
        <v>7.3</v>
      </c>
      <c r="G28" s="57">
        <f>INDEX($Y$2:$AL$767,MATCH(CONCATENATE($B28,PT,PPT),$Y$2:$Y$767,0),MATCH(G$3,$Y$2:$AL$2,0))</f>
        <v>9.7</v>
      </c>
      <c r="H28" s="57">
        <f>INDEX($Y$2:$AL$767,MATCH(CONCATENATE($B28,PT,PPT),$Y$2:$Y$767,0),MATCH(H$3,$Y$2:$AL$2,0))</f>
        <v>12</v>
      </c>
      <c r="I28" s="57">
        <f>INDEX($Y$2:$AL$767,MATCH(CONCATENATE($B28,PT,PPT),$Y$2:$Y$767,0),MATCH(I$3,$Y$2:$AL$2,0))</f>
        <v>14.3</v>
      </c>
      <c r="J28" s="57">
        <f>INDEX($Y$2:$AL$767,MATCH(CONCATENATE($B28,PT,PPT),$Y$2:$Y$767,0),MATCH(J$3,$Y$2:$AL$2,0))</f>
        <v>16.6</v>
      </c>
      <c r="K28" s="57">
        <f>INDEX($Y$2:$AL$767,MATCH(CONCATENATE($B28,PT,PPT),$Y$2:$Y$767,0),MATCH(K$3,$Y$2:$AL$2,0))</f>
        <v>21.1</v>
      </c>
      <c r="L28" s="57">
        <f>INDEX($Y$2:$AL$767,MATCH(CONCATENATE($B28,PT,PPT),$Y$2:$Y$767,0),MATCH(L$3,$Y$2:$AL$2,0))</f>
        <v>25.5</v>
      </c>
      <c r="M28" s="57">
        <f>INDEX($Y$2:$AL$767,MATCH(CONCATENATE($B28,PT,PPT),$Y$2:$Y$767,0),MATCH(M$3,$Y$2:$AL$2,0))</f>
        <v>31.9</v>
      </c>
      <c r="R28" s="90" t="s">
        <v>151</v>
      </c>
      <c r="S28" s="91">
        <f>ROUND(Tot_Prem_Rate_Yr2*SA_by_1000_n_Modal_Factor,2)</f>
        <v>37846.88</v>
      </c>
      <c r="T28" s="84">
        <f>ROUND(Tot_Prem_Rate_Oasis_Yr2*T19,0)</f>
        <v>37848</v>
      </c>
      <c r="Y28" s="96" t="str">
        <f>CONCATENATE(Z28,AA28,AB28)</f>
        <v>43125</v>
      </c>
      <c r="Z28" s="99">
        <v>43</v>
      </c>
      <c r="AA28" s="99">
        <v>12</v>
      </c>
      <c r="AB28" s="99">
        <v>5</v>
      </c>
      <c r="AC28" s="100">
        <v>6.2</v>
      </c>
      <c r="AD28" s="100">
        <v>12.4</v>
      </c>
      <c r="AE28" s="100">
        <v>18.6</v>
      </c>
      <c r="AF28" s="100">
        <v>24.7</v>
      </c>
      <c r="AG28" s="100">
        <v>30.7</v>
      </c>
      <c r="AH28" s="100">
        <v>36.8</v>
      </c>
      <c r="AI28" s="100">
        <v>42.7</v>
      </c>
      <c r="AJ28" s="100">
        <v>54.6</v>
      </c>
      <c r="AK28" s="100">
        <v>66.3</v>
      </c>
      <c r="AL28" s="100">
        <v>83.5</v>
      </c>
      <c r="AN28" s="102" t="str">
        <f>CONCATENATE(AO28,AP28,AQ28)</f>
        <v>43125</v>
      </c>
      <c r="AO28" s="99">
        <v>43</v>
      </c>
      <c r="AP28" s="99">
        <v>12</v>
      </c>
      <c r="AQ28" s="99">
        <v>5</v>
      </c>
      <c r="AR28" s="108">
        <v>247.3</v>
      </c>
      <c r="AS28" s="92"/>
    </row>
    <row r="29" ht="14.25" spans="1:45">
      <c r="A29" s="58"/>
      <c r="B29" s="29">
        <v>42</v>
      </c>
      <c r="C29" s="59">
        <f>IFERROR(VLOOKUP(CONCATENATE(B29,PT,PPT),$AN$3:$AR$731,5,0),"")</f>
        <v>106.7</v>
      </c>
      <c r="D29" s="57">
        <f>INDEX($Y$2:$AL$767,MATCH(CONCATENATE($B29,PT,PPT),$Y$2:$Y$767,0),MATCH(D$3,$Y$2:$AL$2,0))</f>
        <v>2.7</v>
      </c>
      <c r="E29" s="57">
        <f>INDEX($Y$2:$AL$767,MATCH(CONCATENATE($B29,PT,PPT),$Y$2:$Y$767,0),MATCH(E$3,$Y$2:$AL$2,0))</f>
        <v>5.3</v>
      </c>
      <c r="F29" s="57">
        <f>INDEX($Y$2:$AL$767,MATCH(CONCATENATE($B29,PT,PPT),$Y$2:$Y$767,0),MATCH(F$3,$Y$2:$AL$2,0))</f>
        <v>8</v>
      </c>
      <c r="G29" s="57">
        <f>INDEX($Y$2:$AL$767,MATCH(CONCATENATE($B29,PT,PPT),$Y$2:$Y$767,0),MATCH(G$3,$Y$2:$AL$2,0))</f>
        <v>10.6</v>
      </c>
      <c r="H29" s="57">
        <f>INDEX($Y$2:$AL$767,MATCH(CONCATENATE($B29,PT,PPT),$Y$2:$Y$767,0),MATCH(H$3,$Y$2:$AL$2,0))</f>
        <v>13.1</v>
      </c>
      <c r="I29" s="57">
        <f>INDEX($Y$2:$AL$767,MATCH(CONCATENATE($B29,PT,PPT),$Y$2:$Y$767,0),MATCH(I$3,$Y$2:$AL$2,0))</f>
        <v>15.7</v>
      </c>
      <c r="J29" s="57">
        <f>INDEX($Y$2:$AL$767,MATCH(CONCATENATE($B29,PT,PPT),$Y$2:$Y$767,0),MATCH(J$3,$Y$2:$AL$2,0))</f>
        <v>18.2</v>
      </c>
      <c r="K29" s="57">
        <f>INDEX($Y$2:$AL$767,MATCH(CONCATENATE($B29,PT,PPT),$Y$2:$Y$767,0),MATCH(K$3,$Y$2:$AL$2,0))</f>
        <v>23.1</v>
      </c>
      <c r="L29" s="57">
        <f>INDEX($Y$2:$AL$767,MATCH(CONCATENATE($B29,PT,PPT),$Y$2:$Y$767,0),MATCH(L$3,$Y$2:$AL$2,0))</f>
        <v>27.9</v>
      </c>
      <c r="M29" s="57">
        <f>INDEX($Y$2:$AL$767,MATCH(CONCATENATE($B29,PT,PPT),$Y$2:$Y$767,0),MATCH(M$3,$Y$2:$AL$2,0))</f>
        <v>34.9</v>
      </c>
      <c r="O29" s="54" t="s">
        <v>133</v>
      </c>
      <c r="P29" s="68">
        <v>0.065</v>
      </c>
      <c r="R29" s="90" t="s">
        <v>152</v>
      </c>
      <c r="S29" s="91">
        <f>ROUND((S28)*Stax_2,2)</f>
        <v>851.55</v>
      </c>
      <c r="T29" s="93">
        <f>T28*Stax_2</f>
        <v>851.58</v>
      </c>
      <c r="Y29" s="96" t="str">
        <f>CONCATENATE(Z29,AA29,AB29)</f>
        <v>44125</v>
      </c>
      <c r="Z29" s="99">
        <v>44</v>
      </c>
      <c r="AA29" s="99">
        <v>12</v>
      </c>
      <c r="AB29" s="99">
        <v>5</v>
      </c>
      <c r="AC29" s="100">
        <v>6.9</v>
      </c>
      <c r="AD29" s="100">
        <v>13.8</v>
      </c>
      <c r="AE29" s="100">
        <v>20.6</v>
      </c>
      <c r="AF29" s="100">
        <v>27.4</v>
      </c>
      <c r="AG29" s="100">
        <v>34.1</v>
      </c>
      <c r="AH29" s="100">
        <v>40.8</v>
      </c>
      <c r="AI29" s="100">
        <v>47.5</v>
      </c>
      <c r="AJ29" s="100">
        <v>60.6</v>
      </c>
      <c r="AK29" s="100">
        <v>73.5</v>
      </c>
      <c r="AL29" s="100">
        <v>92.5</v>
      </c>
      <c r="AN29" s="102" t="str">
        <f>CONCATENATE(AO29,AP29,AQ29)</f>
        <v>44125</v>
      </c>
      <c r="AO29" s="99">
        <v>44</v>
      </c>
      <c r="AP29" s="99">
        <v>12</v>
      </c>
      <c r="AQ29" s="99">
        <v>5</v>
      </c>
      <c r="AR29" s="108">
        <v>250.3</v>
      </c>
      <c r="AS29" s="92"/>
    </row>
    <row r="30" ht="14.25" spans="1:45">
      <c r="A30" s="58"/>
      <c r="B30" s="29">
        <v>43</v>
      </c>
      <c r="C30" s="59">
        <f>IFERROR(VLOOKUP(CONCATENATE(B30,PT,PPT),$AN$3:$AR$731,5,0),"")</f>
        <v>107.8</v>
      </c>
      <c r="D30" s="57">
        <f>INDEX($Y$2:$AL$767,MATCH(CONCATENATE($B30,PT,PPT),$Y$2:$Y$767,0),MATCH(D$3,$Y$2:$AL$2,0))</f>
        <v>3</v>
      </c>
      <c r="E30" s="57">
        <f>INDEX($Y$2:$AL$767,MATCH(CONCATENATE($B30,PT,PPT),$Y$2:$Y$767,0),MATCH(E$3,$Y$2:$AL$2,0))</f>
        <v>5.9</v>
      </c>
      <c r="F30" s="57">
        <f>INDEX($Y$2:$AL$767,MATCH(CONCATENATE($B30,PT,PPT),$Y$2:$Y$767,0),MATCH(F$3,$Y$2:$AL$2,0))</f>
        <v>8.8</v>
      </c>
      <c r="G30" s="57">
        <f>INDEX($Y$2:$AL$767,MATCH(CONCATENATE($B30,PT,PPT),$Y$2:$Y$767,0),MATCH(G$3,$Y$2:$AL$2,0))</f>
        <v>11.7</v>
      </c>
      <c r="H30" s="57">
        <f>INDEX($Y$2:$AL$767,MATCH(CONCATENATE($B30,PT,PPT),$Y$2:$Y$767,0),MATCH(H$3,$Y$2:$AL$2,0))</f>
        <v>14.5</v>
      </c>
      <c r="I30" s="57">
        <f>INDEX($Y$2:$AL$767,MATCH(CONCATENATE($B30,PT,PPT),$Y$2:$Y$767,0),MATCH(I$3,$Y$2:$AL$2,0))</f>
        <v>17.2</v>
      </c>
      <c r="J30" s="57">
        <f>INDEX($Y$2:$AL$767,MATCH(CONCATENATE($B30,PT,PPT),$Y$2:$Y$767,0),MATCH(J$3,$Y$2:$AL$2,0))</f>
        <v>20</v>
      </c>
      <c r="K30" s="57">
        <f>INDEX($Y$2:$AL$767,MATCH(CONCATENATE($B30,PT,PPT),$Y$2:$Y$767,0),MATCH(K$3,$Y$2:$AL$2,0))</f>
        <v>25.3</v>
      </c>
      <c r="L30" s="57">
        <f>INDEX($Y$2:$AL$767,MATCH(CONCATENATE($B30,PT,PPT),$Y$2:$Y$767,0),MATCH(L$3,$Y$2:$AL$2,0))</f>
        <v>30.6</v>
      </c>
      <c r="M30" s="57">
        <f>INDEX($Y$2:$AL$767,MATCH(CONCATENATE($B30,PT,PPT),$Y$2:$Y$767,0),MATCH(M$3,$Y$2:$AL$2,0))</f>
        <v>38.2</v>
      </c>
      <c r="R30" s="90" t="s">
        <v>153</v>
      </c>
      <c r="S30" s="91">
        <f>S28+S29</f>
        <v>38698.43</v>
      </c>
      <c r="T30" s="84">
        <f>T28+T29</f>
        <v>38699.58</v>
      </c>
      <c r="Y30" s="96" t="str">
        <f>CONCATENATE(Z30,AA30,AB30)</f>
        <v>45125</v>
      </c>
      <c r="Z30" s="99">
        <v>45</v>
      </c>
      <c r="AA30" s="99">
        <v>12</v>
      </c>
      <c r="AB30" s="99">
        <v>5</v>
      </c>
      <c r="AC30" s="100">
        <v>7.7</v>
      </c>
      <c r="AD30" s="100">
        <v>15.4</v>
      </c>
      <c r="AE30" s="100">
        <v>23</v>
      </c>
      <c r="AF30" s="100">
        <v>30.5</v>
      </c>
      <c r="AG30" s="100">
        <v>38</v>
      </c>
      <c r="AH30" s="100">
        <v>45.4</v>
      </c>
      <c r="AI30" s="100">
        <v>52.8</v>
      </c>
      <c r="AJ30" s="100">
        <v>67.3</v>
      </c>
      <c r="AK30" s="100">
        <v>81.5</v>
      </c>
      <c r="AL30" s="100">
        <v>102.6</v>
      </c>
      <c r="AN30" s="102" t="str">
        <f>CONCATENATE(AO30,AP30,AQ30)</f>
        <v>45125</v>
      </c>
      <c r="AO30" s="99">
        <v>45</v>
      </c>
      <c r="AP30" s="99">
        <v>12</v>
      </c>
      <c r="AQ30" s="99">
        <v>5</v>
      </c>
      <c r="AR30" s="108">
        <v>253.5</v>
      </c>
      <c r="AS30" s="92"/>
    </row>
    <row r="31" ht="14.25" spans="1:45">
      <c r="A31" s="58"/>
      <c r="B31" s="29">
        <v>44</v>
      </c>
      <c r="C31" s="59">
        <f>IFERROR(VLOOKUP(CONCATENATE(B31,PT,PPT),$AN$3:$AR$731,5,0),"")</f>
        <v>109.1</v>
      </c>
      <c r="D31" s="57">
        <f>INDEX($Y$2:$AL$767,MATCH(CONCATENATE($B31,PT,PPT),$Y$2:$Y$767,0),MATCH(D$3,$Y$2:$AL$2,0))</f>
        <v>3.3</v>
      </c>
      <c r="E31" s="57">
        <f>INDEX($Y$2:$AL$767,MATCH(CONCATENATE($B31,PT,PPT),$Y$2:$Y$767,0),MATCH(E$3,$Y$2:$AL$2,0))</f>
        <v>6.5</v>
      </c>
      <c r="F31" s="57">
        <f>INDEX($Y$2:$AL$767,MATCH(CONCATENATE($B31,PT,PPT),$Y$2:$Y$767,0),MATCH(F$3,$Y$2:$AL$2,0))</f>
        <v>9.6</v>
      </c>
      <c r="G31" s="57">
        <f>INDEX($Y$2:$AL$767,MATCH(CONCATENATE($B31,PT,PPT),$Y$2:$Y$767,0),MATCH(G$3,$Y$2:$AL$2,0))</f>
        <v>12.8</v>
      </c>
      <c r="H31" s="57">
        <f>INDEX($Y$2:$AL$767,MATCH(CONCATENATE($B31,PT,PPT),$Y$2:$Y$767,0),MATCH(H$3,$Y$2:$AL$2,0))</f>
        <v>15.9</v>
      </c>
      <c r="I31" s="57">
        <f>INDEX($Y$2:$AL$767,MATCH(CONCATENATE($B31,PT,PPT),$Y$2:$Y$767,0),MATCH(I$3,$Y$2:$AL$2,0))</f>
        <v>18.9</v>
      </c>
      <c r="J31" s="57">
        <f>INDEX($Y$2:$AL$767,MATCH(CONCATENATE($B31,PT,PPT),$Y$2:$Y$767,0),MATCH(J$3,$Y$2:$AL$2,0))</f>
        <v>21.9</v>
      </c>
      <c r="K31" s="57">
        <f>INDEX($Y$2:$AL$767,MATCH(CONCATENATE($B31,PT,PPT),$Y$2:$Y$767,0),MATCH(K$3,$Y$2:$AL$2,0))</f>
        <v>27.8</v>
      </c>
      <c r="L31" s="57">
        <f>INDEX($Y$2:$AL$767,MATCH(CONCATENATE($B31,PT,PPT),$Y$2:$Y$767,0),MATCH(L$3,$Y$2:$AL$2,0))</f>
        <v>33.5</v>
      </c>
      <c r="M31" s="57">
        <f>INDEX($Y$2:$AL$767,MATCH(CONCATENATE($B31,PT,PPT),$Y$2:$Y$767,0),MATCH(M$3,$Y$2:$AL$2,0))</f>
        <v>41.8</v>
      </c>
      <c r="R31" s="90" t="s">
        <v>154</v>
      </c>
      <c r="S31" s="91">
        <f>S28*IF(Prem_Mode="Monthly",12,1)</f>
        <v>37846.88</v>
      </c>
      <c r="T31" s="84">
        <f>T28*IF(Prem_Mode="Monthly",12,1)</f>
        <v>37848</v>
      </c>
      <c r="Y31" s="96" t="str">
        <f>CONCATENATE(Z31,AA31,AB31)</f>
        <v>46125</v>
      </c>
      <c r="Z31" s="99">
        <v>46</v>
      </c>
      <c r="AA31" s="99">
        <v>12</v>
      </c>
      <c r="AB31" s="99">
        <v>5</v>
      </c>
      <c r="AC31" s="100">
        <v>8.5</v>
      </c>
      <c r="AD31" s="100">
        <v>16.9</v>
      </c>
      <c r="AE31" s="100">
        <v>25.3</v>
      </c>
      <c r="AF31" s="100">
        <v>33.5</v>
      </c>
      <c r="AG31" s="100">
        <v>41.7</v>
      </c>
      <c r="AH31" s="100">
        <v>49.8</v>
      </c>
      <c r="AI31" s="100">
        <v>57.9</v>
      </c>
      <c r="AJ31" s="100">
        <v>73.8</v>
      </c>
      <c r="AK31" s="100">
        <v>89.4</v>
      </c>
      <c r="AL31" s="100">
        <v>112.4</v>
      </c>
      <c r="AN31" s="102" t="str">
        <f>CONCATENATE(AO31,AP31,AQ31)</f>
        <v>46125</v>
      </c>
      <c r="AO31" s="99">
        <v>46</v>
      </c>
      <c r="AP31" s="99">
        <v>12</v>
      </c>
      <c r="AQ31" s="99">
        <v>5</v>
      </c>
      <c r="AR31" s="111">
        <v>254.2</v>
      </c>
      <c r="AS31" s="92"/>
    </row>
    <row r="32" ht="14.25" spans="1:45">
      <c r="A32" s="58"/>
      <c r="B32" s="29">
        <v>45</v>
      </c>
      <c r="C32" s="59">
        <f>IFERROR(VLOOKUP(CONCATENATE(B32,PT,PPT),$AN$3:$AR$731,5,0),"")</f>
        <v>110.5</v>
      </c>
      <c r="D32" s="57">
        <f>INDEX($Y$2:$AL$767,MATCH(CONCATENATE($B32,PT,PPT),$Y$2:$Y$767,0),MATCH(D$3,$Y$2:$AL$2,0))</f>
        <v>3.6</v>
      </c>
      <c r="E32" s="57">
        <f>INDEX($Y$2:$AL$767,MATCH(CONCATENATE($B32,PT,PPT),$Y$2:$Y$767,0),MATCH(E$3,$Y$2:$AL$2,0))</f>
        <v>7.1</v>
      </c>
      <c r="F32" s="57">
        <f>INDEX($Y$2:$AL$767,MATCH(CONCATENATE($B32,PT,PPT),$Y$2:$Y$767,0),MATCH(F$3,$Y$2:$AL$2,0))</f>
        <v>10.6</v>
      </c>
      <c r="G32" s="57">
        <f>INDEX($Y$2:$AL$767,MATCH(CONCATENATE($B32,PT,PPT),$Y$2:$Y$767,0),MATCH(G$3,$Y$2:$AL$2,0))</f>
        <v>14</v>
      </c>
      <c r="H32" s="57">
        <f>INDEX($Y$2:$AL$767,MATCH(CONCATENATE($B32,PT,PPT),$Y$2:$Y$767,0),MATCH(H$3,$Y$2:$AL$2,0))</f>
        <v>17.4</v>
      </c>
      <c r="I32" s="57">
        <f>INDEX($Y$2:$AL$767,MATCH(CONCATENATE($B32,PT,PPT),$Y$2:$Y$767,0),MATCH(I$3,$Y$2:$AL$2,0))</f>
        <v>20.7</v>
      </c>
      <c r="J32" s="57">
        <f>INDEX($Y$2:$AL$767,MATCH(CONCATENATE($B32,PT,PPT),$Y$2:$Y$767,0),MATCH(J$3,$Y$2:$AL$2,0))</f>
        <v>24</v>
      </c>
      <c r="K32" s="57">
        <f>INDEX($Y$2:$AL$767,MATCH(CONCATENATE($B32,PT,PPT),$Y$2:$Y$767,0),MATCH(K$3,$Y$2:$AL$2,0))</f>
        <v>30.4</v>
      </c>
      <c r="L32" s="57">
        <f>INDEX($Y$2:$AL$767,MATCH(CONCATENATE($B32,PT,PPT),$Y$2:$Y$767,0),MATCH(L$3,$Y$2:$AL$2,0))</f>
        <v>36.6</v>
      </c>
      <c r="M32" s="57">
        <f>INDEX($Y$2:$AL$767,MATCH(CONCATENATE($B32,PT,PPT),$Y$2:$Y$767,0),MATCH(M$3,$Y$2:$AL$2,0))</f>
        <v>45.7</v>
      </c>
      <c r="Y32" s="96" t="str">
        <f>CONCATENATE(Z32,AA32,AB32)</f>
        <v>47125</v>
      </c>
      <c r="Z32" s="99">
        <v>47</v>
      </c>
      <c r="AA32" s="99">
        <v>12</v>
      </c>
      <c r="AB32" s="99">
        <v>5</v>
      </c>
      <c r="AC32" s="100">
        <v>9.4</v>
      </c>
      <c r="AD32" s="100">
        <v>18.6</v>
      </c>
      <c r="AE32" s="100">
        <v>27.7</v>
      </c>
      <c r="AF32" s="100">
        <v>36.8</v>
      </c>
      <c r="AG32" s="100">
        <v>45.7</v>
      </c>
      <c r="AH32" s="100">
        <v>54.6</v>
      </c>
      <c r="AI32" s="100">
        <v>63.4</v>
      </c>
      <c r="AJ32" s="100">
        <v>80.7</v>
      </c>
      <c r="AK32" s="100">
        <v>97.8</v>
      </c>
      <c r="AL32" s="100">
        <v>122.7</v>
      </c>
      <c r="AN32" s="102" t="str">
        <f>CONCATENATE(AO32,AP32,AQ32)</f>
        <v>47125</v>
      </c>
      <c r="AO32" s="99">
        <v>47</v>
      </c>
      <c r="AP32" s="99">
        <v>12</v>
      </c>
      <c r="AQ32" s="99">
        <v>5</v>
      </c>
      <c r="AR32" s="111">
        <v>254.9</v>
      </c>
      <c r="AS32" s="92"/>
    </row>
    <row r="33" ht="14.25" spans="1:45">
      <c r="A33" s="58"/>
      <c r="B33" s="29">
        <v>46</v>
      </c>
      <c r="C33" s="59">
        <f>IFERROR(VLOOKUP(CONCATENATE(B33,PT,PPT),$AN$3:$AR$731,5,0),"")</f>
        <v>112</v>
      </c>
      <c r="D33" s="57">
        <f>INDEX($Y$2:$AL$767,MATCH(CONCATENATE($B33,PT,PPT),$Y$2:$Y$767,0),MATCH(D$3,$Y$2:$AL$2,0))</f>
        <v>4</v>
      </c>
      <c r="E33" s="57">
        <f>INDEX($Y$2:$AL$767,MATCH(CONCATENATE($B33,PT,PPT),$Y$2:$Y$767,0),MATCH(E$3,$Y$2:$AL$2,0))</f>
        <v>7.9</v>
      </c>
      <c r="F33" s="57">
        <f>INDEX($Y$2:$AL$767,MATCH(CONCATENATE($B33,PT,PPT),$Y$2:$Y$767,0),MATCH(F$3,$Y$2:$AL$2,0))</f>
        <v>11.7</v>
      </c>
      <c r="G33" s="57">
        <f>INDEX($Y$2:$AL$767,MATCH(CONCATENATE($B33,PT,PPT),$Y$2:$Y$767,0),MATCH(G$3,$Y$2:$AL$2,0))</f>
        <v>15.4</v>
      </c>
      <c r="H33" s="57">
        <f>INDEX($Y$2:$AL$767,MATCH(CONCATENATE($B33,PT,PPT),$Y$2:$Y$767,0),MATCH(H$3,$Y$2:$AL$2,0))</f>
        <v>19.1</v>
      </c>
      <c r="I33" s="57">
        <f>INDEX($Y$2:$AL$767,MATCH(CONCATENATE($B33,PT,PPT),$Y$2:$Y$767,0),MATCH(I$3,$Y$2:$AL$2,0))</f>
        <v>22.8</v>
      </c>
      <c r="J33" s="57">
        <f>INDEX($Y$2:$AL$767,MATCH(CONCATENATE($B33,PT,PPT),$Y$2:$Y$767,0),MATCH(J$3,$Y$2:$AL$2,0))</f>
        <v>26.4</v>
      </c>
      <c r="K33" s="57">
        <f>INDEX($Y$2:$AL$767,MATCH(CONCATENATE($B33,PT,PPT),$Y$2:$Y$767,0),MATCH(K$3,$Y$2:$AL$2,0))</f>
        <v>33.4</v>
      </c>
      <c r="L33" s="57">
        <f>INDEX($Y$2:$AL$767,MATCH(CONCATENATE($B33,PT,PPT),$Y$2:$Y$767,0),MATCH(L$3,$Y$2:$AL$2,0))</f>
        <v>40.1</v>
      </c>
      <c r="M33" s="57">
        <f>INDEX($Y$2:$AL$767,MATCH(CONCATENATE($B33,PT,PPT),$Y$2:$Y$767,0),MATCH(M$3,$Y$2:$AL$2,0))</f>
        <v>50</v>
      </c>
      <c r="S33" s="92"/>
      <c r="Y33" s="96" t="str">
        <f>CONCATENATE(Z33,AA33,AB33)</f>
        <v>48125</v>
      </c>
      <c r="Z33" s="99">
        <v>48</v>
      </c>
      <c r="AA33" s="99">
        <v>12</v>
      </c>
      <c r="AB33" s="99">
        <v>5</v>
      </c>
      <c r="AC33" s="100">
        <v>10.2</v>
      </c>
      <c r="AD33" s="100">
        <v>20.3</v>
      </c>
      <c r="AE33" s="100">
        <v>30.2</v>
      </c>
      <c r="AF33" s="100">
        <v>40.1</v>
      </c>
      <c r="AG33" s="100">
        <v>49.9</v>
      </c>
      <c r="AH33" s="100">
        <v>59.5</v>
      </c>
      <c r="AI33" s="100">
        <v>69.1</v>
      </c>
      <c r="AJ33" s="100">
        <v>88</v>
      </c>
      <c r="AK33" s="100">
        <v>106.5</v>
      </c>
      <c r="AL33" s="100">
        <v>133.5</v>
      </c>
      <c r="AN33" s="102" t="str">
        <f>CONCATENATE(AO33,AP33,AQ33)</f>
        <v>48125</v>
      </c>
      <c r="AO33" s="99">
        <v>48</v>
      </c>
      <c r="AP33" s="99">
        <v>12</v>
      </c>
      <c r="AQ33" s="99">
        <v>5</v>
      </c>
      <c r="AR33" s="111">
        <v>255.6</v>
      </c>
      <c r="AS33" s="92"/>
    </row>
    <row r="34" ht="14.25" spans="1:45">
      <c r="A34" s="58"/>
      <c r="B34" s="29">
        <v>47</v>
      </c>
      <c r="C34" s="59">
        <f>IFERROR(VLOOKUP(CONCATENATE(B34,PT,PPT),$AN$3:$AR$731,5,0),"")</f>
        <v>113.7</v>
      </c>
      <c r="D34" s="57">
        <f>INDEX($Y$2:$AL$767,MATCH(CONCATENATE($B34,PT,PPT),$Y$2:$Y$767,0),MATCH(D$3,$Y$2:$AL$2,0))</f>
        <v>4.3</v>
      </c>
      <c r="E34" s="57">
        <f>INDEX($Y$2:$AL$767,MATCH(CONCATENATE($B34,PT,PPT),$Y$2:$Y$767,0),MATCH(E$3,$Y$2:$AL$2,0))</f>
        <v>8.6</v>
      </c>
      <c r="F34" s="57">
        <f>INDEX($Y$2:$AL$767,MATCH(CONCATENATE($B34,PT,PPT),$Y$2:$Y$767,0),MATCH(F$3,$Y$2:$AL$2,0))</f>
        <v>12.8</v>
      </c>
      <c r="G34" s="57">
        <f>INDEX($Y$2:$AL$767,MATCH(CONCATENATE($B34,PT,PPT),$Y$2:$Y$767,0),MATCH(G$3,$Y$2:$AL$2,0))</f>
        <v>16.9</v>
      </c>
      <c r="H34" s="57">
        <f>INDEX($Y$2:$AL$767,MATCH(CONCATENATE($B34,PT,PPT),$Y$2:$Y$767,0),MATCH(H$3,$Y$2:$AL$2,0))</f>
        <v>21</v>
      </c>
      <c r="I34" s="57">
        <f>INDEX($Y$2:$AL$767,MATCH(CONCATENATE($B34,PT,PPT),$Y$2:$Y$767,0),MATCH(I$3,$Y$2:$AL$2,0))</f>
        <v>25</v>
      </c>
      <c r="J34" s="57">
        <f>INDEX($Y$2:$AL$767,MATCH(CONCATENATE($B34,PT,PPT),$Y$2:$Y$767,0),MATCH(J$3,$Y$2:$AL$2,0))</f>
        <v>28.9</v>
      </c>
      <c r="K34" s="57">
        <f>INDEX($Y$2:$AL$767,MATCH(CONCATENATE($B34,PT,PPT),$Y$2:$Y$767,0),MATCH(K$3,$Y$2:$AL$2,0))</f>
        <v>36.5</v>
      </c>
      <c r="L34" s="57">
        <f>INDEX($Y$2:$AL$767,MATCH(CONCATENATE($B34,PT,PPT),$Y$2:$Y$767,0),MATCH(L$3,$Y$2:$AL$2,0))</f>
        <v>43.9</v>
      </c>
      <c r="M34" s="57">
        <f>INDEX($Y$2:$AL$767,MATCH(CONCATENATE($B34,PT,PPT),$Y$2:$Y$767,0),MATCH(M$3,$Y$2:$AL$2,0))</f>
        <v>54.6</v>
      </c>
      <c r="Y34" s="96" t="str">
        <f>CONCATENATE(Z34,AA34,AB34)</f>
        <v>49125</v>
      </c>
      <c r="Z34" s="99">
        <v>49</v>
      </c>
      <c r="AA34" s="99">
        <v>12</v>
      </c>
      <c r="AB34" s="99">
        <v>5</v>
      </c>
      <c r="AC34" s="100">
        <v>11.1</v>
      </c>
      <c r="AD34" s="100">
        <v>22.1</v>
      </c>
      <c r="AE34" s="100">
        <v>32.9</v>
      </c>
      <c r="AF34" s="100">
        <v>43.6</v>
      </c>
      <c r="AG34" s="100">
        <v>54.3</v>
      </c>
      <c r="AH34" s="100">
        <v>64.7</v>
      </c>
      <c r="AI34" s="100">
        <v>75.1</v>
      </c>
      <c r="AJ34" s="100">
        <v>95.6</v>
      </c>
      <c r="AK34" s="100">
        <v>115.6</v>
      </c>
      <c r="AL34" s="100">
        <v>144.9</v>
      </c>
      <c r="AN34" s="102" t="str">
        <f>CONCATENATE(AO34,AP34,AQ34)</f>
        <v>49125</v>
      </c>
      <c r="AO34" s="99">
        <v>49</v>
      </c>
      <c r="AP34" s="99">
        <v>12</v>
      </c>
      <c r="AQ34" s="99">
        <v>5</v>
      </c>
      <c r="AR34" s="111">
        <v>256.3</v>
      </c>
      <c r="AS34" s="92"/>
    </row>
    <row r="35" ht="14.25" spans="1:45">
      <c r="A35" s="58"/>
      <c r="B35" s="29">
        <v>48</v>
      </c>
      <c r="C35" s="59">
        <f>IFERROR(VLOOKUP(CONCATENATE(B35,PT,PPT),$AN$3:$AR$731,5,0),"")</f>
        <v>115.6</v>
      </c>
      <c r="D35" s="57">
        <f>INDEX($Y$2:$AL$767,MATCH(CONCATENATE($B35,PT,PPT),$Y$2:$Y$767,0),MATCH(D$3,$Y$2:$AL$2,0))</f>
        <v>4.8</v>
      </c>
      <c r="E35" s="57">
        <f>INDEX($Y$2:$AL$767,MATCH(CONCATENATE($B35,PT,PPT),$Y$2:$Y$767,0),MATCH(E$3,$Y$2:$AL$2,0))</f>
        <v>9.5</v>
      </c>
      <c r="F35" s="57">
        <f>INDEX($Y$2:$AL$767,MATCH(CONCATENATE($B35,PT,PPT),$Y$2:$Y$767,0),MATCH(F$3,$Y$2:$AL$2,0))</f>
        <v>14</v>
      </c>
      <c r="G35" s="57">
        <f>INDEX($Y$2:$AL$767,MATCH(CONCATENATE($B35,PT,PPT),$Y$2:$Y$767,0),MATCH(G$3,$Y$2:$AL$2,0))</f>
        <v>18.6</v>
      </c>
      <c r="H35" s="57">
        <f>INDEX($Y$2:$AL$767,MATCH(CONCATENATE($B35,PT,PPT),$Y$2:$Y$767,0),MATCH(H$3,$Y$2:$AL$2,0))</f>
        <v>23</v>
      </c>
      <c r="I35" s="57">
        <f>INDEX($Y$2:$AL$767,MATCH(CONCATENATE($B35,PT,PPT),$Y$2:$Y$767,0),MATCH(I$3,$Y$2:$AL$2,0))</f>
        <v>27.3</v>
      </c>
      <c r="J35" s="57">
        <f>INDEX($Y$2:$AL$767,MATCH(CONCATENATE($B35,PT,PPT),$Y$2:$Y$767,0),MATCH(J$3,$Y$2:$AL$2,0))</f>
        <v>31.6</v>
      </c>
      <c r="K35" s="57">
        <f>INDEX($Y$2:$AL$767,MATCH(CONCATENATE($B35,PT,PPT),$Y$2:$Y$767,0),MATCH(K$3,$Y$2:$AL$2,0))</f>
        <v>39.9</v>
      </c>
      <c r="L35" s="57">
        <f>INDEX($Y$2:$AL$767,MATCH(CONCATENATE($B35,PT,PPT),$Y$2:$Y$767,0),MATCH(L$3,$Y$2:$AL$2,0))</f>
        <v>48</v>
      </c>
      <c r="M35" s="57">
        <f>INDEX($Y$2:$AL$767,MATCH(CONCATENATE($B35,PT,PPT),$Y$2:$Y$767,0),MATCH(M$3,$Y$2:$AL$2,0))</f>
        <v>59.6</v>
      </c>
      <c r="Y35" s="96" t="str">
        <f>CONCATENATE(Z35,AA35,AB35)</f>
        <v>50125</v>
      </c>
      <c r="Z35" s="99">
        <v>50</v>
      </c>
      <c r="AA35" s="99">
        <v>12</v>
      </c>
      <c r="AB35" s="99">
        <v>5</v>
      </c>
      <c r="AC35" s="100">
        <v>12.1</v>
      </c>
      <c r="AD35" s="100">
        <v>24</v>
      </c>
      <c r="AE35" s="100">
        <v>35.9</v>
      </c>
      <c r="AF35" s="100">
        <v>47.5</v>
      </c>
      <c r="AG35" s="100">
        <v>59</v>
      </c>
      <c r="AH35" s="100">
        <v>70.4</v>
      </c>
      <c r="AI35" s="100">
        <v>81.8</v>
      </c>
      <c r="AJ35" s="100">
        <v>103.9</v>
      </c>
      <c r="AK35" s="100">
        <v>125.6</v>
      </c>
      <c r="AL35" s="100">
        <v>157.1</v>
      </c>
      <c r="AN35" s="102" t="str">
        <f>CONCATENATE(AO35,AP35,AQ35)</f>
        <v>50125</v>
      </c>
      <c r="AO35" s="99">
        <v>50</v>
      </c>
      <c r="AP35" s="99">
        <v>12</v>
      </c>
      <c r="AQ35" s="99">
        <v>5</v>
      </c>
      <c r="AR35" s="111">
        <v>257.6</v>
      </c>
      <c r="AS35" s="92"/>
    </row>
    <row r="36" ht="14.25" spans="1:45">
      <c r="A36" s="58"/>
      <c r="B36" s="29">
        <v>49</v>
      </c>
      <c r="C36" s="59">
        <f>IFERROR(VLOOKUP(CONCATENATE(B36,PT,PPT),$AN$3:$AR$731,5,0),"")</f>
        <v>117.6</v>
      </c>
      <c r="D36" s="57">
        <f>INDEX($Y$2:$AL$767,MATCH(CONCATENATE($B36,PT,PPT),$Y$2:$Y$767,0),MATCH(D$3,$Y$2:$AL$2,0))</f>
        <v>5.3</v>
      </c>
      <c r="E36" s="57">
        <f>INDEX($Y$2:$AL$767,MATCH(CONCATENATE($B36,PT,PPT),$Y$2:$Y$767,0),MATCH(E$3,$Y$2:$AL$2,0))</f>
        <v>10.4</v>
      </c>
      <c r="F36" s="57">
        <f>INDEX($Y$2:$AL$767,MATCH(CONCATENATE($B36,PT,PPT),$Y$2:$Y$767,0),MATCH(F$3,$Y$2:$AL$2,0))</f>
        <v>15.5</v>
      </c>
      <c r="G36" s="57">
        <f>INDEX($Y$2:$AL$767,MATCH(CONCATENATE($B36,PT,PPT),$Y$2:$Y$767,0),MATCH(G$3,$Y$2:$AL$2,0))</f>
        <v>20.4</v>
      </c>
      <c r="H36" s="57">
        <f>INDEX($Y$2:$AL$767,MATCH(CONCATENATE($B36,PT,PPT),$Y$2:$Y$767,0),MATCH(H$3,$Y$2:$AL$2,0))</f>
        <v>25.2</v>
      </c>
      <c r="I36" s="57">
        <f>INDEX($Y$2:$AL$767,MATCH(CONCATENATE($B36,PT,PPT),$Y$2:$Y$767,0),MATCH(I$3,$Y$2:$AL$2,0))</f>
        <v>30</v>
      </c>
      <c r="J36" s="57">
        <f>INDEX($Y$2:$AL$767,MATCH(CONCATENATE($B36,PT,PPT),$Y$2:$Y$767,0),MATCH(J$3,$Y$2:$AL$2,0))</f>
        <v>34.6</v>
      </c>
      <c r="K36" s="57">
        <f>INDEX($Y$2:$AL$767,MATCH(CONCATENATE($B36,PT,PPT),$Y$2:$Y$767,0),MATCH(K$3,$Y$2:$AL$2,0))</f>
        <v>43.7</v>
      </c>
      <c r="L36" s="57">
        <f>INDEX($Y$2:$AL$767,MATCH(CONCATENATE($B36,PT,PPT),$Y$2:$Y$767,0),MATCH(L$3,$Y$2:$AL$2,0))</f>
        <v>52.5</v>
      </c>
      <c r="M36" s="57">
        <f>INDEX($Y$2:$AL$767,MATCH(CONCATENATE($B36,PT,PPT),$Y$2:$Y$767,0),MATCH(M$3,$Y$2:$AL$2,0))</f>
        <v>65</v>
      </c>
      <c r="Y36" s="96" t="str">
        <f>CONCATENATE(Z36,AA36,AB36)</f>
        <v>18135</v>
      </c>
      <c r="Z36" s="99">
        <v>18</v>
      </c>
      <c r="AA36" s="99">
        <v>13</v>
      </c>
      <c r="AB36" s="99">
        <v>5</v>
      </c>
      <c r="AC36" s="100">
        <v>1.4</v>
      </c>
      <c r="AD36" s="100">
        <v>2.8</v>
      </c>
      <c r="AE36" s="100">
        <v>4.2</v>
      </c>
      <c r="AF36" s="100">
        <v>5.6</v>
      </c>
      <c r="AG36" s="100">
        <v>7</v>
      </c>
      <c r="AH36" s="100">
        <v>8.4</v>
      </c>
      <c r="AI36" s="100">
        <v>9.8</v>
      </c>
      <c r="AJ36" s="100">
        <v>12.5</v>
      </c>
      <c r="AK36" s="100">
        <v>15.3</v>
      </c>
      <c r="AL36" s="100">
        <v>19.5</v>
      </c>
      <c r="AN36" s="102" t="str">
        <f>CONCATENATE(AO36,AP36,AQ36)</f>
        <v>18135</v>
      </c>
      <c r="AO36" s="99">
        <v>18</v>
      </c>
      <c r="AP36" s="99">
        <v>13</v>
      </c>
      <c r="AQ36" s="99">
        <v>5</v>
      </c>
      <c r="AR36" s="108">
        <v>222.4</v>
      </c>
      <c r="AS36" s="92"/>
    </row>
    <row r="37" ht="14.25" spans="1:45">
      <c r="A37" s="58"/>
      <c r="B37" s="29">
        <v>50</v>
      </c>
      <c r="C37" s="59">
        <f>IFERROR(VLOOKUP(CONCATENATE(B37,PT,PPT),$AN$3:$AR$731,5,0),"")</f>
        <v>119.9</v>
      </c>
      <c r="D37" s="57">
        <f>INDEX($Y$2:$AL$767,MATCH(CONCATENATE($B37,PT,PPT),$Y$2:$Y$767,0),MATCH(D$3,$Y$2:$AL$2,0))</f>
        <v>5.8</v>
      </c>
      <c r="E37" s="57">
        <f>INDEX($Y$2:$AL$767,MATCH(CONCATENATE($B37,PT,PPT),$Y$2:$Y$767,0),MATCH(E$3,$Y$2:$AL$2,0))</f>
        <v>11.4</v>
      </c>
      <c r="F37" s="57">
        <f>INDEX($Y$2:$AL$767,MATCH(CONCATENATE($B37,PT,PPT),$Y$2:$Y$767,0),MATCH(F$3,$Y$2:$AL$2,0))</f>
        <v>16.9</v>
      </c>
      <c r="G37" s="57">
        <f>INDEX($Y$2:$AL$767,MATCH(CONCATENATE($B37,PT,PPT),$Y$2:$Y$767,0),MATCH(G$3,$Y$2:$AL$2,0))</f>
        <v>22.3</v>
      </c>
      <c r="H37" s="57">
        <f>INDEX($Y$2:$AL$767,MATCH(CONCATENATE($B37,PT,PPT),$Y$2:$Y$767,0),MATCH(H$3,$Y$2:$AL$2,0))</f>
        <v>27.6</v>
      </c>
      <c r="I37" s="57">
        <f>INDEX($Y$2:$AL$767,MATCH(CONCATENATE($B37,PT,PPT),$Y$2:$Y$767,0),MATCH(I$3,$Y$2:$AL$2,0))</f>
        <v>32.8</v>
      </c>
      <c r="J37" s="57">
        <f>INDEX($Y$2:$AL$767,MATCH(CONCATENATE($B37,PT,PPT),$Y$2:$Y$767,0),MATCH(J$3,$Y$2:$AL$2,0))</f>
        <v>37.8</v>
      </c>
      <c r="K37" s="57">
        <f>INDEX($Y$2:$AL$767,MATCH(CONCATENATE($B37,PT,PPT),$Y$2:$Y$767,0),MATCH(K$3,$Y$2:$AL$2,0))</f>
        <v>47.7</v>
      </c>
      <c r="L37" s="57">
        <f>INDEX($Y$2:$AL$767,MATCH(CONCATENATE($B37,PT,PPT),$Y$2:$Y$767,0),MATCH(L$3,$Y$2:$AL$2,0))</f>
        <v>57.2</v>
      </c>
      <c r="M37" s="57">
        <f>INDEX($Y$2:$AL$767,MATCH(CONCATENATE($B37,PT,PPT),$Y$2:$Y$767,0),MATCH(M$3,$Y$2:$AL$2,0))</f>
        <v>70.9</v>
      </c>
      <c r="Y37" s="96" t="str">
        <f>CONCATENATE(Z37,AA37,AB37)</f>
        <v>19135</v>
      </c>
      <c r="Z37" s="99">
        <v>19</v>
      </c>
      <c r="AA37" s="99">
        <v>13</v>
      </c>
      <c r="AB37" s="99">
        <v>5</v>
      </c>
      <c r="AC37" s="100">
        <v>1.5</v>
      </c>
      <c r="AD37" s="100">
        <v>2.9</v>
      </c>
      <c r="AE37" s="100">
        <v>4.3</v>
      </c>
      <c r="AF37" s="100">
        <v>5.8</v>
      </c>
      <c r="AG37" s="100">
        <v>7.2</v>
      </c>
      <c r="AH37" s="100">
        <v>8.6</v>
      </c>
      <c r="AI37" s="100">
        <v>10.1</v>
      </c>
      <c r="AJ37" s="100">
        <v>12.9</v>
      </c>
      <c r="AK37" s="100">
        <v>15.8</v>
      </c>
      <c r="AL37" s="100">
        <v>20.1</v>
      </c>
      <c r="AN37" s="102" t="str">
        <f>CONCATENATE(AO37,AP37,AQ37)</f>
        <v>19135</v>
      </c>
      <c r="AO37" s="99">
        <v>19</v>
      </c>
      <c r="AP37" s="99">
        <v>13</v>
      </c>
      <c r="AQ37" s="99">
        <v>5</v>
      </c>
      <c r="AR37" s="108">
        <v>222.5</v>
      </c>
      <c r="AS37" s="92"/>
    </row>
    <row r="38" ht="14.25" spans="25:45">
      <c r="Y38" s="96" t="str">
        <f>CONCATENATE(Z38,AA38,AB38)</f>
        <v>20135</v>
      </c>
      <c r="Z38" s="99">
        <v>20</v>
      </c>
      <c r="AA38" s="99">
        <v>13</v>
      </c>
      <c r="AB38" s="99">
        <v>5</v>
      </c>
      <c r="AC38" s="100">
        <v>1.4</v>
      </c>
      <c r="AD38" s="100">
        <v>2.9</v>
      </c>
      <c r="AE38" s="100">
        <v>4.4</v>
      </c>
      <c r="AF38" s="100">
        <v>5.8</v>
      </c>
      <c r="AG38" s="100">
        <v>7.3</v>
      </c>
      <c r="AH38" s="100">
        <v>8.8</v>
      </c>
      <c r="AI38" s="100">
        <v>10.2</v>
      </c>
      <c r="AJ38" s="100">
        <v>13.2</v>
      </c>
      <c r="AK38" s="100">
        <v>16.1</v>
      </c>
      <c r="AL38" s="100">
        <v>20.5</v>
      </c>
      <c r="AN38" s="102" t="str">
        <f>CONCATENATE(AO38,AP38,AQ38)</f>
        <v>20135</v>
      </c>
      <c r="AO38" s="99">
        <v>20</v>
      </c>
      <c r="AP38" s="99">
        <v>13</v>
      </c>
      <c r="AQ38" s="99">
        <v>5</v>
      </c>
      <c r="AR38" s="108">
        <v>222.7</v>
      </c>
      <c r="AS38" s="92"/>
    </row>
    <row r="39" ht="14.25" spans="25:45">
      <c r="Y39" s="96" t="str">
        <f>CONCATENATE(Z39,AA39,AB39)</f>
        <v>21135</v>
      </c>
      <c r="Z39" s="99">
        <v>21</v>
      </c>
      <c r="AA39" s="99">
        <v>13</v>
      </c>
      <c r="AB39" s="99">
        <v>5</v>
      </c>
      <c r="AC39" s="100">
        <v>1.5</v>
      </c>
      <c r="AD39" s="100">
        <v>3</v>
      </c>
      <c r="AE39" s="100">
        <v>4.5</v>
      </c>
      <c r="AF39" s="100">
        <v>6</v>
      </c>
      <c r="AG39" s="100">
        <v>7.5</v>
      </c>
      <c r="AH39" s="100">
        <v>9</v>
      </c>
      <c r="AI39" s="100">
        <v>10.5</v>
      </c>
      <c r="AJ39" s="100">
        <v>13.5</v>
      </c>
      <c r="AK39" s="100">
        <v>16.5</v>
      </c>
      <c r="AL39" s="100">
        <v>21</v>
      </c>
      <c r="AN39" s="102" t="str">
        <f>CONCATENATE(AO39,AP39,AQ39)</f>
        <v>21135</v>
      </c>
      <c r="AO39" s="99">
        <v>21</v>
      </c>
      <c r="AP39" s="99">
        <v>13</v>
      </c>
      <c r="AQ39" s="99">
        <v>5</v>
      </c>
      <c r="AR39" s="108">
        <v>222.8</v>
      </c>
      <c r="AS39" s="92"/>
    </row>
    <row r="40" ht="14.25" spans="2:45">
      <c r="B40" s="60"/>
      <c r="C40" s="60"/>
      <c r="D40" s="60"/>
      <c r="E40" s="60"/>
      <c r="F40" s="60"/>
      <c r="G40" s="60"/>
      <c r="H40" s="61"/>
      <c r="I40" s="61"/>
      <c r="J40"/>
      <c r="K40" s="71" t="s">
        <v>16</v>
      </c>
      <c r="L40" s="71" t="s">
        <v>17</v>
      </c>
      <c r="M40"/>
      <c r="N40"/>
      <c r="O40" s="72">
        <f>VLOOKUP('Premium Calculation'!C10,$K$41:$N$54,2,0)</f>
        <v>10</v>
      </c>
      <c r="Y40" s="96" t="str">
        <f>CONCATENATE(Z40,AA40,AB40)</f>
        <v>22135</v>
      </c>
      <c r="Z40" s="99">
        <v>22</v>
      </c>
      <c r="AA40" s="99">
        <v>13</v>
      </c>
      <c r="AB40" s="99">
        <v>5</v>
      </c>
      <c r="AC40" s="100">
        <v>1.6</v>
      </c>
      <c r="AD40" s="100">
        <v>3.1</v>
      </c>
      <c r="AE40" s="100">
        <v>4.6</v>
      </c>
      <c r="AF40" s="100">
        <v>6.2</v>
      </c>
      <c r="AG40" s="100">
        <v>7.7</v>
      </c>
      <c r="AH40" s="100">
        <v>9.2</v>
      </c>
      <c r="AI40" s="100">
        <v>10.7</v>
      </c>
      <c r="AJ40" s="100">
        <v>13.8</v>
      </c>
      <c r="AK40" s="100">
        <v>16.9</v>
      </c>
      <c r="AL40" s="100">
        <v>21.5</v>
      </c>
      <c r="AN40" s="102" t="str">
        <f>CONCATENATE(AO40,AP40,AQ40)</f>
        <v>22135</v>
      </c>
      <c r="AO40" s="99">
        <v>22</v>
      </c>
      <c r="AP40" s="99">
        <v>13</v>
      </c>
      <c r="AQ40" s="99">
        <v>5</v>
      </c>
      <c r="AR40" s="108">
        <v>222.9</v>
      </c>
      <c r="AS40" s="92"/>
    </row>
    <row r="41" ht="14.25" spans="2:45">
      <c r="B41" s="60"/>
      <c r="C41" s="60"/>
      <c r="D41" s="60"/>
      <c r="E41" s="60"/>
      <c r="F41" s="60"/>
      <c r="G41" s="60"/>
      <c r="H41" s="61"/>
      <c r="I41" s="61"/>
      <c r="J41"/>
      <c r="K41" s="72">
        <v>12</v>
      </c>
      <c r="L41" s="72">
        <v>5</v>
      </c>
      <c r="M41"/>
      <c r="N41"/>
      <c r="O41" s="72">
        <f>IF((VLOOKUP('Premium Calculation'!C10,$K$41:$N$54,3,0))=0," ",(VLOOKUP('Premium Calculation'!C10,$K$41:$N$54,3,0)))</f>
        <v>11</v>
      </c>
      <c r="Y41" s="96" t="str">
        <f>CONCATENATE(Z41,AA41,AB41)</f>
        <v>23135</v>
      </c>
      <c r="Z41" s="99">
        <v>23</v>
      </c>
      <c r="AA41" s="99">
        <v>13</v>
      </c>
      <c r="AB41" s="99">
        <v>5</v>
      </c>
      <c r="AC41" s="100">
        <v>1.5</v>
      </c>
      <c r="AD41" s="100">
        <v>3.1</v>
      </c>
      <c r="AE41" s="100">
        <v>4.7</v>
      </c>
      <c r="AF41" s="100">
        <v>6.2</v>
      </c>
      <c r="AG41" s="100">
        <v>7.8</v>
      </c>
      <c r="AH41" s="100">
        <v>9.4</v>
      </c>
      <c r="AI41" s="100">
        <v>10.9</v>
      </c>
      <c r="AJ41" s="100">
        <v>14.1</v>
      </c>
      <c r="AK41" s="100">
        <v>17.2</v>
      </c>
      <c r="AL41" s="100">
        <v>21.9</v>
      </c>
      <c r="AN41" s="102" t="str">
        <f>CONCATENATE(AO41,AP41,AQ41)</f>
        <v>23135</v>
      </c>
      <c r="AO41" s="99">
        <v>23</v>
      </c>
      <c r="AP41" s="99">
        <v>13</v>
      </c>
      <c r="AQ41" s="99">
        <v>5</v>
      </c>
      <c r="AR41" s="108">
        <v>223.1</v>
      </c>
      <c r="AS41" s="92"/>
    </row>
    <row r="42" ht="14.25" spans="2:45">
      <c r="B42" s="62" t="s">
        <v>155</v>
      </c>
      <c r="C42"/>
      <c r="D42"/>
      <c r="E42"/>
      <c r="F42"/>
      <c r="G42"/>
      <c r="H42" s="61"/>
      <c r="I42" s="61"/>
      <c r="J42"/>
      <c r="K42" s="72">
        <v>13</v>
      </c>
      <c r="L42" s="72">
        <v>5</v>
      </c>
      <c r="M42"/>
      <c r="N42"/>
      <c r="O42" s="72" t="str">
        <f>IF((VLOOKUP('Premium Calculation'!C10,$K$41:$N$54,4,0))=0," ",(VLOOKUP('Premium Calculation'!C10,$K$41:$N$54,4,0)))</f>
        <v> </v>
      </c>
      <c r="Y42" s="96" t="str">
        <f>CONCATENATE(Z42,AA42,AB42)</f>
        <v>24135</v>
      </c>
      <c r="Z42" s="99">
        <v>24</v>
      </c>
      <c r="AA42" s="99">
        <v>13</v>
      </c>
      <c r="AB42" s="99">
        <v>5</v>
      </c>
      <c r="AC42" s="100">
        <v>1.6</v>
      </c>
      <c r="AD42" s="100">
        <v>3.2</v>
      </c>
      <c r="AE42" s="100">
        <v>4.9</v>
      </c>
      <c r="AF42" s="100">
        <v>6.5</v>
      </c>
      <c r="AG42" s="100">
        <v>8.1</v>
      </c>
      <c r="AH42" s="100">
        <v>9.7</v>
      </c>
      <c r="AI42" s="100">
        <v>11.3</v>
      </c>
      <c r="AJ42" s="100">
        <v>14.5</v>
      </c>
      <c r="AK42" s="100">
        <v>17.7</v>
      </c>
      <c r="AL42" s="100">
        <v>22.5</v>
      </c>
      <c r="AN42" s="102" t="str">
        <f>CONCATENATE(AO42,AP42,AQ42)</f>
        <v>24135</v>
      </c>
      <c r="AO42" s="99">
        <v>24</v>
      </c>
      <c r="AP42" s="99">
        <v>13</v>
      </c>
      <c r="AQ42" s="99">
        <v>5</v>
      </c>
      <c r="AR42" s="108">
        <v>223.2</v>
      </c>
      <c r="AS42" s="92"/>
    </row>
    <row r="43" ht="14.25" spans="2:45">
      <c r="B43" s="62" t="s">
        <v>156</v>
      </c>
      <c r="C43"/>
      <c r="D43"/>
      <c r="E43"/>
      <c r="F43"/>
      <c r="G43"/>
      <c r="H43" s="61"/>
      <c r="I43" s="61"/>
      <c r="J43"/>
      <c r="K43" s="72">
        <v>14</v>
      </c>
      <c r="L43" s="72">
        <v>6</v>
      </c>
      <c r="M43"/>
      <c r="N43"/>
      <c r="O43"/>
      <c r="Y43" s="96" t="str">
        <f>CONCATENATE(Z43,AA43,AB43)</f>
        <v>25135</v>
      </c>
      <c r="Z43" s="99">
        <v>25</v>
      </c>
      <c r="AA43" s="99">
        <v>13</v>
      </c>
      <c r="AB43" s="99">
        <v>5</v>
      </c>
      <c r="AC43" s="100">
        <v>1.7</v>
      </c>
      <c r="AD43" s="100">
        <v>3.3</v>
      </c>
      <c r="AE43" s="100">
        <v>5</v>
      </c>
      <c r="AF43" s="100">
        <v>6.6</v>
      </c>
      <c r="AG43" s="100">
        <v>8.3</v>
      </c>
      <c r="AH43" s="100">
        <v>9.9</v>
      </c>
      <c r="AI43" s="100">
        <v>11.6</v>
      </c>
      <c r="AJ43" s="100">
        <v>14.9</v>
      </c>
      <c r="AK43" s="100">
        <v>18.2</v>
      </c>
      <c r="AL43" s="100">
        <v>23.1</v>
      </c>
      <c r="AN43" s="102" t="str">
        <f>CONCATENATE(AO43,AP43,AQ43)</f>
        <v>25135</v>
      </c>
      <c r="AO43" s="99">
        <v>25</v>
      </c>
      <c r="AP43" s="99">
        <v>13</v>
      </c>
      <c r="AQ43" s="99">
        <v>5</v>
      </c>
      <c r="AR43" s="108">
        <v>223.4</v>
      </c>
      <c r="AS43" s="92"/>
    </row>
    <row r="44" ht="14.25" spans="2:45">
      <c r="B44" s="62" t="s">
        <v>157</v>
      </c>
      <c r="C44"/>
      <c r="D44"/>
      <c r="E44"/>
      <c r="F44"/>
      <c r="G44"/>
      <c r="H44" s="61"/>
      <c r="I44" s="61"/>
      <c r="J44"/>
      <c r="K44" s="72">
        <v>15</v>
      </c>
      <c r="L44" s="73">
        <v>5</v>
      </c>
      <c r="M44" s="72">
        <v>7</v>
      </c>
      <c r="N44"/>
      <c r="O44"/>
      <c r="Y44" s="96" t="str">
        <f>CONCATENATE(Z44,AA44,AB44)</f>
        <v>26135</v>
      </c>
      <c r="Z44" s="99">
        <v>26</v>
      </c>
      <c r="AA44" s="99">
        <v>13</v>
      </c>
      <c r="AB44" s="99">
        <v>5</v>
      </c>
      <c r="AC44" s="100">
        <v>1.8</v>
      </c>
      <c r="AD44" s="100">
        <v>3.5</v>
      </c>
      <c r="AE44" s="100">
        <v>5.2</v>
      </c>
      <c r="AF44" s="100">
        <v>6.9</v>
      </c>
      <c r="AG44" s="100">
        <v>8.6</v>
      </c>
      <c r="AH44" s="100">
        <v>10.3</v>
      </c>
      <c r="AI44" s="100">
        <v>12</v>
      </c>
      <c r="AJ44" s="100">
        <v>15.5</v>
      </c>
      <c r="AK44" s="100">
        <v>18.8</v>
      </c>
      <c r="AL44" s="100">
        <v>23.9</v>
      </c>
      <c r="AM44" s="103"/>
      <c r="AN44" s="102" t="str">
        <f>CONCATENATE(AO44,AP44,AQ44)</f>
        <v>26135</v>
      </c>
      <c r="AO44" s="99">
        <v>26</v>
      </c>
      <c r="AP44" s="99">
        <v>13</v>
      </c>
      <c r="AQ44" s="99">
        <v>5</v>
      </c>
      <c r="AR44" s="108">
        <v>223.6</v>
      </c>
      <c r="AS44" s="92"/>
    </row>
    <row r="45" ht="14.25" spans="2:45">
      <c r="B45" s="62" t="s">
        <v>158</v>
      </c>
      <c r="C45"/>
      <c r="D45"/>
      <c r="E45"/>
      <c r="F45"/>
      <c r="G45"/>
      <c r="H45" s="61"/>
      <c r="I45" s="61"/>
      <c r="J45"/>
      <c r="K45" s="72">
        <v>16</v>
      </c>
      <c r="L45" s="72">
        <v>8</v>
      </c>
      <c r="M45"/>
      <c r="N45"/>
      <c r="O45"/>
      <c r="Y45" s="96" t="str">
        <f>CONCATENATE(Z45,AA45,AB45)</f>
        <v>27135</v>
      </c>
      <c r="Z45" s="99">
        <v>27</v>
      </c>
      <c r="AA45" s="99">
        <v>13</v>
      </c>
      <c r="AB45" s="99">
        <v>5</v>
      </c>
      <c r="AC45" s="100">
        <v>1.8</v>
      </c>
      <c r="AD45" s="100">
        <v>3.6</v>
      </c>
      <c r="AE45" s="100">
        <v>5.4</v>
      </c>
      <c r="AF45" s="100">
        <v>7.1</v>
      </c>
      <c r="AG45" s="100">
        <v>8.9</v>
      </c>
      <c r="AH45" s="100">
        <v>10.7</v>
      </c>
      <c r="AI45" s="100">
        <v>12.4</v>
      </c>
      <c r="AJ45" s="100">
        <v>16</v>
      </c>
      <c r="AK45" s="100">
        <v>19.6</v>
      </c>
      <c r="AL45" s="100">
        <v>24.8</v>
      </c>
      <c r="AM45" s="103"/>
      <c r="AN45" s="102" t="str">
        <f>CONCATENATE(AO45,AP45,AQ45)</f>
        <v>27135</v>
      </c>
      <c r="AO45" s="99">
        <v>27</v>
      </c>
      <c r="AP45" s="99">
        <v>13</v>
      </c>
      <c r="AQ45" s="99">
        <v>5</v>
      </c>
      <c r="AR45" s="108">
        <v>223.9</v>
      </c>
      <c r="AS45" s="92"/>
    </row>
    <row r="46" ht="14.25" spans="2:45">
      <c r="B46" s="60"/>
      <c r="C46" s="60"/>
      <c r="D46" s="60"/>
      <c r="E46" s="60"/>
      <c r="F46" s="60"/>
      <c r="G46" s="60"/>
      <c r="H46" s="61"/>
      <c r="I46" s="61"/>
      <c r="J46"/>
      <c r="K46" s="72">
        <v>17</v>
      </c>
      <c r="L46" s="72">
        <v>9</v>
      </c>
      <c r="M46"/>
      <c r="N46"/>
      <c r="O46"/>
      <c r="Y46" s="96" t="str">
        <f>CONCATENATE(Z46,AA46,AB46)</f>
        <v>28135</v>
      </c>
      <c r="Z46" s="99">
        <v>28</v>
      </c>
      <c r="AA46" s="99">
        <v>13</v>
      </c>
      <c r="AB46" s="99">
        <v>5</v>
      </c>
      <c r="AC46" s="100">
        <v>1.9</v>
      </c>
      <c r="AD46" s="100">
        <v>3.8</v>
      </c>
      <c r="AE46" s="100">
        <v>5.6</v>
      </c>
      <c r="AF46" s="100">
        <v>7.5</v>
      </c>
      <c r="AG46" s="100">
        <v>9.3</v>
      </c>
      <c r="AH46" s="100">
        <v>11.2</v>
      </c>
      <c r="AI46" s="100">
        <v>13</v>
      </c>
      <c r="AJ46" s="100">
        <v>16.8</v>
      </c>
      <c r="AK46" s="100">
        <v>20.4</v>
      </c>
      <c r="AL46" s="100">
        <v>25.9</v>
      </c>
      <c r="AM46" s="103"/>
      <c r="AN46" s="102" t="str">
        <f>CONCATENATE(AO46,AP46,AQ46)</f>
        <v>28135</v>
      </c>
      <c r="AO46" s="99">
        <v>28</v>
      </c>
      <c r="AP46" s="99">
        <v>13</v>
      </c>
      <c r="AQ46" s="99">
        <v>5</v>
      </c>
      <c r="AR46" s="108">
        <v>224.2</v>
      </c>
      <c r="AS46" s="92"/>
    </row>
    <row r="47" ht="14.25" spans="2:45">
      <c r="B47" s="60"/>
      <c r="C47" s="60"/>
      <c r="D47" s="60"/>
      <c r="E47" s="60"/>
      <c r="F47" s="60"/>
      <c r="G47" s="60"/>
      <c r="H47" s="61"/>
      <c r="I47" s="61"/>
      <c r="J47"/>
      <c r="K47" s="72">
        <v>18</v>
      </c>
      <c r="L47" s="72">
        <v>10</v>
      </c>
      <c r="M47"/>
      <c r="N47"/>
      <c r="O47"/>
      <c r="Y47" s="96" t="str">
        <f>CONCATENATE(Z47,AA47,AB47)</f>
        <v>29135</v>
      </c>
      <c r="Z47" s="99">
        <v>29</v>
      </c>
      <c r="AA47" s="99">
        <v>13</v>
      </c>
      <c r="AB47" s="99">
        <v>5</v>
      </c>
      <c r="AC47" s="100">
        <v>2</v>
      </c>
      <c r="AD47" s="100">
        <v>3.9</v>
      </c>
      <c r="AE47" s="100">
        <v>5.9</v>
      </c>
      <c r="AF47" s="100">
        <v>7.9</v>
      </c>
      <c r="AG47" s="100">
        <v>9.8</v>
      </c>
      <c r="AH47" s="100">
        <v>11.7</v>
      </c>
      <c r="AI47" s="100">
        <v>13.7</v>
      </c>
      <c r="AJ47" s="100">
        <v>17.6</v>
      </c>
      <c r="AK47" s="100">
        <v>21.5</v>
      </c>
      <c r="AL47" s="100">
        <v>27.2</v>
      </c>
      <c r="AM47" s="103"/>
      <c r="AN47" s="102" t="str">
        <f>CONCATENATE(AO47,AP47,AQ47)</f>
        <v>29135</v>
      </c>
      <c r="AO47" s="99">
        <v>29</v>
      </c>
      <c r="AP47" s="99">
        <v>13</v>
      </c>
      <c r="AQ47" s="99">
        <v>5</v>
      </c>
      <c r="AR47" s="108">
        <v>224.6</v>
      </c>
      <c r="AS47" s="92"/>
    </row>
    <row r="48" ht="14.25" spans="2:45">
      <c r="B48" s="60"/>
      <c r="C48" s="60"/>
      <c r="D48" s="60"/>
      <c r="E48" s="60"/>
      <c r="F48" s="60"/>
      <c r="G48" s="60"/>
      <c r="H48" s="61"/>
      <c r="I48" s="61"/>
      <c r="J48"/>
      <c r="K48" s="72">
        <v>19</v>
      </c>
      <c r="L48" s="73">
        <v>10</v>
      </c>
      <c r="M48" s="72">
        <v>11</v>
      </c>
      <c r="N48"/>
      <c r="O48"/>
      <c r="Y48" s="96" t="str">
        <f>CONCATENATE(Z48,AA48,AB48)</f>
        <v>30135</v>
      </c>
      <c r="Z48" s="99">
        <v>30</v>
      </c>
      <c r="AA48" s="99">
        <v>13</v>
      </c>
      <c r="AB48" s="99">
        <v>5</v>
      </c>
      <c r="AC48" s="100">
        <v>2.1</v>
      </c>
      <c r="AD48" s="100">
        <v>4.1</v>
      </c>
      <c r="AE48" s="100">
        <v>6.2</v>
      </c>
      <c r="AF48" s="100">
        <v>8.3</v>
      </c>
      <c r="AG48" s="100">
        <v>10.3</v>
      </c>
      <c r="AH48" s="100">
        <v>12.4</v>
      </c>
      <c r="AI48" s="100">
        <v>14.5</v>
      </c>
      <c r="AJ48" s="100">
        <v>18.6</v>
      </c>
      <c r="AK48" s="100">
        <v>22.7</v>
      </c>
      <c r="AL48" s="100">
        <v>28.7</v>
      </c>
      <c r="AM48" s="103"/>
      <c r="AN48" s="102" t="str">
        <f>CONCATENATE(AO48,AP48,AQ48)</f>
        <v>30135</v>
      </c>
      <c r="AO48" s="99">
        <v>30</v>
      </c>
      <c r="AP48" s="99">
        <v>13</v>
      </c>
      <c r="AQ48" s="99">
        <v>5</v>
      </c>
      <c r="AR48" s="108">
        <v>225.1</v>
      </c>
      <c r="AS48" s="92"/>
    </row>
    <row r="49" ht="14.25" spans="2:45">
      <c r="B49" s="60"/>
      <c r="C49" s="60"/>
      <c r="D49" s="60"/>
      <c r="E49" s="60"/>
      <c r="F49" s="60"/>
      <c r="G49" s="60"/>
      <c r="H49" s="61"/>
      <c r="I49" s="61"/>
      <c r="J49"/>
      <c r="K49" s="72">
        <v>20</v>
      </c>
      <c r="L49" s="73">
        <v>5</v>
      </c>
      <c r="M49" s="72">
        <v>10</v>
      </c>
      <c r="N49" s="72">
        <v>12</v>
      </c>
      <c r="O49"/>
      <c r="Y49" s="96" t="str">
        <f>CONCATENATE(Z49,AA49,AB49)</f>
        <v>31135</v>
      </c>
      <c r="Z49" s="99">
        <v>31</v>
      </c>
      <c r="AA49" s="99">
        <v>13</v>
      </c>
      <c r="AB49" s="99">
        <v>5</v>
      </c>
      <c r="AC49" s="100">
        <v>2.2</v>
      </c>
      <c r="AD49" s="100">
        <v>4.4</v>
      </c>
      <c r="AE49" s="100">
        <v>6.6</v>
      </c>
      <c r="AF49" s="100">
        <v>8.8</v>
      </c>
      <c r="AG49" s="100">
        <v>11</v>
      </c>
      <c r="AH49" s="100">
        <v>13.2</v>
      </c>
      <c r="AI49" s="100">
        <v>15.5</v>
      </c>
      <c r="AJ49" s="100">
        <v>19.8</v>
      </c>
      <c r="AK49" s="100">
        <v>24.1</v>
      </c>
      <c r="AL49" s="100">
        <v>30.6</v>
      </c>
      <c r="AM49" s="103"/>
      <c r="AN49" s="102" t="str">
        <f>CONCATENATE(AO49,AP49,AQ49)</f>
        <v>31135</v>
      </c>
      <c r="AO49" s="99">
        <v>31</v>
      </c>
      <c r="AP49" s="99">
        <v>13</v>
      </c>
      <c r="AQ49" s="99">
        <v>5</v>
      </c>
      <c r="AR49" s="108">
        <v>225.6</v>
      </c>
      <c r="AS49" s="92"/>
    </row>
    <row r="50" ht="14.25" spans="2:45">
      <c r="B50" s="60"/>
      <c r="C50" s="60"/>
      <c r="D50" s="60"/>
      <c r="E50" s="60"/>
      <c r="F50" s="60"/>
      <c r="G50" s="60"/>
      <c r="H50" s="61"/>
      <c r="I50" s="61"/>
      <c r="J50"/>
      <c r="K50" s="72">
        <v>21</v>
      </c>
      <c r="L50" s="73">
        <v>10</v>
      </c>
      <c r="M50" s="72">
        <v>13</v>
      </c>
      <c r="N50"/>
      <c r="O50"/>
      <c r="Y50" s="96" t="str">
        <f>CONCATENATE(Z50,AA50,AB50)</f>
        <v>32135</v>
      </c>
      <c r="Z50" s="99">
        <v>32</v>
      </c>
      <c r="AA50" s="99">
        <v>13</v>
      </c>
      <c r="AB50" s="99">
        <v>5</v>
      </c>
      <c r="AC50" s="100">
        <v>2.3</v>
      </c>
      <c r="AD50" s="100">
        <v>4.7</v>
      </c>
      <c r="AE50" s="100">
        <v>7.1</v>
      </c>
      <c r="AF50" s="100">
        <v>9.4</v>
      </c>
      <c r="AG50" s="100">
        <v>11.7</v>
      </c>
      <c r="AH50" s="100">
        <v>14.2</v>
      </c>
      <c r="AI50" s="100">
        <v>16.5</v>
      </c>
      <c r="AJ50" s="100">
        <v>21.1</v>
      </c>
      <c r="AK50" s="100">
        <v>25.8</v>
      </c>
      <c r="AL50" s="100">
        <v>32.7</v>
      </c>
      <c r="AM50" s="103"/>
      <c r="AN50" s="102" t="str">
        <f>CONCATENATE(AO50,AP50,AQ50)</f>
        <v>32135</v>
      </c>
      <c r="AO50" s="99">
        <v>32</v>
      </c>
      <c r="AP50" s="99">
        <v>13</v>
      </c>
      <c r="AQ50" s="99">
        <v>5</v>
      </c>
      <c r="AR50" s="108">
        <v>226.3</v>
      </c>
      <c r="AS50" s="92"/>
    </row>
    <row r="51" ht="14.25" spans="2:45">
      <c r="B51" s="60"/>
      <c r="C51" s="60"/>
      <c r="D51" s="60"/>
      <c r="E51" s="60"/>
      <c r="F51" s="60"/>
      <c r="G51" s="60"/>
      <c r="H51" s="61"/>
      <c r="I51" s="61"/>
      <c r="J51"/>
      <c r="K51" s="72">
        <v>22</v>
      </c>
      <c r="L51" s="73">
        <v>10</v>
      </c>
      <c r="M51" s="72">
        <v>14</v>
      </c>
      <c r="N51"/>
      <c r="O51"/>
      <c r="Y51" s="96" t="str">
        <f>CONCATENATE(Z51,AA51,AB51)</f>
        <v>33135</v>
      </c>
      <c r="Z51" s="99">
        <v>33</v>
      </c>
      <c r="AA51" s="99">
        <v>13</v>
      </c>
      <c r="AB51" s="99">
        <v>5</v>
      </c>
      <c r="AC51" s="100">
        <v>2.6</v>
      </c>
      <c r="AD51" s="100">
        <v>5.1</v>
      </c>
      <c r="AE51" s="100">
        <v>7.7</v>
      </c>
      <c r="AF51" s="100">
        <v>10.2</v>
      </c>
      <c r="AG51" s="100">
        <v>12.8</v>
      </c>
      <c r="AH51" s="100">
        <v>15.3</v>
      </c>
      <c r="AI51" s="100">
        <v>17.8</v>
      </c>
      <c r="AJ51" s="100">
        <v>22.8</v>
      </c>
      <c r="AK51" s="100">
        <v>27.8</v>
      </c>
      <c r="AL51" s="100">
        <v>35.2</v>
      </c>
      <c r="AM51" s="103"/>
      <c r="AN51" s="102" t="str">
        <f>CONCATENATE(AO51,AP51,AQ51)</f>
        <v>33135</v>
      </c>
      <c r="AO51" s="99">
        <v>33</v>
      </c>
      <c r="AP51" s="99">
        <v>13</v>
      </c>
      <c r="AQ51" s="99">
        <v>5</v>
      </c>
      <c r="AR51" s="108">
        <v>227</v>
      </c>
      <c r="AS51" s="92"/>
    </row>
    <row r="52" ht="14.25" spans="2:45">
      <c r="B52" s="60"/>
      <c r="C52" s="60"/>
      <c r="D52" s="60"/>
      <c r="E52" s="60"/>
      <c r="F52" s="60"/>
      <c r="G52" s="60"/>
      <c r="H52" s="61"/>
      <c r="I52" s="61"/>
      <c r="J52"/>
      <c r="K52" s="72">
        <v>23</v>
      </c>
      <c r="L52" s="73">
        <v>10</v>
      </c>
      <c r="M52" s="72">
        <v>15</v>
      </c>
      <c r="N52"/>
      <c r="O52"/>
      <c r="Y52" s="96" t="str">
        <f>CONCATENATE(Z52,AA52,AB52)</f>
        <v>34135</v>
      </c>
      <c r="Z52" s="99">
        <v>34</v>
      </c>
      <c r="AA52" s="99">
        <v>13</v>
      </c>
      <c r="AB52" s="99">
        <v>5</v>
      </c>
      <c r="AC52" s="100">
        <v>2.8</v>
      </c>
      <c r="AD52" s="100">
        <v>5.5</v>
      </c>
      <c r="AE52" s="100">
        <v>8.3</v>
      </c>
      <c r="AF52" s="100">
        <v>11.1</v>
      </c>
      <c r="AG52" s="100">
        <v>13.8</v>
      </c>
      <c r="AH52" s="100">
        <v>16.6</v>
      </c>
      <c r="AI52" s="100">
        <v>19.3</v>
      </c>
      <c r="AJ52" s="100">
        <v>24.7</v>
      </c>
      <c r="AK52" s="100">
        <v>30.1</v>
      </c>
      <c r="AL52" s="100">
        <v>38.1</v>
      </c>
      <c r="AM52" s="103"/>
      <c r="AN52" s="102" t="str">
        <f>CONCATENATE(AO52,AP52,AQ52)</f>
        <v>34135</v>
      </c>
      <c r="AO52" s="99">
        <v>34</v>
      </c>
      <c r="AP52" s="99">
        <v>13</v>
      </c>
      <c r="AQ52" s="99">
        <v>5</v>
      </c>
      <c r="AR52" s="108">
        <v>227.9</v>
      </c>
      <c r="AS52" s="92"/>
    </row>
    <row r="53" ht="14.25" spans="2:45">
      <c r="B53" s="60"/>
      <c r="C53" s="60"/>
      <c r="D53" s="60"/>
      <c r="E53" s="60"/>
      <c r="F53" s="60"/>
      <c r="G53" s="60"/>
      <c r="H53" s="61"/>
      <c r="I53" s="61"/>
      <c r="J53"/>
      <c r="K53" s="72">
        <v>24</v>
      </c>
      <c r="L53" s="73">
        <v>10</v>
      </c>
      <c r="M53" s="72">
        <v>16</v>
      </c>
      <c r="N53"/>
      <c r="O53"/>
      <c r="Y53" s="96" t="str">
        <f>CONCATENATE(Z53,AA53,AB53)</f>
        <v>35135</v>
      </c>
      <c r="Z53" s="99">
        <v>35</v>
      </c>
      <c r="AA53" s="99">
        <v>13</v>
      </c>
      <c r="AB53" s="99">
        <v>5</v>
      </c>
      <c r="AC53" s="100">
        <v>3</v>
      </c>
      <c r="AD53" s="100">
        <v>6</v>
      </c>
      <c r="AE53" s="100">
        <v>9</v>
      </c>
      <c r="AF53" s="100">
        <v>12.1</v>
      </c>
      <c r="AG53" s="100">
        <v>15.1</v>
      </c>
      <c r="AH53" s="100">
        <v>18.1</v>
      </c>
      <c r="AI53" s="100">
        <v>21</v>
      </c>
      <c r="AJ53" s="100">
        <v>26.9</v>
      </c>
      <c r="AK53" s="100">
        <v>32.8</v>
      </c>
      <c r="AL53" s="100">
        <v>41.5</v>
      </c>
      <c r="AM53" s="103"/>
      <c r="AN53" s="102" t="str">
        <f>CONCATENATE(AO53,AP53,AQ53)</f>
        <v>35135</v>
      </c>
      <c r="AO53" s="99">
        <v>35</v>
      </c>
      <c r="AP53" s="99">
        <v>13</v>
      </c>
      <c r="AQ53" s="99">
        <v>5</v>
      </c>
      <c r="AR53" s="108">
        <v>228.9</v>
      </c>
      <c r="AS53" s="92"/>
    </row>
    <row r="54" ht="14.25" spans="2:45">
      <c r="B54" s="60"/>
      <c r="C54" s="60"/>
      <c r="D54" s="60"/>
      <c r="E54" s="60"/>
      <c r="F54" s="60"/>
      <c r="G54" s="60"/>
      <c r="H54" s="61"/>
      <c r="I54" s="61"/>
      <c r="J54"/>
      <c r="K54" s="72">
        <v>25</v>
      </c>
      <c r="L54" s="73">
        <v>10</v>
      </c>
      <c r="M54" s="72">
        <v>17</v>
      </c>
      <c r="N54"/>
      <c r="O54"/>
      <c r="Y54" s="96" t="str">
        <f>CONCATENATE(Z54,AA54,AB54)</f>
        <v>36135</v>
      </c>
      <c r="Z54" s="99">
        <v>36</v>
      </c>
      <c r="AA54" s="99">
        <v>13</v>
      </c>
      <c r="AB54" s="99">
        <v>5</v>
      </c>
      <c r="AC54" s="100">
        <v>3.3</v>
      </c>
      <c r="AD54" s="100">
        <v>6.6</v>
      </c>
      <c r="AE54" s="100">
        <v>10</v>
      </c>
      <c r="AF54" s="100">
        <v>13.2</v>
      </c>
      <c r="AG54" s="100">
        <v>16.5</v>
      </c>
      <c r="AH54" s="100">
        <v>19.8</v>
      </c>
      <c r="AI54" s="100">
        <v>23</v>
      </c>
      <c r="AJ54" s="100">
        <v>29.4</v>
      </c>
      <c r="AK54" s="100">
        <v>35.8</v>
      </c>
      <c r="AL54" s="100">
        <v>45.3</v>
      </c>
      <c r="AM54" s="103"/>
      <c r="AN54" s="102" t="str">
        <f>CONCATENATE(AO54,AP54,AQ54)</f>
        <v>36135</v>
      </c>
      <c r="AO54" s="99">
        <v>36</v>
      </c>
      <c r="AP54" s="99">
        <v>13</v>
      </c>
      <c r="AQ54" s="99">
        <v>5</v>
      </c>
      <c r="AR54" s="108">
        <v>230.1</v>
      </c>
      <c r="AS54" s="92"/>
    </row>
    <row r="55" ht="14.25" spans="25:45">
      <c r="Y55" s="96" t="str">
        <f>CONCATENATE(Z55,AA55,AB55)</f>
        <v>37135</v>
      </c>
      <c r="Z55" s="99">
        <v>37</v>
      </c>
      <c r="AA55" s="99">
        <v>13</v>
      </c>
      <c r="AB55" s="99">
        <v>5</v>
      </c>
      <c r="AC55" s="100">
        <v>3.6</v>
      </c>
      <c r="AD55" s="100">
        <v>7.2</v>
      </c>
      <c r="AE55" s="100">
        <v>10.9</v>
      </c>
      <c r="AF55" s="100">
        <v>14.5</v>
      </c>
      <c r="AG55" s="100">
        <v>18.1</v>
      </c>
      <c r="AH55" s="100">
        <v>21.7</v>
      </c>
      <c r="AI55" s="100">
        <v>25.3</v>
      </c>
      <c r="AJ55" s="100">
        <v>32.3</v>
      </c>
      <c r="AK55" s="100">
        <v>39.3</v>
      </c>
      <c r="AL55" s="100">
        <v>49.8</v>
      </c>
      <c r="AM55" s="103"/>
      <c r="AN55" s="102" t="str">
        <f>CONCATENATE(AO55,AP55,AQ55)</f>
        <v>37135</v>
      </c>
      <c r="AO55" s="99">
        <v>37</v>
      </c>
      <c r="AP55" s="99">
        <v>13</v>
      </c>
      <c r="AQ55" s="99">
        <v>5</v>
      </c>
      <c r="AR55" s="108">
        <v>231.5</v>
      </c>
      <c r="AS55" s="92"/>
    </row>
    <row r="56" ht="14.25" spans="25:45">
      <c r="Y56" s="96" t="str">
        <f>CONCATENATE(Z56,AA56,AB56)</f>
        <v>38135</v>
      </c>
      <c r="Z56" s="99">
        <v>38</v>
      </c>
      <c r="AA56" s="99">
        <v>13</v>
      </c>
      <c r="AB56" s="99">
        <v>5</v>
      </c>
      <c r="AC56" s="100">
        <v>4</v>
      </c>
      <c r="AD56" s="100">
        <v>8.1</v>
      </c>
      <c r="AE56" s="100">
        <v>12.1</v>
      </c>
      <c r="AF56" s="100">
        <v>16</v>
      </c>
      <c r="AG56" s="100">
        <v>20</v>
      </c>
      <c r="AH56" s="100">
        <v>23.9</v>
      </c>
      <c r="AI56" s="100">
        <v>27.9</v>
      </c>
      <c r="AJ56" s="100">
        <v>35.7</v>
      </c>
      <c r="AK56" s="100">
        <v>43.4</v>
      </c>
      <c r="AL56" s="100">
        <v>54.8</v>
      </c>
      <c r="AM56" s="103"/>
      <c r="AN56" s="102" t="str">
        <f>CONCATENATE(AO56,AP56,AQ56)</f>
        <v>38135</v>
      </c>
      <c r="AO56" s="99">
        <v>38</v>
      </c>
      <c r="AP56" s="99">
        <v>13</v>
      </c>
      <c r="AQ56" s="99">
        <v>5</v>
      </c>
      <c r="AR56" s="108">
        <v>233.1</v>
      </c>
      <c r="AS56" s="92"/>
    </row>
    <row r="57" ht="14.25" spans="25:45">
      <c r="Y57" s="96" t="str">
        <f>CONCATENATE(Z57,AA57,AB57)</f>
        <v>39135</v>
      </c>
      <c r="Z57" s="99">
        <v>39</v>
      </c>
      <c r="AA57" s="99">
        <v>13</v>
      </c>
      <c r="AB57" s="99">
        <v>5</v>
      </c>
      <c r="AC57" s="100">
        <v>4.6</v>
      </c>
      <c r="AD57" s="100">
        <v>9</v>
      </c>
      <c r="AE57" s="100">
        <v>13.5</v>
      </c>
      <c r="AF57" s="100">
        <v>17.9</v>
      </c>
      <c r="AG57" s="100">
        <v>22.2</v>
      </c>
      <c r="AH57" s="100">
        <v>26.6</v>
      </c>
      <c r="AI57" s="100">
        <v>30.9</v>
      </c>
      <c r="AJ57" s="100">
        <v>39.5</v>
      </c>
      <c r="AK57" s="100">
        <v>48</v>
      </c>
      <c r="AL57" s="100">
        <v>60.6</v>
      </c>
      <c r="AM57" s="103"/>
      <c r="AN57" s="102" t="str">
        <f>CONCATENATE(AO57,AP57,AQ57)</f>
        <v>39135</v>
      </c>
      <c r="AO57" s="99">
        <v>39</v>
      </c>
      <c r="AP57" s="99">
        <v>13</v>
      </c>
      <c r="AQ57" s="99">
        <v>5</v>
      </c>
      <c r="AR57" s="108">
        <v>234.8</v>
      </c>
      <c r="AS57" s="92"/>
    </row>
    <row r="58" ht="14.25" spans="25:45">
      <c r="Y58" s="96" t="str">
        <f>CONCATENATE(Z58,AA58,AB58)</f>
        <v>40135</v>
      </c>
      <c r="Z58" s="99">
        <v>40</v>
      </c>
      <c r="AA58" s="99">
        <v>13</v>
      </c>
      <c r="AB58" s="99">
        <v>5</v>
      </c>
      <c r="AC58" s="100">
        <v>5</v>
      </c>
      <c r="AD58" s="100">
        <v>10</v>
      </c>
      <c r="AE58" s="100">
        <v>14.9</v>
      </c>
      <c r="AF58" s="100">
        <v>19.8</v>
      </c>
      <c r="AG58" s="100">
        <v>24.6</v>
      </c>
      <c r="AH58" s="100">
        <v>29.4</v>
      </c>
      <c r="AI58" s="100">
        <v>34.2</v>
      </c>
      <c r="AJ58" s="100">
        <v>43.8</v>
      </c>
      <c r="AK58" s="100">
        <v>53.2</v>
      </c>
      <c r="AL58" s="100">
        <v>67</v>
      </c>
      <c r="AM58" s="103"/>
      <c r="AN58" s="102" t="str">
        <f>CONCATENATE(AO58,AP58,AQ58)</f>
        <v>40135</v>
      </c>
      <c r="AO58" s="99">
        <v>40</v>
      </c>
      <c r="AP58" s="99">
        <v>13</v>
      </c>
      <c r="AQ58" s="99">
        <v>5</v>
      </c>
      <c r="AR58" s="108">
        <v>236.9</v>
      </c>
      <c r="AS58" s="92"/>
    </row>
    <row r="59" ht="14.25" spans="25:45">
      <c r="Y59" s="96" t="str">
        <f>CONCATENATE(Z59,AA59,AB59)</f>
        <v>41135</v>
      </c>
      <c r="Z59" s="99">
        <v>41</v>
      </c>
      <c r="AA59" s="99">
        <v>13</v>
      </c>
      <c r="AB59" s="99">
        <v>5</v>
      </c>
      <c r="AC59" s="100">
        <v>5.5</v>
      </c>
      <c r="AD59" s="100">
        <v>11</v>
      </c>
      <c r="AE59" s="100">
        <v>16.4</v>
      </c>
      <c r="AF59" s="100">
        <v>21.9</v>
      </c>
      <c r="AG59" s="100">
        <v>27.3</v>
      </c>
      <c r="AH59" s="100">
        <v>32.6</v>
      </c>
      <c r="AI59" s="100">
        <v>37.9</v>
      </c>
      <c r="AJ59" s="100">
        <v>48.5</v>
      </c>
      <c r="AK59" s="100">
        <v>58.8</v>
      </c>
      <c r="AL59" s="100">
        <v>74.2</v>
      </c>
      <c r="AM59" s="103"/>
      <c r="AN59" s="102" t="str">
        <f>CONCATENATE(AO59,AP59,AQ59)</f>
        <v>41135</v>
      </c>
      <c r="AO59" s="99">
        <v>41</v>
      </c>
      <c r="AP59" s="99">
        <v>13</v>
      </c>
      <c r="AQ59" s="99">
        <v>5</v>
      </c>
      <c r="AR59" s="108">
        <v>239.2</v>
      </c>
      <c r="AS59" s="92"/>
    </row>
    <row r="60" ht="14.25" spans="25:45">
      <c r="Y60" s="96" t="str">
        <f>CONCATENATE(Z60,AA60,AB60)</f>
        <v>42135</v>
      </c>
      <c r="Z60" s="99">
        <v>42</v>
      </c>
      <c r="AA60" s="99">
        <v>13</v>
      </c>
      <c r="AB60" s="99">
        <v>5</v>
      </c>
      <c r="AC60" s="100">
        <v>6.1</v>
      </c>
      <c r="AD60" s="100">
        <v>12.2</v>
      </c>
      <c r="AE60" s="100">
        <v>18.3</v>
      </c>
      <c r="AF60" s="100">
        <v>24.3</v>
      </c>
      <c r="AG60" s="100">
        <v>30.3</v>
      </c>
      <c r="AH60" s="100">
        <v>36.3</v>
      </c>
      <c r="AI60" s="100">
        <v>42.2</v>
      </c>
      <c r="AJ60" s="100">
        <v>53.8</v>
      </c>
      <c r="AK60" s="100">
        <v>65.3</v>
      </c>
      <c r="AL60" s="100">
        <v>82.2</v>
      </c>
      <c r="AM60" s="103"/>
      <c r="AN60" s="102" t="str">
        <f>CONCATENATE(AO60,AP60,AQ60)</f>
        <v>42135</v>
      </c>
      <c r="AO60" s="99">
        <v>42</v>
      </c>
      <c r="AP60" s="99">
        <v>13</v>
      </c>
      <c r="AQ60" s="99">
        <v>5</v>
      </c>
      <c r="AR60" s="108">
        <v>241.9</v>
      </c>
      <c r="AS60" s="92"/>
    </row>
    <row r="61" ht="14.25" spans="25:45">
      <c r="Y61" s="96" t="str">
        <f>CONCATENATE(Z61,AA61,AB61)</f>
        <v>43135</v>
      </c>
      <c r="Z61" s="99">
        <v>43</v>
      </c>
      <c r="AA61" s="99">
        <v>13</v>
      </c>
      <c r="AB61" s="99">
        <v>5</v>
      </c>
      <c r="AC61" s="100">
        <v>6.8</v>
      </c>
      <c r="AD61" s="100">
        <v>13.6</v>
      </c>
      <c r="AE61" s="100">
        <v>20.4</v>
      </c>
      <c r="AF61" s="100">
        <v>27.1</v>
      </c>
      <c r="AG61" s="100">
        <v>33.7</v>
      </c>
      <c r="AH61" s="100">
        <v>40.3</v>
      </c>
      <c r="AI61" s="100">
        <v>46.8</v>
      </c>
      <c r="AJ61" s="100">
        <v>59.7</v>
      </c>
      <c r="AK61" s="100">
        <v>72.4</v>
      </c>
      <c r="AL61" s="100">
        <v>91.1</v>
      </c>
      <c r="AM61" s="103"/>
      <c r="AN61" s="102" t="str">
        <f>CONCATENATE(AO61,AP61,AQ61)</f>
        <v>43135</v>
      </c>
      <c r="AO61" s="99">
        <v>43</v>
      </c>
      <c r="AP61" s="99">
        <v>13</v>
      </c>
      <c r="AQ61" s="99">
        <v>5</v>
      </c>
      <c r="AR61" s="108">
        <v>244.8</v>
      </c>
      <c r="AS61" s="92"/>
    </row>
    <row r="62" ht="14.25" spans="25:45">
      <c r="Y62" s="96" t="str">
        <f>CONCATENATE(Z62,AA62,AB62)</f>
        <v>44135</v>
      </c>
      <c r="Z62" s="99">
        <v>44</v>
      </c>
      <c r="AA62" s="99">
        <v>13</v>
      </c>
      <c r="AB62" s="99">
        <v>5</v>
      </c>
      <c r="AC62" s="100">
        <v>7.6</v>
      </c>
      <c r="AD62" s="100">
        <v>15.2</v>
      </c>
      <c r="AE62" s="100">
        <v>22.7</v>
      </c>
      <c r="AF62" s="100">
        <v>30.1</v>
      </c>
      <c r="AG62" s="100">
        <v>37.5</v>
      </c>
      <c r="AH62" s="100">
        <v>44.8</v>
      </c>
      <c r="AI62" s="100">
        <v>52</v>
      </c>
      <c r="AJ62" s="100">
        <v>66.2</v>
      </c>
      <c r="AK62" s="100">
        <v>80.2</v>
      </c>
      <c r="AL62" s="100">
        <v>100.9</v>
      </c>
      <c r="AM62" s="103"/>
      <c r="AN62" s="102" t="str">
        <f>CONCATENATE(AO62,AP62,AQ62)</f>
        <v>44135</v>
      </c>
      <c r="AO62" s="99">
        <v>44</v>
      </c>
      <c r="AP62" s="99">
        <v>13</v>
      </c>
      <c r="AQ62" s="99">
        <v>5</v>
      </c>
      <c r="AR62" s="108">
        <v>248</v>
      </c>
      <c r="AS62" s="92"/>
    </row>
    <row r="63" ht="14.25" spans="25:45">
      <c r="Y63" s="96" t="str">
        <f>CONCATENATE(Z63,AA63,AB63)</f>
        <v>45135</v>
      </c>
      <c r="Z63" s="99">
        <v>45</v>
      </c>
      <c r="AA63" s="99">
        <v>13</v>
      </c>
      <c r="AB63" s="99">
        <v>5</v>
      </c>
      <c r="AC63" s="100">
        <v>8.5</v>
      </c>
      <c r="AD63" s="100">
        <v>16.9</v>
      </c>
      <c r="AE63" s="100">
        <v>25.2</v>
      </c>
      <c r="AF63" s="100">
        <v>33.5</v>
      </c>
      <c r="AG63" s="100">
        <v>41.6</v>
      </c>
      <c r="AH63" s="100">
        <v>49.7</v>
      </c>
      <c r="AI63" s="100">
        <v>57.7</v>
      </c>
      <c r="AJ63" s="100">
        <v>73.4</v>
      </c>
      <c r="AK63" s="100">
        <v>88.8</v>
      </c>
      <c r="AL63" s="100">
        <v>111.6</v>
      </c>
      <c r="AN63" s="102" t="str">
        <f>CONCATENATE(AO63,AP63,AQ63)</f>
        <v>45135</v>
      </c>
      <c r="AO63" s="99">
        <v>45</v>
      </c>
      <c r="AP63" s="99">
        <v>13</v>
      </c>
      <c r="AQ63" s="99">
        <v>5</v>
      </c>
      <c r="AR63" s="108">
        <v>251.5</v>
      </c>
      <c r="AS63" s="92"/>
    </row>
    <row r="64" ht="14.25" spans="25:45">
      <c r="Y64" s="96" t="str">
        <f>CONCATENATE(Z64,AA64,AB64)</f>
        <v>46135</v>
      </c>
      <c r="Z64" s="99">
        <v>46</v>
      </c>
      <c r="AA64" s="99">
        <v>13</v>
      </c>
      <c r="AB64" s="99">
        <v>5</v>
      </c>
      <c r="AC64" s="100">
        <v>9.3</v>
      </c>
      <c r="AD64" s="100">
        <v>18.5</v>
      </c>
      <c r="AE64" s="100">
        <v>27.6</v>
      </c>
      <c r="AF64" s="100">
        <v>36.6</v>
      </c>
      <c r="AG64" s="100">
        <v>45.5</v>
      </c>
      <c r="AH64" s="100">
        <v>54.3</v>
      </c>
      <c r="AI64" s="100">
        <v>63</v>
      </c>
      <c r="AJ64" s="100">
        <v>80.2</v>
      </c>
      <c r="AK64" s="100">
        <v>97.1</v>
      </c>
      <c r="AL64" s="100">
        <v>121.7</v>
      </c>
      <c r="AN64" s="102" t="str">
        <f>CONCATENATE(AO64,AP64,AQ64)</f>
        <v>46135</v>
      </c>
      <c r="AO64" s="99">
        <v>46</v>
      </c>
      <c r="AP64" s="99">
        <v>13</v>
      </c>
      <c r="AQ64" s="99">
        <v>5</v>
      </c>
      <c r="AR64" s="111">
        <v>252.2</v>
      </c>
      <c r="AS64" s="92"/>
    </row>
    <row r="65" ht="14.25" spans="25:45">
      <c r="Y65" s="96" t="str">
        <f>CONCATENATE(Z65,AA65,AB65)</f>
        <v>47135</v>
      </c>
      <c r="Z65" s="99">
        <v>47</v>
      </c>
      <c r="AA65" s="99">
        <v>13</v>
      </c>
      <c r="AB65" s="99">
        <v>5</v>
      </c>
      <c r="AC65" s="100">
        <v>10.1</v>
      </c>
      <c r="AD65" s="100">
        <v>20.2</v>
      </c>
      <c r="AE65" s="100">
        <v>30.1</v>
      </c>
      <c r="AF65" s="100">
        <v>40</v>
      </c>
      <c r="AG65" s="100">
        <v>49.7</v>
      </c>
      <c r="AH65" s="100">
        <v>59.3</v>
      </c>
      <c r="AI65" s="100">
        <v>68.8</v>
      </c>
      <c r="AJ65" s="100">
        <v>87.5</v>
      </c>
      <c r="AK65" s="100">
        <v>105.8</v>
      </c>
      <c r="AL65" s="100">
        <v>132.4</v>
      </c>
      <c r="AN65" s="102" t="str">
        <f>CONCATENATE(AO65,AP65,AQ65)</f>
        <v>47135</v>
      </c>
      <c r="AO65" s="99">
        <v>47</v>
      </c>
      <c r="AP65" s="99">
        <v>13</v>
      </c>
      <c r="AQ65" s="99">
        <v>5</v>
      </c>
      <c r="AR65" s="111">
        <v>252.9</v>
      </c>
      <c r="AS65" s="92"/>
    </row>
    <row r="66" ht="14.25" spans="25:45">
      <c r="Y66" s="96" t="str">
        <f>CONCATENATE(Z66,AA66,AB66)</f>
        <v>48135</v>
      </c>
      <c r="Z66" s="99">
        <v>48</v>
      </c>
      <c r="AA66" s="99">
        <v>13</v>
      </c>
      <c r="AB66" s="99">
        <v>5</v>
      </c>
      <c r="AC66" s="100">
        <v>11.1</v>
      </c>
      <c r="AD66" s="100">
        <v>22.1</v>
      </c>
      <c r="AE66" s="100">
        <v>32.9</v>
      </c>
      <c r="AF66" s="100">
        <v>43.6</v>
      </c>
      <c r="AG66" s="100">
        <v>54.2</v>
      </c>
      <c r="AH66" s="100">
        <v>64.6</v>
      </c>
      <c r="AI66" s="100">
        <v>74.9</v>
      </c>
      <c r="AJ66" s="100">
        <v>95.2</v>
      </c>
      <c r="AK66" s="100">
        <v>115</v>
      </c>
      <c r="AL66" s="100">
        <v>143.7</v>
      </c>
      <c r="AN66" s="102" t="str">
        <f>CONCATENATE(AO66,AP66,AQ66)</f>
        <v>48135</v>
      </c>
      <c r="AO66" s="99">
        <v>48</v>
      </c>
      <c r="AP66" s="99">
        <v>13</v>
      </c>
      <c r="AQ66" s="99">
        <v>5</v>
      </c>
      <c r="AR66" s="111">
        <v>253.6</v>
      </c>
      <c r="AS66" s="92"/>
    </row>
    <row r="67" ht="14.25" spans="25:45">
      <c r="Y67" s="96" t="str">
        <f>CONCATENATE(Z67,AA67,AB67)</f>
        <v>49135</v>
      </c>
      <c r="Z67" s="99">
        <v>49</v>
      </c>
      <c r="AA67" s="99">
        <v>13</v>
      </c>
      <c r="AB67" s="99">
        <v>5</v>
      </c>
      <c r="AC67" s="100">
        <v>12.1</v>
      </c>
      <c r="AD67" s="100">
        <v>24</v>
      </c>
      <c r="AE67" s="100">
        <v>35.8</v>
      </c>
      <c r="AF67" s="100">
        <v>47.4</v>
      </c>
      <c r="AG67" s="100">
        <v>58.8</v>
      </c>
      <c r="AH67" s="100">
        <v>70.1</v>
      </c>
      <c r="AI67" s="100">
        <v>81.3</v>
      </c>
      <c r="AJ67" s="100">
        <v>103.2</v>
      </c>
      <c r="AK67" s="100">
        <v>124.6</v>
      </c>
      <c r="AL67" s="100">
        <v>155.6</v>
      </c>
      <c r="AN67" s="102" t="str">
        <f>CONCATENATE(AO67,AP67,AQ67)</f>
        <v>49135</v>
      </c>
      <c r="AO67" s="99">
        <v>49</v>
      </c>
      <c r="AP67" s="99">
        <v>13</v>
      </c>
      <c r="AQ67" s="99">
        <v>5</v>
      </c>
      <c r="AR67" s="111">
        <v>254.3</v>
      </c>
      <c r="AS67" s="92"/>
    </row>
    <row r="68" ht="14.25" spans="25:45">
      <c r="Y68" s="96" t="str">
        <f>CONCATENATE(Z68,AA68,AB68)</f>
        <v>50135</v>
      </c>
      <c r="Z68" s="99">
        <v>50</v>
      </c>
      <c r="AA68" s="99">
        <v>13</v>
      </c>
      <c r="AB68" s="99">
        <v>5</v>
      </c>
      <c r="AC68" s="100">
        <v>13.2</v>
      </c>
      <c r="AD68" s="100">
        <v>26.2</v>
      </c>
      <c r="AE68" s="100">
        <v>39</v>
      </c>
      <c r="AF68" s="100">
        <v>51.5</v>
      </c>
      <c r="AG68" s="100">
        <v>63.9</v>
      </c>
      <c r="AH68" s="100">
        <v>76.3</v>
      </c>
      <c r="AI68" s="100">
        <v>88.4</v>
      </c>
      <c r="AJ68" s="100">
        <v>112</v>
      </c>
      <c r="AK68" s="100">
        <v>135</v>
      </c>
      <c r="AL68" s="100">
        <v>168.4</v>
      </c>
      <c r="AN68" s="102" t="str">
        <f>CONCATENATE(AO68,AP68,AQ68)</f>
        <v>50135</v>
      </c>
      <c r="AO68" s="99">
        <v>50</v>
      </c>
      <c r="AP68" s="99">
        <v>13</v>
      </c>
      <c r="AQ68" s="99">
        <v>5</v>
      </c>
      <c r="AR68" s="111">
        <v>255.7</v>
      </c>
      <c r="AS68" s="92"/>
    </row>
    <row r="69" ht="14.25" spans="25:45">
      <c r="Y69" s="96" t="str">
        <f>CONCATENATE(Z69,AA69,AB69)</f>
        <v>18146</v>
      </c>
      <c r="Z69" s="99">
        <v>18</v>
      </c>
      <c r="AA69" s="99">
        <v>14</v>
      </c>
      <c r="AB69" s="99">
        <v>6</v>
      </c>
      <c r="AC69" s="100">
        <v>1</v>
      </c>
      <c r="AD69" s="100">
        <v>2</v>
      </c>
      <c r="AE69" s="100">
        <v>3.1</v>
      </c>
      <c r="AF69" s="100">
        <v>4.1</v>
      </c>
      <c r="AG69" s="100">
        <v>5.1</v>
      </c>
      <c r="AH69" s="100">
        <v>6.1</v>
      </c>
      <c r="AI69" s="100">
        <v>7.1</v>
      </c>
      <c r="AJ69" s="100">
        <v>9.1</v>
      </c>
      <c r="AK69" s="100">
        <v>11.2</v>
      </c>
      <c r="AL69" s="100">
        <v>14.2</v>
      </c>
      <c r="AN69" s="102" t="str">
        <f>CONCATENATE(AO69,AP69,AQ69)</f>
        <v>18146</v>
      </c>
      <c r="AO69" s="99">
        <v>18</v>
      </c>
      <c r="AP69" s="99">
        <v>14</v>
      </c>
      <c r="AQ69" s="99">
        <v>6</v>
      </c>
      <c r="AR69" s="108">
        <v>178.1</v>
      </c>
      <c r="AS69" s="92"/>
    </row>
    <row r="70" ht="14.25" spans="25:45">
      <c r="Y70" s="96" t="str">
        <f>CONCATENATE(Z70,AA70,AB70)</f>
        <v>19146</v>
      </c>
      <c r="Z70" s="99">
        <v>19</v>
      </c>
      <c r="AA70" s="99">
        <v>14</v>
      </c>
      <c r="AB70" s="99">
        <v>6</v>
      </c>
      <c r="AC70" s="100">
        <v>1.1</v>
      </c>
      <c r="AD70" s="100">
        <v>2.1</v>
      </c>
      <c r="AE70" s="100">
        <v>3.2</v>
      </c>
      <c r="AF70" s="100">
        <v>4.2</v>
      </c>
      <c r="AG70" s="100">
        <v>5.2</v>
      </c>
      <c r="AH70" s="100">
        <v>6.3</v>
      </c>
      <c r="AI70" s="100">
        <v>7.3</v>
      </c>
      <c r="AJ70" s="100">
        <v>9.4</v>
      </c>
      <c r="AK70" s="100">
        <v>11.5</v>
      </c>
      <c r="AL70" s="100">
        <v>14.6</v>
      </c>
      <c r="AN70" s="102" t="str">
        <f>CONCATENATE(AO70,AP70,AQ70)</f>
        <v>19146</v>
      </c>
      <c r="AO70" s="99">
        <v>19</v>
      </c>
      <c r="AP70" s="99">
        <v>14</v>
      </c>
      <c r="AQ70" s="99">
        <v>6</v>
      </c>
      <c r="AR70" s="108">
        <v>178.2</v>
      </c>
      <c r="AS70" s="92"/>
    </row>
    <row r="71" ht="14.25" spans="25:45">
      <c r="Y71" s="96" t="str">
        <f>CONCATENATE(Z71,AA71,AB71)</f>
        <v>20146</v>
      </c>
      <c r="Z71" s="99">
        <v>20</v>
      </c>
      <c r="AA71" s="99">
        <v>14</v>
      </c>
      <c r="AB71" s="99">
        <v>6</v>
      </c>
      <c r="AC71" s="100">
        <v>1.1</v>
      </c>
      <c r="AD71" s="100">
        <v>2.2</v>
      </c>
      <c r="AE71" s="100">
        <v>3.2</v>
      </c>
      <c r="AF71" s="100">
        <v>4.3</v>
      </c>
      <c r="AG71" s="100">
        <v>5.4</v>
      </c>
      <c r="AH71" s="100">
        <v>6.4</v>
      </c>
      <c r="AI71" s="100">
        <v>7.5</v>
      </c>
      <c r="AJ71" s="100">
        <v>9.6</v>
      </c>
      <c r="AK71" s="100">
        <v>11.8</v>
      </c>
      <c r="AL71" s="100">
        <v>14.9</v>
      </c>
      <c r="AN71" s="102" t="str">
        <f>CONCATENATE(AO71,AP71,AQ71)</f>
        <v>20146</v>
      </c>
      <c r="AO71" s="99">
        <v>20</v>
      </c>
      <c r="AP71" s="99">
        <v>14</v>
      </c>
      <c r="AQ71" s="99">
        <v>6</v>
      </c>
      <c r="AR71" s="108">
        <v>178.3</v>
      </c>
      <c r="AS71" s="92"/>
    </row>
    <row r="72" ht="14.25" spans="25:45">
      <c r="Y72" s="96" t="str">
        <f>CONCATENATE(Z72,AA72,AB72)</f>
        <v>21146</v>
      </c>
      <c r="Z72" s="99">
        <v>21</v>
      </c>
      <c r="AA72" s="99">
        <v>14</v>
      </c>
      <c r="AB72" s="99">
        <v>6</v>
      </c>
      <c r="AC72" s="100">
        <v>1.1</v>
      </c>
      <c r="AD72" s="100">
        <v>2.2</v>
      </c>
      <c r="AE72" s="100">
        <v>3.3</v>
      </c>
      <c r="AF72" s="100">
        <v>4.4</v>
      </c>
      <c r="AG72" s="100">
        <v>5.5</v>
      </c>
      <c r="AH72" s="100">
        <v>6.6</v>
      </c>
      <c r="AI72" s="100">
        <v>7.7</v>
      </c>
      <c r="AJ72" s="100">
        <v>9.9</v>
      </c>
      <c r="AK72" s="100">
        <v>12</v>
      </c>
      <c r="AL72" s="100">
        <v>15.3</v>
      </c>
      <c r="AN72" s="102" t="str">
        <f>CONCATENATE(AO72,AP72,AQ72)</f>
        <v>21146</v>
      </c>
      <c r="AO72" s="99">
        <v>21</v>
      </c>
      <c r="AP72" s="99">
        <v>14</v>
      </c>
      <c r="AQ72" s="99">
        <v>6</v>
      </c>
      <c r="AR72" s="108">
        <v>178.4</v>
      </c>
      <c r="AS72" s="92"/>
    </row>
    <row r="73" ht="14.25" spans="25:45">
      <c r="Y73" s="96" t="str">
        <f>CONCATENATE(Z73,AA73,AB73)</f>
        <v>22146</v>
      </c>
      <c r="Z73" s="99">
        <v>22</v>
      </c>
      <c r="AA73" s="99">
        <v>14</v>
      </c>
      <c r="AB73" s="99">
        <v>6</v>
      </c>
      <c r="AC73" s="100">
        <v>1.1</v>
      </c>
      <c r="AD73" s="100">
        <v>2.3</v>
      </c>
      <c r="AE73" s="100">
        <v>3.4</v>
      </c>
      <c r="AF73" s="100">
        <v>4.5</v>
      </c>
      <c r="AG73" s="100">
        <v>5.6</v>
      </c>
      <c r="AH73" s="100">
        <v>6.7</v>
      </c>
      <c r="AI73" s="100">
        <v>7.9</v>
      </c>
      <c r="AJ73" s="100">
        <v>10.1</v>
      </c>
      <c r="AK73" s="100">
        <v>12.3</v>
      </c>
      <c r="AL73" s="100">
        <v>15.6</v>
      </c>
      <c r="AN73" s="102" t="str">
        <f>CONCATENATE(AO73,AP73,AQ73)</f>
        <v>22146</v>
      </c>
      <c r="AO73" s="99">
        <v>22</v>
      </c>
      <c r="AP73" s="99">
        <v>14</v>
      </c>
      <c r="AQ73" s="99">
        <v>6</v>
      </c>
      <c r="AR73" s="108">
        <v>178.5</v>
      </c>
      <c r="AS73" s="92"/>
    </row>
    <row r="74" ht="14.25" spans="25:45">
      <c r="Y74" s="96" t="str">
        <f>CONCATENATE(Z74,AA74,AB74)</f>
        <v>23146</v>
      </c>
      <c r="Z74" s="99">
        <v>23</v>
      </c>
      <c r="AA74" s="99">
        <v>14</v>
      </c>
      <c r="AB74" s="99">
        <v>6</v>
      </c>
      <c r="AC74" s="100">
        <v>1.2</v>
      </c>
      <c r="AD74" s="100">
        <v>2.3</v>
      </c>
      <c r="AE74" s="100">
        <v>3.5</v>
      </c>
      <c r="AF74" s="100">
        <v>4.6</v>
      </c>
      <c r="AG74" s="100">
        <v>5.8</v>
      </c>
      <c r="AH74" s="100">
        <v>6.9</v>
      </c>
      <c r="AI74" s="100">
        <v>8.1</v>
      </c>
      <c r="AJ74" s="100">
        <v>10.3</v>
      </c>
      <c r="AK74" s="100">
        <v>12.6</v>
      </c>
      <c r="AL74" s="100">
        <v>16</v>
      </c>
      <c r="AN74" s="102" t="str">
        <f>CONCATENATE(AO74,AP74,AQ74)</f>
        <v>23146</v>
      </c>
      <c r="AO74" s="99">
        <v>23</v>
      </c>
      <c r="AP74" s="99">
        <v>14</v>
      </c>
      <c r="AQ74" s="99">
        <v>6</v>
      </c>
      <c r="AR74" s="108">
        <v>178.6</v>
      </c>
      <c r="AS74" s="92"/>
    </row>
    <row r="75" ht="14.25" spans="25:45">
      <c r="Y75" s="96" t="str">
        <f>CONCATENATE(Z75,AA75,AB75)</f>
        <v>24146</v>
      </c>
      <c r="Z75" s="99">
        <v>24</v>
      </c>
      <c r="AA75" s="99">
        <v>14</v>
      </c>
      <c r="AB75" s="99">
        <v>6</v>
      </c>
      <c r="AC75" s="100">
        <v>1.1</v>
      </c>
      <c r="AD75" s="100">
        <v>2.3</v>
      </c>
      <c r="AE75" s="100">
        <v>3.5</v>
      </c>
      <c r="AF75" s="100">
        <v>4.7</v>
      </c>
      <c r="AG75" s="100">
        <v>5.9</v>
      </c>
      <c r="AH75" s="100">
        <v>7</v>
      </c>
      <c r="AI75" s="100">
        <v>8.2</v>
      </c>
      <c r="AJ75" s="100">
        <v>10.6</v>
      </c>
      <c r="AK75" s="100">
        <v>12.9</v>
      </c>
      <c r="AL75" s="100">
        <v>16.4</v>
      </c>
      <c r="AN75" s="102" t="str">
        <f>CONCATENATE(AO75,AP75,AQ75)</f>
        <v>24146</v>
      </c>
      <c r="AO75" s="99">
        <v>24</v>
      </c>
      <c r="AP75" s="99">
        <v>14</v>
      </c>
      <c r="AQ75" s="99">
        <v>6</v>
      </c>
      <c r="AR75" s="108">
        <v>178.8</v>
      </c>
      <c r="AS75" s="92"/>
    </row>
    <row r="76" ht="14.25" spans="25:45">
      <c r="Y76" s="96" t="str">
        <f>CONCATENATE(Z76,AA76,AB76)</f>
        <v>25146</v>
      </c>
      <c r="Z76" s="99">
        <v>25</v>
      </c>
      <c r="AA76" s="99">
        <v>14</v>
      </c>
      <c r="AB76" s="99">
        <v>6</v>
      </c>
      <c r="AC76" s="100">
        <v>1.2</v>
      </c>
      <c r="AD76" s="100">
        <v>2.4</v>
      </c>
      <c r="AE76" s="100">
        <v>3.7</v>
      </c>
      <c r="AF76" s="100">
        <v>4.9</v>
      </c>
      <c r="AG76" s="100">
        <v>6.1</v>
      </c>
      <c r="AH76" s="100">
        <v>7.3</v>
      </c>
      <c r="AI76" s="100">
        <v>8.5</v>
      </c>
      <c r="AJ76" s="100">
        <v>10.9</v>
      </c>
      <c r="AK76" s="100">
        <v>13.3</v>
      </c>
      <c r="AL76" s="100">
        <v>16.9</v>
      </c>
      <c r="AN76" s="102" t="str">
        <f>CONCATENATE(AO76,AP76,AQ76)</f>
        <v>25146</v>
      </c>
      <c r="AO76" s="99">
        <v>25</v>
      </c>
      <c r="AP76" s="99">
        <v>14</v>
      </c>
      <c r="AQ76" s="99">
        <v>6</v>
      </c>
      <c r="AR76" s="108">
        <v>178.9</v>
      </c>
      <c r="AS76" s="92"/>
    </row>
    <row r="77" ht="14.25" spans="25:45">
      <c r="Y77" s="96" t="str">
        <f>CONCATENATE(Z77,AA77,AB77)</f>
        <v>26146</v>
      </c>
      <c r="Z77" s="99">
        <v>26</v>
      </c>
      <c r="AA77" s="99">
        <v>14</v>
      </c>
      <c r="AB77" s="99">
        <v>6</v>
      </c>
      <c r="AC77" s="100">
        <v>1.2</v>
      </c>
      <c r="AD77" s="100">
        <v>2.5</v>
      </c>
      <c r="AE77" s="100">
        <v>3.8</v>
      </c>
      <c r="AF77" s="100">
        <v>5</v>
      </c>
      <c r="AG77" s="100">
        <v>6.3</v>
      </c>
      <c r="AH77" s="100">
        <v>7.5</v>
      </c>
      <c r="AI77" s="100">
        <v>8.8</v>
      </c>
      <c r="AJ77" s="100">
        <v>11.3</v>
      </c>
      <c r="AK77" s="100">
        <v>13.8</v>
      </c>
      <c r="AL77" s="100">
        <v>17.5</v>
      </c>
      <c r="AN77" s="102" t="str">
        <f>CONCATENATE(AO77,AP77,AQ77)</f>
        <v>26146</v>
      </c>
      <c r="AO77" s="99">
        <v>26</v>
      </c>
      <c r="AP77" s="99">
        <v>14</v>
      </c>
      <c r="AQ77" s="99">
        <v>6</v>
      </c>
      <c r="AR77" s="108">
        <v>179.1</v>
      </c>
      <c r="AS77" s="92"/>
    </row>
    <row r="78" ht="14.25" spans="25:45">
      <c r="Y78" s="96" t="str">
        <f>CONCATENATE(Z78,AA78,AB78)</f>
        <v>27146</v>
      </c>
      <c r="Z78" s="99">
        <v>27</v>
      </c>
      <c r="AA78" s="99">
        <v>14</v>
      </c>
      <c r="AB78" s="99">
        <v>6</v>
      </c>
      <c r="AC78" s="100">
        <v>1.3</v>
      </c>
      <c r="AD78" s="100">
        <v>2.6</v>
      </c>
      <c r="AE78" s="100">
        <v>3.9</v>
      </c>
      <c r="AF78" s="100">
        <v>5.3</v>
      </c>
      <c r="AG78" s="100">
        <v>6.6</v>
      </c>
      <c r="AH78" s="100">
        <v>7.9</v>
      </c>
      <c r="AI78" s="100">
        <v>9.2</v>
      </c>
      <c r="AJ78" s="100">
        <v>11.8</v>
      </c>
      <c r="AK78" s="100">
        <v>14.4</v>
      </c>
      <c r="AL78" s="100">
        <v>18.2</v>
      </c>
      <c r="AN78" s="102" t="str">
        <f>CONCATENATE(AO78,AP78,AQ78)</f>
        <v>27146</v>
      </c>
      <c r="AO78" s="99">
        <v>27</v>
      </c>
      <c r="AP78" s="99">
        <v>14</v>
      </c>
      <c r="AQ78" s="99">
        <v>6</v>
      </c>
      <c r="AR78" s="108">
        <v>179.3</v>
      </c>
      <c r="AS78" s="92"/>
    </row>
    <row r="79" ht="14.25" spans="25:45">
      <c r="Y79" s="96" t="str">
        <f>CONCATENATE(Z79,AA79,AB79)</f>
        <v>28146</v>
      </c>
      <c r="Z79" s="99">
        <v>28</v>
      </c>
      <c r="AA79" s="99">
        <v>14</v>
      </c>
      <c r="AB79" s="99">
        <v>6</v>
      </c>
      <c r="AC79" s="100">
        <v>1.4</v>
      </c>
      <c r="AD79" s="100">
        <v>2.8</v>
      </c>
      <c r="AE79" s="100">
        <v>4.2</v>
      </c>
      <c r="AF79" s="100">
        <v>5.6</v>
      </c>
      <c r="AG79" s="100">
        <v>6.9</v>
      </c>
      <c r="AH79" s="100">
        <v>8.3</v>
      </c>
      <c r="AI79" s="100">
        <v>9.7</v>
      </c>
      <c r="AJ79" s="100">
        <v>12.4</v>
      </c>
      <c r="AK79" s="100">
        <v>15.1</v>
      </c>
      <c r="AL79" s="100">
        <v>19.1</v>
      </c>
      <c r="AN79" s="102" t="str">
        <f>CONCATENATE(AO79,AP79,AQ79)</f>
        <v>28146</v>
      </c>
      <c r="AO79" s="99">
        <v>28</v>
      </c>
      <c r="AP79" s="99">
        <v>14</v>
      </c>
      <c r="AQ79" s="99">
        <v>6</v>
      </c>
      <c r="AR79" s="108">
        <v>179.5</v>
      </c>
      <c r="AS79" s="92"/>
    </row>
    <row r="80" ht="14.25" spans="25:45">
      <c r="Y80" s="96" t="str">
        <f>CONCATENATE(Z80,AA80,AB80)</f>
        <v>29146</v>
      </c>
      <c r="Z80" s="99">
        <v>29</v>
      </c>
      <c r="AA80" s="99">
        <v>14</v>
      </c>
      <c r="AB80" s="99">
        <v>6</v>
      </c>
      <c r="AC80" s="100">
        <v>1.5</v>
      </c>
      <c r="AD80" s="100">
        <v>3</v>
      </c>
      <c r="AE80" s="100">
        <v>4.4</v>
      </c>
      <c r="AF80" s="100">
        <v>5.8</v>
      </c>
      <c r="AG80" s="100">
        <v>7.3</v>
      </c>
      <c r="AH80" s="100">
        <v>8.7</v>
      </c>
      <c r="AI80" s="100">
        <v>10.2</v>
      </c>
      <c r="AJ80" s="100">
        <v>13</v>
      </c>
      <c r="AK80" s="100">
        <v>15.9</v>
      </c>
      <c r="AL80" s="100">
        <v>20.1</v>
      </c>
      <c r="AN80" s="102" t="str">
        <f>CONCATENATE(AO80,AP80,AQ80)</f>
        <v>29146</v>
      </c>
      <c r="AO80" s="99">
        <v>29</v>
      </c>
      <c r="AP80" s="99">
        <v>14</v>
      </c>
      <c r="AQ80" s="99">
        <v>6</v>
      </c>
      <c r="AR80" s="108">
        <v>179.8</v>
      </c>
      <c r="AS80" s="92"/>
    </row>
    <row r="81" ht="14.25" spans="25:45">
      <c r="Y81" s="96" t="str">
        <f>CONCATENATE(Z81,AA81,AB81)</f>
        <v>30146</v>
      </c>
      <c r="Z81" s="99">
        <v>30</v>
      </c>
      <c r="AA81" s="99">
        <v>14</v>
      </c>
      <c r="AB81" s="99">
        <v>6</v>
      </c>
      <c r="AC81" s="100">
        <v>1.5</v>
      </c>
      <c r="AD81" s="100">
        <v>3.1</v>
      </c>
      <c r="AE81" s="100">
        <v>4.6</v>
      </c>
      <c r="AF81" s="100">
        <v>6.2</v>
      </c>
      <c r="AG81" s="100">
        <v>7.7</v>
      </c>
      <c r="AH81" s="100">
        <v>9.2</v>
      </c>
      <c r="AI81" s="100">
        <v>10.7</v>
      </c>
      <c r="AJ81" s="100">
        <v>13.8</v>
      </c>
      <c r="AK81" s="100">
        <v>16.8</v>
      </c>
      <c r="AL81" s="100">
        <v>21.3</v>
      </c>
      <c r="AN81" s="102" t="str">
        <f>CONCATENATE(AO81,AP81,AQ81)</f>
        <v>30146</v>
      </c>
      <c r="AO81" s="99">
        <v>30</v>
      </c>
      <c r="AP81" s="99">
        <v>14</v>
      </c>
      <c r="AQ81" s="99">
        <v>6</v>
      </c>
      <c r="AR81" s="108">
        <v>180.2</v>
      </c>
      <c r="AS81" s="92"/>
    </row>
    <row r="82" ht="14.25" spans="25:45">
      <c r="Y82" s="96" t="str">
        <f>CONCATENATE(Z82,AA82,AB82)</f>
        <v>31146</v>
      </c>
      <c r="Z82" s="99">
        <v>31</v>
      </c>
      <c r="AA82" s="99">
        <v>14</v>
      </c>
      <c r="AB82" s="99">
        <v>6</v>
      </c>
      <c r="AC82" s="100">
        <v>1.7</v>
      </c>
      <c r="AD82" s="100">
        <v>3.3</v>
      </c>
      <c r="AE82" s="100">
        <v>4.9</v>
      </c>
      <c r="AF82" s="100">
        <v>6.6</v>
      </c>
      <c r="AG82" s="100">
        <v>8.2</v>
      </c>
      <c r="AH82" s="100">
        <v>9.8</v>
      </c>
      <c r="AI82" s="100">
        <v>11.5</v>
      </c>
      <c r="AJ82" s="100">
        <v>14.7</v>
      </c>
      <c r="AK82" s="100">
        <v>17.9</v>
      </c>
      <c r="AL82" s="100">
        <v>22.7</v>
      </c>
      <c r="AN82" s="102" t="str">
        <f>CONCATENATE(AO82,AP82,AQ82)</f>
        <v>31146</v>
      </c>
      <c r="AO82" s="99">
        <v>31</v>
      </c>
      <c r="AP82" s="99">
        <v>14</v>
      </c>
      <c r="AQ82" s="99">
        <v>6</v>
      </c>
      <c r="AR82" s="108">
        <v>180.6</v>
      </c>
      <c r="AS82" s="92"/>
    </row>
    <row r="83" ht="14.25" spans="25:45">
      <c r="Y83" s="96" t="str">
        <f>CONCATENATE(Z83,AA83,AB83)</f>
        <v>32146</v>
      </c>
      <c r="Z83" s="99">
        <v>32</v>
      </c>
      <c r="AA83" s="99">
        <v>14</v>
      </c>
      <c r="AB83" s="99">
        <v>6</v>
      </c>
      <c r="AC83" s="100">
        <v>1.8</v>
      </c>
      <c r="AD83" s="100">
        <v>3.5</v>
      </c>
      <c r="AE83" s="100">
        <v>5.3</v>
      </c>
      <c r="AF83" s="100">
        <v>7.1</v>
      </c>
      <c r="AG83" s="100">
        <v>8.8</v>
      </c>
      <c r="AH83" s="100">
        <v>10.5</v>
      </c>
      <c r="AI83" s="100">
        <v>12.3</v>
      </c>
      <c r="AJ83" s="100">
        <v>15.7</v>
      </c>
      <c r="AK83" s="100">
        <v>19.2</v>
      </c>
      <c r="AL83" s="100">
        <v>24.3</v>
      </c>
      <c r="AN83" s="102" t="str">
        <f>CONCATENATE(AO83,AP83,AQ83)</f>
        <v>32146</v>
      </c>
      <c r="AO83" s="99">
        <v>32</v>
      </c>
      <c r="AP83" s="99">
        <v>14</v>
      </c>
      <c r="AQ83" s="99">
        <v>6</v>
      </c>
      <c r="AR83" s="108">
        <v>181.1</v>
      </c>
      <c r="AS83" s="92"/>
    </row>
    <row r="84" ht="14.25" spans="25:45">
      <c r="Y84" s="96" t="str">
        <f>CONCATENATE(Z84,AA84,AB84)</f>
        <v>33146</v>
      </c>
      <c r="Z84" s="99">
        <v>33</v>
      </c>
      <c r="AA84" s="99">
        <v>14</v>
      </c>
      <c r="AB84" s="99">
        <v>6</v>
      </c>
      <c r="AC84" s="100">
        <v>1.9</v>
      </c>
      <c r="AD84" s="100">
        <v>3.8</v>
      </c>
      <c r="AE84" s="100">
        <v>5.7</v>
      </c>
      <c r="AF84" s="100">
        <v>7.6</v>
      </c>
      <c r="AG84" s="100">
        <v>9.5</v>
      </c>
      <c r="AH84" s="100">
        <v>11.4</v>
      </c>
      <c r="AI84" s="100">
        <v>13.2</v>
      </c>
      <c r="AJ84" s="100">
        <v>17</v>
      </c>
      <c r="AK84" s="100">
        <v>20.7</v>
      </c>
      <c r="AL84" s="100">
        <v>26.2</v>
      </c>
      <c r="AN84" s="102" t="str">
        <f>CONCATENATE(AO84,AP84,AQ84)</f>
        <v>33146</v>
      </c>
      <c r="AO84" s="99">
        <v>33</v>
      </c>
      <c r="AP84" s="99">
        <v>14</v>
      </c>
      <c r="AQ84" s="99">
        <v>6</v>
      </c>
      <c r="AR84" s="108">
        <v>181.7</v>
      </c>
      <c r="AS84" s="92"/>
    </row>
    <row r="85" ht="14.25" spans="25:45">
      <c r="Y85" s="96" t="str">
        <f>CONCATENATE(Z85,AA85,AB85)</f>
        <v>34146</v>
      </c>
      <c r="Z85" s="99">
        <v>34</v>
      </c>
      <c r="AA85" s="99">
        <v>14</v>
      </c>
      <c r="AB85" s="99">
        <v>6</v>
      </c>
      <c r="AC85" s="100">
        <v>2</v>
      </c>
      <c r="AD85" s="100">
        <v>4.1</v>
      </c>
      <c r="AE85" s="100">
        <v>6.2</v>
      </c>
      <c r="AF85" s="100">
        <v>8.2</v>
      </c>
      <c r="AG85" s="100">
        <v>10.3</v>
      </c>
      <c r="AH85" s="100">
        <v>12.3</v>
      </c>
      <c r="AI85" s="100">
        <v>14.3</v>
      </c>
      <c r="AJ85" s="100">
        <v>18.4</v>
      </c>
      <c r="AK85" s="100">
        <v>22.4</v>
      </c>
      <c r="AL85" s="100">
        <v>28.4</v>
      </c>
      <c r="AN85" s="102" t="str">
        <f>CONCATENATE(AO85,AP85,AQ85)</f>
        <v>34146</v>
      </c>
      <c r="AO85" s="99">
        <v>34</v>
      </c>
      <c r="AP85" s="99">
        <v>14</v>
      </c>
      <c r="AQ85" s="99">
        <v>6</v>
      </c>
      <c r="AR85" s="108">
        <v>182.4</v>
      </c>
      <c r="AS85" s="92"/>
    </row>
    <row r="86" ht="14.25" spans="25:45">
      <c r="Y86" s="96" t="str">
        <f>CONCATENATE(Z86,AA86,AB86)</f>
        <v>35146</v>
      </c>
      <c r="Z86" s="99">
        <v>35</v>
      </c>
      <c r="AA86" s="99">
        <v>14</v>
      </c>
      <c r="AB86" s="99">
        <v>6</v>
      </c>
      <c r="AC86" s="100">
        <v>2.3</v>
      </c>
      <c r="AD86" s="100">
        <v>4.6</v>
      </c>
      <c r="AE86" s="100">
        <v>6.8</v>
      </c>
      <c r="AF86" s="100">
        <v>9</v>
      </c>
      <c r="AG86" s="100">
        <v>11.3</v>
      </c>
      <c r="AH86" s="100">
        <v>13.5</v>
      </c>
      <c r="AI86" s="100">
        <v>15.7</v>
      </c>
      <c r="AJ86" s="100">
        <v>20.1</v>
      </c>
      <c r="AK86" s="100">
        <v>24.5</v>
      </c>
      <c r="AL86" s="100">
        <v>31</v>
      </c>
      <c r="AN86" s="102" t="str">
        <f>CONCATENATE(AO86,AP86,AQ86)</f>
        <v>35146</v>
      </c>
      <c r="AO86" s="99">
        <v>35</v>
      </c>
      <c r="AP86" s="99">
        <v>14</v>
      </c>
      <c r="AQ86" s="99">
        <v>6</v>
      </c>
      <c r="AR86" s="108">
        <v>183.1</v>
      </c>
      <c r="AS86" s="92"/>
    </row>
    <row r="87" ht="14.25" spans="25:45">
      <c r="Y87" s="96" t="str">
        <f>CONCATENATE(Z87,AA87,AB87)</f>
        <v>36146</v>
      </c>
      <c r="Z87" s="99">
        <v>36</v>
      </c>
      <c r="AA87" s="99">
        <v>14</v>
      </c>
      <c r="AB87" s="99">
        <v>6</v>
      </c>
      <c r="AC87" s="100">
        <v>2.5</v>
      </c>
      <c r="AD87" s="100">
        <v>5</v>
      </c>
      <c r="AE87" s="100">
        <v>7.5</v>
      </c>
      <c r="AF87" s="100">
        <v>9.9</v>
      </c>
      <c r="AG87" s="100">
        <v>12.4</v>
      </c>
      <c r="AH87" s="100">
        <v>14.8</v>
      </c>
      <c r="AI87" s="100">
        <v>17.2</v>
      </c>
      <c r="AJ87" s="100">
        <v>22</v>
      </c>
      <c r="AK87" s="100">
        <v>26.8</v>
      </c>
      <c r="AL87" s="100">
        <v>33.9</v>
      </c>
      <c r="AN87" s="102" t="str">
        <f>CONCATENATE(AO87,AP87,AQ87)</f>
        <v>36146</v>
      </c>
      <c r="AO87" s="99">
        <v>36</v>
      </c>
      <c r="AP87" s="99">
        <v>14</v>
      </c>
      <c r="AQ87" s="99">
        <v>6</v>
      </c>
      <c r="AR87" s="108">
        <v>184</v>
      </c>
      <c r="AS87" s="92"/>
    </row>
    <row r="88" ht="14.25" spans="25:45">
      <c r="Y88" s="96" t="str">
        <f>CONCATENATE(Z88,AA88,AB88)</f>
        <v>37146</v>
      </c>
      <c r="Z88" s="99">
        <v>37</v>
      </c>
      <c r="AA88" s="99">
        <v>14</v>
      </c>
      <c r="AB88" s="99">
        <v>6</v>
      </c>
      <c r="AC88" s="100">
        <v>2.7</v>
      </c>
      <c r="AD88" s="100">
        <v>5.4</v>
      </c>
      <c r="AE88" s="100">
        <v>8.2</v>
      </c>
      <c r="AF88" s="100">
        <v>10.9</v>
      </c>
      <c r="AG88" s="100">
        <v>13.5</v>
      </c>
      <c r="AH88" s="100">
        <v>16.2</v>
      </c>
      <c r="AI88" s="100">
        <v>18.9</v>
      </c>
      <c r="AJ88" s="100">
        <v>24.2</v>
      </c>
      <c r="AK88" s="100">
        <v>29.4</v>
      </c>
      <c r="AL88" s="100">
        <v>37.2</v>
      </c>
      <c r="AN88" s="102" t="str">
        <f>CONCATENATE(AO88,AP88,AQ88)</f>
        <v>37146</v>
      </c>
      <c r="AO88" s="99">
        <v>37</v>
      </c>
      <c r="AP88" s="99">
        <v>14</v>
      </c>
      <c r="AQ88" s="99">
        <v>6</v>
      </c>
      <c r="AR88" s="108">
        <v>185.1</v>
      </c>
      <c r="AS88" s="92"/>
    </row>
    <row r="89" ht="14.25" spans="25:45">
      <c r="Y89" s="96" t="str">
        <f>CONCATENATE(Z89,AA89,AB89)</f>
        <v>38146</v>
      </c>
      <c r="Z89" s="99">
        <v>38</v>
      </c>
      <c r="AA89" s="99">
        <v>14</v>
      </c>
      <c r="AB89" s="99">
        <v>6</v>
      </c>
      <c r="AC89" s="100">
        <v>3</v>
      </c>
      <c r="AD89" s="100">
        <v>6</v>
      </c>
      <c r="AE89" s="100">
        <v>9</v>
      </c>
      <c r="AF89" s="100">
        <v>12</v>
      </c>
      <c r="AG89" s="100">
        <v>14.9</v>
      </c>
      <c r="AH89" s="100">
        <v>17.9</v>
      </c>
      <c r="AI89" s="100">
        <v>20.8</v>
      </c>
      <c r="AJ89" s="100">
        <v>26.6</v>
      </c>
      <c r="AK89" s="100">
        <v>32.4</v>
      </c>
      <c r="AL89" s="100">
        <v>40.9</v>
      </c>
      <c r="AN89" s="102" t="str">
        <f>CONCATENATE(AO89,AP89,AQ89)</f>
        <v>38146</v>
      </c>
      <c r="AO89" s="99">
        <v>38</v>
      </c>
      <c r="AP89" s="99">
        <v>14</v>
      </c>
      <c r="AQ89" s="99">
        <v>6</v>
      </c>
      <c r="AR89" s="108">
        <v>186.3</v>
      </c>
      <c r="AS89" s="92"/>
    </row>
    <row r="90" ht="14.25" spans="25:45">
      <c r="Y90" s="96" t="str">
        <f>CONCATENATE(Z90,AA90,AB90)</f>
        <v>39146</v>
      </c>
      <c r="Z90" s="99">
        <v>39</v>
      </c>
      <c r="AA90" s="99">
        <v>14</v>
      </c>
      <c r="AB90" s="99">
        <v>6</v>
      </c>
      <c r="AC90" s="100">
        <v>3.3</v>
      </c>
      <c r="AD90" s="100">
        <v>6.7</v>
      </c>
      <c r="AE90" s="100">
        <v>10</v>
      </c>
      <c r="AF90" s="100">
        <v>13.3</v>
      </c>
      <c r="AG90" s="100">
        <v>16.6</v>
      </c>
      <c r="AH90" s="100">
        <v>19.8</v>
      </c>
      <c r="AI90" s="100">
        <v>23</v>
      </c>
      <c r="AJ90" s="100">
        <v>29.4</v>
      </c>
      <c r="AK90" s="100">
        <v>35.8</v>
      </c>
      <c r="AL90" s="100">
        <v>45.1</v>
      </c>
      <c r="AN90" s="102" t="str">
        <f>CONCATENATE(AO90,AP90,AQ90)</f>
        <v>39146</v>
      </c>
      <c r="AO90" s="99">
        <v>39</v>
      </c>
      <c r="AP90" s="99">
        <v>14</v>
      </c>
      <c r="AQ90" s="99">
        <v>6</v>
      </c>
      <c r="AR90" s="108">
        <v>187.6</v>
      </c>
      <c r="AS90" s="92"/>
    </row>
    <row r="91" ht="14.25" spans="25:45">
      <c r="Y91" s="96" t="str">
        <f>CONCATENATE(Z91,AA91,AB91)</f>
        <v>40146</v>
      </c>
      <c r="Z91" s="99">
        <v>40</v>
      </c>
      <c r="AA91" s="99">
        <v>14</v>
      </c>
      <c r="AB91" s="99">
        <v>6</v>
      </c>
      <c r="AC91" s="100">
        <v>3.7</v>
      </c>
      <c r="AD91" s="100">
        <v>7.4</v>
      </c>
      <c r="AE91" s="100">
        <v>11.1</v>
      </c>
      <c r="AF91" s="100">
        <v>14.7</v>
      </c>
      <c r="AG91" s="100">
        <v>18.3</v>
      </c>
      <c r="AH91" s="100">
        <v>21.9</v>
      </c>
      <c r="AI91" s="100">
        <v>25.5</v>
      </c>
      <c r="AJ91" s="100">
        <v>32.6</v>
      </c>
      <c r="AK91" s="100">
        <v>39.6</v>
      </c>
      <c r="AL91" s="100">
        <v>49.9</v>
      </c>
      <c r="AN91" s="102" t="str">
        <f>CONCATENATE(AO91,AP91,AQ91)</f>
        <v>40146</v>
      </c>
      <c r="AO91" s="99">
        <v>40</v>
      </c>
      <c r="AP91" s="99">
        <v>14</v>
      </c>
      <c r="AQ91" s="99">
        <v>6</v>
      </c>
      <c r="AR91" s="108">
        <v>189.1</v>
      </c>
      <c r="AS91" s="92"/>
    </row>
    <row r="92" ht="14.25" spans="25:45">
      <c r="Y92" s="96" t="str">
        <f>CONCATENATE(Z92,AA92,AB92)</f>
        <v>41146</v>
      </c>
      <c r="Z92" s="99">
        <v>41</v>
      </c>
      <c r="AA92" s="99">
        <v>14</v>
      </c>
      <c r="AB92" s="99">
        <v>6</v>
      </c>
      <c r="AC92" s="100">
        <v>4.1</v>
      </c>
      <c r="AD92" s="100">
        <v>8.2</v>
      </c>
      <c r="AE92" s="100">
        <v>12.3</v>
      </c>
      <c r="AF92" s="100">
        <v>16.3</v>
      </c>
      <c r="AG92" s="100">
        <v>20.3</v>
      </c>
      <c r="AH92" s="100">
        <v>24.3</v>
      </c>
      <c r="AI92" s="100">
        <v>28.2</v>
      </c>
      <c r="AJ92" s="100">
        <v>36</v>
      </c>
      <c r="AK92" s="100">
        <v>43.7</v>
      </c>
      <c r="AL92" s="100">
        <v>55.1</v>
      </c>
      <c r="AN92" s="102" t="str">
        <f>CONCATENATE(AO92,AP92,AQ92)</f>
        <v>41146</v>
      </c>
      <c r="AO92" s="99">
        <v>41</v>
      </c>
      <c r="AP92" s="99">
        <v>14</v>
      </c>
      <c r="AQ92" s="99">
        <v>6</v>
      </c>
      <c r="AR92" s="108">
        <v>190.8</v>
      </c>
      <c r="AS92" s="92"/>
    </row>
    <row r="93" ht="14.25" spans="25:45">
      <c r="Y93" s="96" t="str">
        <f>CONCATENATE(Z93,AA93,AB93)</f>
        <v>42146</v>
      </c>
      <c r="Z93" s="99">
        <v>42</v>
      </c>
      <c r="AA93" s="99">
        <v>14</v>
      </c>
      <c r="AB93" s="99">
        <v>6</v>
      </c>
      <c r="AC93" s="100">
        <v>4.6</v>
      </c>
      <c r="AD93" s="100">
        <v>9.1</v>
      </c>
      <c r="AE93" s="100">
        <v>13.6</v>
      </c>
      <c r="AF93" s="100">
        <v>18.1</v>
      </c>
      <c r="AG93" s="100">
        <v>22.5</v>
      </c>
      <c r="AH93" s="100">
        <v>26.9</v>
      </c>
      <c r="AI93" s="100">
        <v>31.3</v>
      </c>
      <c r="AJ93" s="100">
        <v>39.9</v>
      </c>
      <c r="AK93" s="100">
        <v>48.4</v>
      </c>
      <c r="AL93" s="100">
        <v>60.9</v>
      </c>
      <c r="AN93" s="102" t="str">
        <f>CONCATENATE(AO93,AP93,AQ93)</f>
        <v>42146</v>
      </c>
      <c r="AO93" s="99">
        <v>42</v>
      </c>
      <c r="AP93" s="99">
        <v>14</v>
      </c>
      <c r="AQ93" s="99">
        <v>6</v>
      </c>
      <c r="AR93" s="108">
        <v>192.7</v>
      </c>
      <c r="AS93" s="92"/>
    </row>
    <row r="94" ht="14.25" spans="25:45">
      <c r="Y94" s="96" t="str">
        <f>CONCATENATE(Z94,AA94,AB94)</f>
        <v>43146</v>
      </c>
      <c r="Z94" s="99">
        <v>43</v>
      </c>
      <c r="AA94" s="99">
        <v>14</v>
      </c>
      <c r="AB94" s="99">
        <v>6</v>
      </c>
      <c r="AC94" s="100">
        <v>5.1</v>
      </c>
      <c r="AD94" s="100">
        <v>10.1</v>
      </c>
      <c r="AE94" s="100">
        <v>15.1</v>
      </c>
      <c r="AF94" s="100">
        <v>20</v>
      </c>
      <c r="AG94" s="100">
        <v>24.9</v>
      </c>
      <c r="AH94" s="100">
        <v>29.8</v>
      </c>
      <c r="AI94" s="100">
        <v>34.6</v>
      </c>
      <c r="AJ94" s="100">
        <v>44.2</v>
      </c>
      <c r="AK94" s="100">
        <v>53.5</v>
      </c>
      <c r="AL94" s="100">
        <v>67.3</v>
      </c>
      <c r="AN94" s="102" t="str">
        <f>CONCATENATE(AO94,AP94,AQ94)</f>
        <v>43146</v>
      </c>
      <c r="AO94" s="99">
        <v>43</v>
      </c>
      <c r="AP94" s="99">
        <v>14</v>
      </c>
      <c r="AQ94" s="99">
        <v>6</v>
      </c>
      <c r="AR94" s="108">
        <v>194.8</v>
      </c>
      <c r="AS94" s="92"/>
    </row>
    <row r="95" ht="14.25" spans="25:45">
      <c r="Y95" s="96" t="str">
        <f>CONCATENATE(Z95,AA95,AB95)</f>
        <v>44146</v>
      </c>
      <c r="Z95" s="99">
        <v>44</v>
      </c>
      <c r="AA95" s="99">
        <v>14</v>
      </c>
      <c r="AB95" s="99">
        <v>6</v>
      </c>
      <c r="AC95" s="100">
        <v>5.6</v>
      </c>
      <c r="AD95" s="100">
        <v>11.2</v>
      </c>
      <c r="AE95" s="100">
        <v>16.7</v>
      </c>
      <c r="AF95" s="100">
        <v>22.2</v>
      </c>
      <c r="AG95" s="100">
        <v>27.6</v>
      </c>
      <c r="AH95" s="100">
        <v>33</v>
      </c>
      <c r="AI95" s="100">
        <v>38.3</v>
      </c>
      <c r="AJ95" s="100">
        <v>48.8</v>
      </c>
      <c r="AK95" s="100">
        <v>59.1</v>
      </c>
      <c r="AL95" s="100">
        <v>74.2</v>
      </c>
      <c r="AN95" s="102" t="str">
        <f>CONCATENATE(AO95,AP95,AQ95)</f>
        <v>44146</v>
      </c>
      <c r="AO95" s="99">
        <v>44</v>
      </c>
      <c r="AP95" s="99">
        <v>14</v>
      </c>
      <c r="AQ95" s="99">
        <v>6</v>
      </c>
      <c r="AR95" s="108">
        <v>197.1</v>
      </c>
      <c r="AS95" s="92"/>
    </row>
    <row r="96" ht="14.25" spans="25:45">
      <c r="Y96" s="96" t="str">
        <f>CONCATENATE(Z96,AA96,AB96)</f>
        <v>45146</v>
      </c>
      <c r="Z96" s="99">
        <v>45</v>
      </c>
      <c r="AA96" s="99">
        <v>14</v>
      </c>
      <c r="AB96" s="99">
        <v>6</v>
      </c>
      <c r="AC96" s="100">
        <v>6.3</v>
      </c>
      <c r="AD96" s="100">
        <v>12.4</v>
      </c>
      <c r="AE96" s="100">
        <v>18.5</v>
      </c>
      <c r="AF96" s="100">
        <v>24.6</v>
      </c>
      <c r="AG96" s="100">
        <v>30.6</v>
      </c>
      <c r="AH96" s="100">
        <v>36.5</v>
      </c>
      <c r="AI96" s="100">
        <v>42.4</v>
      </c>
      <c r="AJ96" s="100">
        <v>53.9</v>
      </c>
      <c r="AK96" s="100">
        <v>65.3</v>
      </c>
      <c r="AL96" s="100">
        <v>81.8</v>
      </c>
      <c r="AN96" s="102" t="str">
        <f>CONCATENATE(AO96,AP96,AQ96)</f>
        <v>45146</v>
      </c>
      <c r="AO96" s="99">
        <v>45</v>
      </c>
      <c r="AP96" s="99">
        <v>14</v>
      </c>
      <c r="AQ96" s="99">
        <v>6</v>
      </c>
      <c r="AR96" s="108">
        <v>199.6</v>
      </c>
      <c r="AS96" s="92"/>
    </row>
    <row r="97" ht="14.25" spans="25:45">
      <c r="Y97" s="96" t="str">
        <f>CONCATENATE(Z97,AA97,AB97)</f>
        <v>46146</v>
      </c>
      <c r="Z97" s="99">
        <v>46</v>
      </c>
      <c r="AA97" s="99">
        <v>14</v>
      </c>
      <c r="AB97" s="99">
        <v>6</v>
      </c>
      <c r="AC97" s="100">
        <v>6.9</v>
      </c>
      <c r="AD97" s="100">
        <v>13.8</v>
      </c>
      <c r="AE97" s="100">
        <v>20.5</v>
      </c>
      <c r="AF97" s="100">
        <v>27.2</v>
      </c>
      <c r="AG97" s="100">
        <v>33.8</v>
      </c>
      <c r="AH97" s="100">
        <v>40.3</v>
      </c>
      <c r="AI97" s="100">
        <v>46.8</v>
      </c>
      <c r="AJ97" s="100">
        <v>59.5</v>
      </c>
      <c r="AK97" s="100">
        <v>71.9</v>
      </c>
      <c r="AL97" s="100">
        <v>90.1</v>
      </c>
      <c r="AN97" s="102" t="str">
        <f>CONCATENATE(AO97,AP97,AQ97)</f>
        <v>46146</v>
      </c>
      <c r="AO97" s="99">
        <v>46</v>
      </c>
      <c r="AP97" s="99">
        <v>14</v>
      </c>
      <c r="AQ97" s="99">
        <v>6</v>
      </c>
      <c r="AR97" s="108">
        <v>202.4</v>
      </c>
      <c r="AS97" s="92"/>
    </row>
    <row r="98" ht="14.25" spans="25:45">
      <c r="Y98" s="96" t="str">
        <f>CONCATENATE(Z98,AA98,AB98)</f>
        <v>47146</v>
      </c>
      <c r="Z98" s="99">
        <v>47</v>
      </c>
      <c r="AA98" s="99">
        <v>14</v>
      </c>
      <c r="AB98" s="99">
        <v>6</v>
      </c>
      <c r="AC98" s="100">
        <v>7.6</v>
      </c>
      <c r="AD98" s="100">
        <v>15</v>
      </c>
      <c r="AE98" s="100">
        <v>22.4</v>
      </c>
      <c r="AF98" s="100">
        <v>29.6</v>
      </c>
      <c r="AG98" s="100">
        <v>36.9</v>
      </c>
      <c r="AH98" s="100">
        <v>44</v>
      </c>
      <c r="AI98" s="100">
        <v>51</v>
      </c>
      <c r="AJ98" s="100">
        <v>64.8</v>
      </c>
      <c r="AK98" s="100">
        <v>78.2</v>
      </c>
      <c r="AL98" s="100">
        <v>97.8</v>
      </c>
      <c r="AN98" s="102" t="str">
        <f>CONCATENATE(AO98,AP98,AQ98)</f>
        <v>47146</v>
      </c>
      <c r="AO98" s="99">
        <v>47</v>
      </c>
      <c r="AP98" s="99">
        <v>14</v>
      </c>
      <c r="AQ98" s="99">
        <v>6</v>
      </c>
      <c r="AR98" s="111">
        <v>202.9</v>
      </c>
      <c r="AS98" s="92"/>
    </row>
    <row r="99" ht="14.25" spans="25:45">
      <c r="Y99" s="96" t="str">
        <f>CONCATENATE(Z99,AA99,AB99)</f>
        <v>48146</v>
      </c>
      <c r="Z99" s="99">
        <v>48</v>
      </c>
      <c r="AA99" s="99">
        <v>14</v>
      </c>
      <c r="AB99" s="99">
        <v>6</v>
      </c>
      <c r="AC99" s="100">
        <v>8.2</v>
      </c>
      <c r="AD99" s="100">
        <v>16.3</v>
      </c>
      <c r="AE99" s="100">
        <v>24.3</v>
      </c>
      <c r="AF99" s="100">
        <v>32.3</v>
      </c>
      <c r="AG99" s="100">
        <v>40.1</v>
      </c>
      <c r="AH99" s="100">
        <v>47.8</v>
      </c>
      <c r="AI99" s="100">
        <v>55.4</v>
      </c>
      <c r="AJ99" s="100">
        <v>70.3</v>
      </c>
      <c r="AK99" s="100">
        <v>84.9</v>
      </c>
      <c r="AL99" s="100">
        <v>106</v>
      </c>
      <c r="AN99" s="102" t="str">
        <f>CONCATENATE(AO99,AP99,AQ99)</f>
        <v>48146</v>
      </c>
      <c r="AO99" s="99">
        <v>48</v>
      </c>
      <c r="AP99" s="99">
        <v>14</v>
      </c>
      <c r="AQ99" s="99">
        <v>6</v>
      </c>
      <c r="AR99" s="111">
        <v>203.4</v>
      </c>
      <c r="AS99" s="92"/>
    </row>
    <row r="100" ht="14.25" spans="25:45">
      <c r="Y100" s="96" t="str">
        <f>CONCATENATE(Z100,AA100,AB100)</f>
        <v>49146</v>
      </c>
      <c r="Z100" s="99">
        <v>49</v>
      </c>
      <c r="AA100" s="99">
        <v>14</v>
      </c>
      <c r="AB100" s="99">
        <v>6</v>
      </c>
      <c r="AC100" s="100">
        <v>8.9</v>
      </c>
      <c r="AD100" s="100">
        <v>17.7</v>
      </c>
      <c r="AE100" s="100">
        <v>26.4</v>
      </c>
      <c r="AF100" s="100">
        <v>35</v>
      </c>
      <c r="AG100" s="100">
        <v>43.5</v>
      </c>
      <c r="AH100" s="100">
        <v>51.8</v>
      </c>
      <c r="AI100" s="100">
        <v>60</v>
      </c>
      <c r="AJ100" s="100">
        <v>76.2</v>
      </c>
      <c r="AK100" s="100">
        <v>91.9</v>
      </c>
      <c r="AL100" s="100">
        <v>114.6</v>
      </c>
      <c r="AN100" s="102" t="str">
        <f>CONCATENATE(AO100,AP100,AQ100)</f>
        <v>49146</v>
      </c>
      <c r="AO100" s="99">
        <v>49</v>
      </c>
      <c r="AP100" s="99">
        <v>14</v>
      </c>
      <c r="AQ100" s="99">
        <v>6</v>
      </c>
      <c r="AR100" s="111">
        <v>203.9</v>
      </c>
      <c r="AS100" s="92"/>
    </row>
    <row r="101" ht="14.25" spans="25:45">
      <c r="Y101" s="96" t="str">
        <f>CONCATENATE(Z101,AA101,AB101)</f>
        <v>50146</v>
      </c>
      <c r="Z101" s="99">
        <v>50</v>
      </c>
      <c r="AA101" s="99">
        <v>14</v>
      </c>
      <c r="AB101" s="99">
        <v>6</v>
      </c>
      <c r="AC101" s="100">
        <v>9.7</v>
      </c>
      <c r="AD101" s="100">
        <v>19.3</v>
      </c>
      <c r="AE101" s="100">
        <v>28.7</v>
      </c>
      <c r="AF101" s="100">
        <v>38</v>
      </c>
      <c r="AG101" s="100">
        <v>47.2</v>
      </c>
      <c r="AH101" s="100">
        <v>56.2</v>
      </c>
      <c r="AI101" s="100">
        <v>65.1</v>
      </c>
      <c r="AJ101" s="100">
        <v>82.5</v>
      </c>
      <c r="AK101" s="100">
        <v>99.4</v>
      </c>
      <c r="AL101" s="100">
        <v>123.9</v>
      </c>
      <c r="AN101" s="102" t="str">
        <f>CONCATENATE(AO101,AP101,AQ101)</f>
        <v>50146</v>
      </c>
      <c r="AO101" s="99">
        <v>50</v>
      </c>
      <c r="AP101" s="99">
        <v>14</v>
      </c>
      <c r="AQ101" s="99">
        <v>6</v>
      </c>
      <c r="AR101" s="111">
        <v>204.8</v>
      </c>
      <c r="AS101" s="92"/>
    </row>
    <row r="102" ht="14.25" spans="25:45">
      <c r="Y102" s="96" t="str">
        <f>CONCATENATE(Z102,AA102,AB102)</f>
        <v>18155</v>
      </c>
      <c r="Z102" s="99">
        <v>18</v>
      </c>
      <c r="AA102" s="99">
        <v>15</v>
      </c>
      <c r="AB102" s="99">
        <v>5</v>
      </c>
      <c r="AC102" s="100">
        <v>1.5</v>
      </c>
      <c r="AD102" s="100">
        <v>3</v>
      </c>
      <c r="AE102" s="100">
        <v>4.5</v>
      </c>
      <c r="AF102" s="100">
        <v>5.9</v>
      </c>
      <c r="AG102" s="100">
        <v>7.4</v>
      </c>
      <c r="AH102" s="100">
        <v>8.9</v>
      </c>
      <c r="AI102" s="100">
        <v>10.3</v>
      </c>
      <c r="AJ102" s="100">
        <v>13.3</v>
      </c>
      <c r="AK102" s="100">
        <v>16.2</v>
      </c>
      <c r="AL102" s="100">
        <v>20.5</v>
      </c>
      <c r="AN102" s="102" t="str">
        <f>CONCATENATE(AO102,AP102,AQ102)</f>
        <v>18155</v>
      </c>
      <c r="AO102" s="99">
        <v>18</v>
      </c>
      <c r="AP102" s="99">
        <v>15</v>
      </c>
      <c r="AQ102" s="99">
        <v>5</v>
      </c>
      <c r="AR102" s="108">
        <v>209.2</v>
      </c>
      <c r="AS102" s="92"/>
    </row>
    <row r="103" ht="14.25" spans="25:45">
      <c r="Y103" s="96" t="str">
        <f>CONCATENATE(Z103,AA103,AB103)</f>
        <v>19155</v>
      </c>
      <c r="Z103" s="99">
        <v>19</v>
      </c>
      <c r="AA103" s="99">
        <v>15</v>
      </c>
      <c r="AB103" s="99">
        <v>5</v>
      </c>
      <c r="AC103" s="100">
        <v>1.5</v>
      </c>
      <c r="AD103" s="100">
        <v>3</v>
      </c>
      <c r="AE103" s="100">
        <v>4.6</v>
      </c>
      <c r="AF103" s="100">
        <v>6.1</v>
      </c>
      <c r="AG103" s="100">
        <v>7.6</v>
      </c>
      <c r="AH103" s="100">
        <v>9.1</v>
      </c>
      <c r="AI103" s="100">
        <v>10.6</v>
      </c>
      <c r="AJ103" s="100">
        <v>13.6</v>
      </c>
      <c r="AK103" s="100">
        <v>16.6</v>
      </c>
      <c r="AL103" s="100">
        <v>21</v>
      </c>
      <c r="AN103" s="102" t="str">
        <f>CONCATENATE(AO103,AP103,AQ103)</f>
        <v>19155</v>
      </c>
      <c r="AO103" s="99">
        <v>19</v>
      </c>
      <c r="AP103" s="99">
        <v>15</v>
      </c>
      <c r="AQ103" s="99">
        <v>5</v>
      </c>
      <c r="AR103" s="108">
        <v>209.4</v>
      </c>
      <c r="AS103" s="92"/>
    </row>
    <row r="104" ht="14.25" spans="25:45">
      <c r="Y104" s="96" t="str">
        <f>CONCATENATE(Z104,AA104,AB104)</f>
        <v>20155</v>
      </c>
      <c r="Z104" s="99">
        <v>20</v>
      </c>
      <c r="AA104" s="99">
        <v>15</v>
      </c>
      <c r="AB104" s="99">
        <v>5</v>
      </c>
      <c r="AC104" s="100">
        <v>1.5</v>
      </c>
      <c r="AD104" s="100">
        <v>3.1</v>
      </c>
      <c r="AE104" s="100">
        <v>4.6</v>
      </c>
      <c r="AF104" s="100">
        <v>6.2</v>
      </c>
      <c r="AG104" s="100">
        <v>7.7</v>
      </c>
      <c r="AH104" s="100">
        <v>9.3</v>
      </c>
      <c r="AI104" s="100">
        <v>10.8</v>
      </c>
      <c r="AJ104" s="100">
        <v>13.9</v>
      </c>
      <c r="AK104" s="100">
        <v>17</v>
      </c>
      <c r="AL104" s="100">
        <v>21.5</v>
      </c>
      <c r="AN104" s="102" t="str">
        <f>CONCATENATE(AO104,AP104,AQ104)</f>
        <v>20155</v>
      </c>
      <c r="AO104" s="99">
        <v>20</v>
      </c>
      <c r="AP104" s="99">
        <v>15</v>
      </c>
      <c r="AQ104" s="99">
        <v>5</v>
      </c>
      <c r="AR104" s="108">
        <v>209.6</v>
      </c>
      <c r="AS104" s="92"/>
    </row>
    <row r="105" ht="14.25" spans="25:45">
      <c r="Y105" s="96" t="str">
        <f>CONCATENATE(Z105,AA105,AB105)</f>
        <v>21155</v>
      </c>
      <c r="Z105" s="99">
        <v>21</v>
      </c>
      <c r="AA105" s="99">
        <v>15</v>
      </c>
      <c r="AB105" s="99">
        <v>5</v>
      </c>
      <c r="AC105" s="100">
        <v>1.6</v>
      </c>
      <c r="AD105" s="100">
        <v>3.2</v>
      </c>
      <c r="AE105" s="100">
        <v>4.8</v>
      </c>
      <c r="AF105" s="100">
        <v>6.4</v>
      </c>
      <c r="AG105" s="100">
        <v>8</v>
      </c>
      <c r="AH105" s="100">
        <v>9.6</v>
      </c>
      <c r="AI105" s="100">
        <v>11.1</v>
      </c>
      <c r="AJ105" s="100">
        <v>14.3</v>
      </c>
      <c r="AK105" s="100">
        <v>17.4</v>
      </c>
      <c r="AL105" s="100">
        <v>22.1</v>
      </c>
      <c r="AN105" s="102" t="str">
        <f>CONCATENATE(AO105,AP105,AQ105)</f>
        <v>21155</v>
      </c>
      <c r="AO105" s="99">
        <v>21</v>
      </c>
      <c r="AP105" s="99">
        <v>15</v>
      </c>
      <c r="AQ105" s="99">
        <v>5</v>
      </c>
      <c r="AR105" s="108">
        <v>209.7</v>
      </c>
      <c r="AS105" s="92"/>
    </row>
    <row r="106" ht="14.25" spans="25:45">
      <c r="Y106" s="96" t="str">
        <f>CONCATENATE(Z106,AA106,AB106)</f>
        <v>22155</v>
      </c>
      <c r="Z106" s="99">
        <v>22</v>
      </c>
      <c r="AA106" s="99">
        <v>15</v>
      </c>
      <c r="AB106" s="99">
        <v>5</v>
      </c>
      <c r="AC106" s="100">
        <v>1.6</v>
      </c>
      <c r="AD106" s="100">
        <v>3.3</v>
      </c>
      <c r="AE106" s="100">
        <v>4.9</v>
      </c>
      <c r="AF106" s="100">
        <v>6.5</v>
      </c>
      <c r="AG106" s="100">
        <v>8.1</v>
      </c>
      <c r="AH106" s="100">
        <v>9.8</v>
      </c>
      <c r="AI106" s="100">
        <v>11.4</v>
      </c>
      <c r="AJ106" s="100">
        <v>14.6</v>
      </c>
      <c r="AK106" s="100">
        <v>17.8</v>
      </c>
      <c r="AL106" s="100">
        <v>22.6</v>
      </c>
      <c r="AN106" s="102" t="str">
        <f>CONCATENATE(AO106,AP106,AQ106)</f>
        <v>22155</v>
      </c>
      <c r="AO106" s="99">
        <v>22</v>
      </c>
      <c r="AP106" s="99">
        <v>15</v>
      </c>
      <c r="AQ106" s="99">
        <v>5</v>
      </c>
      <c r="AR106" s="108">
        <v>209.9</v>
      </c>
      <c r="AS106" s="92"/>
    </row>
    <row r="107" ht="14.25" spans="25:45">
      <c r="Y107" s="96" t="str">
        <f>CONCATENATE(Z107,AA107,AB107)</f>
        <v>23155</v>
      </c>
      <c r="Z107" s="99">
        <v>23</v>
      </c>
      <c r="AA107" s="99">
        <v>15</v>
      </c>
      <c r="AB107" s="99">
        <v>5</v>
      </c>
      <c r="AC107" s="100">
        <v>1.7</v>
      </c>
      <c r="AD107" s="100">
        <v>3.3</v>
      </c>
      <c r="AE107" s="100">
        <v>5</v>
      </c>
      <c r="AF107" s="100">
        <v>6.7</v>
      </c>
      <c r="AG107" s="100">
        <v>8.4</v>
      </c>
      <c r="AH107" s="100">
        <v>10</v>
      </c>
      <c r="AI107" s="100">
        <v>11.7</v>
      </c>
      <c r="AJ107" s="100">
        <v>15</v>
      </c>
      <c r="AK107" s="100">
        <v>18.3</v>
      </c>
      <c r="AL107" s="100">
        <v>23.2</v>
      </c>
      <c r="AN107" s="102" t="str">
        <f>CONCATENATE(AO107,AP107,AQ107)</f>
        <v>23155</v>
      </c>
      <c r="AO107" s="99">
        <v>23</v>
      </c>
      <c r="AP107" s="99">
        <v>15</v>
      </c>
      <c r="AQ107" s="99">
        <v>5</v>
      </c>
      <c r="AR107" s="108">
        <v>210.1</v>
      </c>
      <c r="AS107" s="92"/>
    </row>
    <row r="108" ht="14.25" spans="25:45">
      <c r="Y108" s="96" t="str">
        <f>CONCATENATE(Z108,AA108,AB108)</f>
        <v>24155</v>
      </c>
      <c r="Z108" s="99">
        <v>24</v>
      </c>
      <c r="AA108" s="99">
        <v>15</v>
      </c>
      <c r="AB108" s="99">
        <v>5</v>
      </c>
      <c r="AC108" s="100">
        <v>1.7</v>
      </c>
      <c r="AD108" s="100">
        <v>3.4</v>
      </c>
      <c r="AE108" s="100">
        <v>5.2</v>
      </c>
      <c r="AF108" s="100">
        <v>6.9</v>
      </c>
      <c r="AG108" s="100">
        <v>8.6</v>
      </c>
      <c r="AH108" s="100">
        <v>10.3</v>
      </c>
      <c r="AI108" s="100">
        <v>12</v>
      </c>
      <c r="AJ108" s="100">
        <v>15.5</v>
      </c>
      <c r="AK108" s="100">
        <v>18.9</v>
      </c>
      <c r="AL108" s="100">
        <v>23.9</v>
      </c>
      <c r="AN108" s="102" t="str">
        <f>CONCATENATE(AO108,AP108,AQ108)</f>
        <v>24155</v>
      </c>
      <c r="AO108" s="99">
        <v>24</v>
      </c>
      <c r="AP108" s="99">
        <v>15</v>
      </c>
      <c r="AQ108" s="99">
        <v>5</v>
      </c>
      <c r="AR108" s="108">
        <v>210.3</v>
      </c>
      <c r="AS108" s="92"/>
    </row>
    <row r="109" ht="14.25" spans="25:45">
      <c r="Y109" s="96" t="str">
        <f>CONCATENATE(Z109,AA109,AB109)</f>
        <v>25155</v>
      </c>
      <c r="Z109" s="99">
        <v>25</v>
      </c>
      <c r="AA109" s="99">
        <v>15</v>
      </c>
      <c r="AB109" s="99">
        <v>5</v>
      </c>
      <c r="AC109" s="100">
        <v>1.8</v>
      </c>
      <c r="AD109" s="100">
        <v>3.6</v>
      </c>
      <c r="AE109" s="100">
        <v>5.4</v>
      </c>
      <c r="AF109" s="100">
        <v>7.2</v>
      </c>
      <c r="AG109" s="100">
        <v>9</v>
      </c>
      <c r="AH109" s="100">
        <v>10.7</v>
      </c>
      <c r="AI109" s="100">
        <v>12.5</v>
      </c>
      <c r="AJ109" s="100">
        <v>16</v>
      </c>
      <c r="AK109" s="100">
        <v>19.5</v>
      </c>
      <c r="AL109" s="100">
        <v>24.8</v>
      </c>
      <c r="AN109" s="102" t="str">
        <f>CONCATENATE(AO109,AP109,AQ109)</f>
        <v>25155</v>
      </c>
      <c r="AO109" s="99">
        <v>25</v>
      </c>
      <c r="AP109" s="99">
        <v>15</v>
      </c>
      <c r="AQ109" s="99">
        <v>5</v>
      </c>
      <c r="AR109" s="108">
        <v>210.5</v>
      </c>
      <c r="AS109" s="92"/>
    </row>
    <row r="110" ht="14.25" spans="25:45">
      <c r="Y110" s="96" t="str">
        <f>CONCATENATE(Z110,AA110,AB110)</f>
        <v>26155</v>
      </c>
      <c r="Z110" s="99">
        <v>26</v>
      </c>
      <c r="AA110" s="99">
        <v>15</v>
      </c>
      <c r="AB110" s="99">
        <v>5</v>
      </c>
      <c r="AC110" s="100">
        <v>1.9</v>
      </c>
      <c r="AD110" s="100">
        <v>3.7</v>
      </c>
      <c r="AE110" s="100">
        <v>5.6</v>
      </c>
      <c r="AF110" s="100">
        <v>7.5</v>
      </c>
      <c r="AG110" s="100">
        <v>9.3</v>
      </c>
      <c r="AH110" s="100">
        <v>11.1</v>
      </c>
      <c r="AI110" s="100">
        <v>13</v>
      </c>
      <c r="AJ110" s="100">
        <v>16.7</v>
      </c>
      <c r="AK110" s="100">
        <v>20.3</v>
      </c>
      <c r="AL110" s="100">
        <v>25.7</v>
      </c>
      <c r="AN110" s="102" t="str">
        <f>CONCATENATE(AO110,AP110,AQ110)</f>
        <v>26155</v>
      </c>
      <c r="AO110" s="99">
        <v>26</v>
      </c>
      <c r="AP110" s="99">
        <v>15</v>
      </c>
      <c r="AQ110" s="99">
        <v>5</v>
      </c>
      <c r="AR110" s="108">
        <v>210.8</v>
      </c>
      <c r="AS110" s="92"/>
    </row>
    <row r="111" ht="14.25" spans="25:45">
      <c r="Y111" s="96" t="str">
        <f>CONCATENATE(Z111,AA111,AB111)</f>
        <v>27155</v>
      </c>
      <c r="Z111" s="99">
        <v>27</v>
      </c>
      <c r="AA111" s="99">
        <v>15</v>
      </c>
      <c r="AB111" s="99">
        <v>5</v>
      </c>
      <c r="AC111" s="100">
        <v>1.9</v>
      </c>
      <c r="AD111" s="100">
        <v>3.9</v>
      </c>
      <c r="AE111" s="100">
        <v>5.8</v>
      </c>
      <c r="AF111" s="100">
        <v>7.7</v>
      </c>
      <c r="AG111" s="100">
        <v>9.7</v>
      </c>
      <c r="AH111" s="100">
        <v>11.6</v>
      </c>
      <c r="AI111" s="100">
        <v>13.5</v>
      </c>
      <c r="AJ111" s="100">
        <v>17.3</v>
      </c>
      <c r="AK111" s="100">
        <v>21.2</v>
      </c>
      <c r="AL111" s="100">
        <v>26.8</v>
      </c>
      <c r="AN111" s="102" t="str">
        <f>CONCATENATE(AO111,AP111,AQ111)</f>
        <v>27155</v>
      </c>
      <c r="AO111" s="99">
        <v>27</v>
      </c>
      <c r="AP111" s="99">
        <v>15</v>
      </c>
      <c r="AQ111" s="99">
        <v>5</v>
      </c>
      <c r="AR111" s="108">
        <v>211.2</v>
      </c>
      <c r="AS111" s="92"/>
    </row>
    <row r="112" ht="14.25" spans="25:45">
      <c r="Y112" s="96" t="str">
        <f>CONCATENATE(Z112,AA112,AB112)</f>
        <v>28155</v>
      </c>
      <c r="Z112" s="99">
        <v>28</v>
      </c>
      <c r="AA112" s="99">
        <v>15</v>
      </c>
      <c r="AB112" s="99">
        <v>5</v>
      </c>
      <c r="AC112" s="100">
        <v>2</v>
      </c>
      <c r="AD112" s="100">
        <v>4.1</v>
      </c>
      <c r="AE112" s="100">
        <v>6.1</v>
      </c>
      <c r="AF112" s="100">
        <v>8.1</v>
      </c>
      <c r="AG112" s="100">
        <v>10.2</v>
      </c>
      <c r="AH112" s="100">
        <v>12.2</v>
      </c>
      <c r="AI112" s="100">
        <v>14.2</v>
      </c>
      <c r="AJ112" s="100">
        <v>18.2</v>
      </c>
      <c r="AK112" s="100">
        <v>22.2</v>
      </c>
      <c r="AL112" s="100">
        <v>28.3</v>
      </c>
      <c r="AN112" s="102" t="str">
        <f>CONCATENATE(AO112,AP112,AQ112)</f>
        <v>28155</v>
      </c>
      <c r="AO112" s="99">
        <v>28</v>
      </c>
      <c r="AP112" s="99">
        <v>15</v>
      </c>
      <c r="AQ112" s="99">
        <v>5</v>
      </c>
      <c r="AR112" s="108">
        <v>211.6</v>
      </c>
      <c r="AS112" s="92"/>
    </row>
    <row r="113" ht="14.25" spans="25:45">
      <c r="Y113" s="96" t="str">
        <f>CONCATENATE(Z113,AA113,AB113)</f>
        <v>29155</v>
      </c>
      <c r="Z113" s="99">
        <v>29</v>
      </c>
      <c r="AA113" s="99">
        <v>15</v>
      </c>
      <c r="AB113" s="99">
        <v>5</v>
      </c>
      <c r="AC113" s="100">
        <v>2.1</v>
      </c>
      <c r="AD113" s="100">
        <v>4.3</v>
      </c>
      <c r="AE113" s="100">
        <v>6.5</v>
      </c>
      <c r="AF113" s="100">
        <v>8.6</v>
      </c>
      <c r="AG113" s="100">
        <v>10.8</v>
      </c>
      <c r="AH113" s="100">
        <v>12.9</v>
      </c>
      <c r="AI113" s="100">
        <v>15</v>
      </c>
      <c r="AJ113" s="100">
        <v>19.3</v>
      </c>
      <c r="AK113" s="100">
        <v>23.5</v>
      </c>
      <c r="AL113" s="100">
        <v>29.9</v>
      </c>
      <c r="AN113" s="102" t="str">
        <f>CONCATENATE(AO113,AP113,AQ113)</f>
        <v>29155</v>
      </c>
      <c r="AO113" s="99">
        <v>29</v>
      </c>
      <c r="AP113" s="99">
        <v>15</v>
      </c>
      <c r="AQ113" s="99">
        <v>5</v>
      </c>
      <c r="AR113" s="108">
        <v>212.1</v>
      </c>
      <c r="AS113" s="92"/>
    </row>
    <row r="114" ht="14.25" spans="25:45">
      <c r="Y114" s="96" t="str">
        <f>CONCATENATE(Z114,AA114,AB114)</f>
        <v>30155</v>
      </c>
      <c r="Z114" s="99">
        <v>30</v>
      </c>
      <c r="AA114" s="99">
        <v>15</v>
      </c>
      <c r="AB114" s="99">
        <v>5</v>
      </c>
      <c r="AC114" s="100">
        <v>2.3</v>
      </c>
      <c r="AD114" s="100">
        <v>4.6</v>
      </c>
      <c r="AE114" s="100">
        <v>6.9</v>
      </c>
      <c r="AF114" s="100">
        <v>9.2</v>
      </c>
      <c r="AG114" s="100">
        <v>11.5</v>
      </c>
      <c r="AH114" s="100">
        <v>13.8</v>
      </c>
      <c r="AI114" s="100">
        <v>16.1</v>
      </c>
      <c r="AJ114" s="100">
        <v>20.6</v>
      </c>
      <c r="AK114" s="100">
        <v>25.1</v>
      </c>
      <c r="AL114" s="100">
        <v>31.8</v>
      </c>
      <c r="AN114" s="102" t="str">
        <f>CONCATENATE(AO114,AP114,AQ114)</f>
        <v>30155</v>
      </c>
      <c r="AO114" s="99">
        <v>30</v>
      </c>
      <c r="AP114" s="99">
        <v>15</v>
      </c>
      <c r="AQ114" s="99">
        <v>5</v>
      </c>
      <c r="AR114" s="108">
        <v>212.6</v>
      </c>
      <c r="AS114" s="92"/>
    </row>
    <row r="115" ht="14.25" spans="25:45">
      <c r="Y115" s="96" t="str">
        <f>CONCATENATE(Z115,AA115,AB115)</f>
        <v>31155</v>
      </c>
      <c r="Z115" s="99">
        <v>31</v>
      </c>
      <c r="AA115" s="99">
        <v>15</v>
      </c>
      <c r="AB115" s="99">
        <v>5</v>
      </c>
      <c r="AC115" s="100">
        <v>2.5</v>
      </c>
      <c r="AD115" s="100">
        <v>4.9</v>
      </c>
      <c r="AE115" s="100">
        <v>7.4</v>
      </c>
      <c r="AF115" s="100">
        <v>9.9</v>
      </c>
      <c r="AG115" s="100">
        <v>12.3</v>
      </c>
      <c r="AH115" s="100">
        <v>14.7</v>
      </c>
      <c r="AI115" s="100">
        <v>17.2</v>
      </c>
      <c r="AJ115" s="100">
        <v>22</v>
      </c>
      <c r="AK115" s="100">
        <v>26.9</v>
      </c>
      <c r="AL115" s="100">
        <v>34</v>
      </c>
      <c r="AN115" s="102" t="str">
        <f>CONCATENATE(AO115,AP115,AQ115)</f>
        <v>31155</v>
      </c>
      <c r="AO115" s="99">
        <v>31</v>
      </c>
      <c r="AP115" s="99">
        <v>15</v>
      </c>
      <c r="AQ115" s="99">
        <v>5</v>
      </c>
      <c r="AR115" s="108">
        <v>213.3</v>
      </c>
      <c r="AS115" s="92"/>
    </row>
    <row r="116" ht="14.25" spans="25:45">
      <c r="Y116" s="96" t="str">
        <f>CONCATENATE(Z116,AA116,AB116)</f>
        <v>32155</v>
      </c>
      <c r="Z116" s="99">
        <v>32</v>
      </c>
      <c r="AA116" s="99">
        <v>15</v>
      </c>
      <c r="AB116" s="99">
        <v>5</v>
      </c>
      <c r="AC116" s="100">
        <v>2.7</v>
      </c>
      <c r="AD116" s="100">
        <v>5.3</v>
      </c>
      <c r="AE116" s="100">
        <v>8</v>
      </c>
      <c r="AF116" s="100">
        <v>10.6</v>
      </c>
      <c r="AG116" s="100">
        <v>13.2</v>
      </c>
      <c r="AH116" s="100">
        <v>15.9</v>
      </c>
      <c r="AI116" s="100">
        <v>18.5</v>
      </c>
      <c r="AJ116" s="100">
        <v>23.7</v>
      </c>
      <c r="AK116" s="100">
        <v>28.9</v>
      </c>
      <c r="AL116" s="100">
        <v>36.6</v>
      </c>
      <c r="AN116" s="102" t="str">
        <f>CONCATENATE(AO116,AP116,AQ116)</f>
        <v>32155</v>
      </c>
      <c r="AO116" s="99">
        <v>32</v>
      </c>
      <c r="AP116" s="99">
        <v>15</v>
      </c>
      <c r="AQ116" s="99">
        <v>5</v>
      </c>
      <c r="AR116" s="108">
        <v>214.1</v>
      </c>
      <c r="AS116" s="92"/>
    </row>
    <row r="117" ht="14.25" spans="25:45">
      <c r="Y117" s="96" t="str">
        <f>CONCATENATE(Z117,AA117,AB117)</f>
        <v>33155</v>
      </c>
      <c r="Z117" s="99">
        <v>33</v>
      </c>
      <c r="AA117" s="99">
        <v>15</v>
      </c>
      <c r="AB117" s="99">
        <v>5</v>
      </c>
      <c r="AC117" s="100">
        <v>2.9</v>
      </c>
      <c r="AD117" s="100">
        <v>5.8</v>
      </c>
      <c r="AE117" s="100">
        <v>8.7</v>
      </c>
      <c r="AF117" s="100">
        <v>11.5</v>
      </c>
      <c r="AG117" s="100">
        <v>14.4</v>
      </c>
      <c r="AH117" s="100">
        <v>17.2</v>
      </c>
      <c r="AI117" s="100">
        <v>20</v>
      </c>
      <c r="AJ117" s="100">
        <v>25.7</v>
      </c>
      <c r="AK117" s="100">
        <v>31.3</v>
      </c>
      <c r="AL117" s="100">
        <v>39.6</v>
      </c>
      <c r="AN117" s="102" t="str">
        <f>CONCATENATE(AO117,AP117,AQ117)</f>
        <v>33155</v>
      </c>
      <c r="AO117" s="99">
        <v>33</v>
      </c>
      <c r="AP117" s="99">
        <v>15</v>
      </c>
      <c r="AQ117" s="99">
        <v>5</v>
      </c>
      <c r="AR117" s="108">
        <v>215</v>
      </c>
      <c r="AS117" s="92"/>
    </row>
    <row r="118" ht="14.25" spans="25:45">
      <c r="Y118" s="96" t="str">
        <f>CONCATENATE(Z118,AA118,AB118)</f>
        <v>34155</v>
      </c>
      <c r="Z118" s="99">
        <v>34</v>
      </c>
      <c r="AA118" s="99">
        <v>15</v>
      </c>
      <c r="AB118" s="99">
        <v>5</v>
      </c>
      <c r="AC118" s="100">
        <v>3.2</v>
      </c>
      <c r="AD118" s="100">
        <v>6.3</v>
      </c>
      <c r="AE118" s="100">
        <v>9.4</v>
      </c>
      <c r="AF118" s="100">
        <v>12.6</v>
      </c>
      <c r="AG118" s="100">
        <v>15.7</v>
      </c>
      <c r="AH118" s="100">
        <v>18.7</v>
      </c>
      <c r="AI118" s="100">
        <v>21.8</v>
      </c>
      <c r="AJ118" s="100">
        <v>28</v>
      </c>
      <c r="AK118" s="100">
        <v>34.1</v>
      </c>
      <c r="AL118" s="100">
        <v>43.1</v>
      </c>
      <c r="AN118" s="102" t="str">
        <f>CONCATENATE(AO118,AP118,AQ118)</f>
        <v>34155</v>
      </c>
      <c r="AO118" s="99">
        <v>34</v>
      </c>
      <c r="AP118" s="99">
        <v>15</v>
      </c>
      <c r="AQ118" s="99">
        <v>5</v>
      </c>
      <c r="AR118" s="108">
        <v>216.1</v>
      </c>
      <c r="AS118" s="92"/>
    </row>
    <row r="119" ht="14.25" spans="25:45">
      <c r="Y119" s="96" t="str">
        <f>CONCATENATE(Z119,AA119,AB119)</f>
        <v>35155</v>
      </c>
      <c r="Z119" s="99">
        <v>35</v>
      </c>
      <c r="AA119" s="99">
        <v>15</v>
      </c>
      <c r="AB119" s="99">
        <v>5</v>
      </c>
      <c r="AC119" s="100">
        <v>3.5</v>
      </c>
      <c r="AD119" s="100">
        <v>7</v>
      </c>
      <c r="AE119" s="100">
        <v>10.4</v>
      </c>
      <c r="AF119" s="100">
        <v>13.8</v>
      </c>
      <c r="AG119" s="100">
        <v>17.2</v>
      </c>
      <c r="AH119" s="100">
        <v>20.6</v>
      </c>
      <c r="AI119" s="100">
        <v>24</v>
      </c>
      <c r="AJ119" s="100">
        <v>30.7</v>
      </c>
      <c r="AK119" s="100">
        <v>37.3</v>
      </c>
      <c r="AL119" s="100">
        <v>47.1</v>
      </c>
      <c r="AN119" s="102" t="str">
        <f>CONCATENATE(AO119,AP119,AQ119)</f>
        <v>35155</v>
      </c>
      <c r="AO119" s="99">
        <v>35</v>
      </c>
      <c r="AP119" s="99">
        <v>15</v>
      </c>
      <c r="AQ119" s="99">
        <v>5</v>
      </c>
      <c r="AR119" s="108">
        <v>217.3</v>
      </c>
      <c r="AS119" s="92"/>
    </row>
    <row r="120" ht="14.25" spans="25:45">
      <c r="Y120" s="96" t="str">
        <f>CONCATENATE(Z120,AA120,AB120)</f>
        <v>36155</v>
      </c>
      <c r="Z120" s="99">
        <v>36</v>
      </c>
      <c r="AA120" s="99">
        <v>15</v>
      </c>
      <c r="AB120" s="99">
        <v>5</v>
      </c>
      <c r="AC120" s="100">
        <v>3.8</v>
      </c>
      <c r="AD120" s="100">
        <v>7.6</v>
      </c>
      <c r="AE120" s="100">
        <v>11.4</v>
      </c>
      <c r="AF120" s="100">
        <v>15.1</v>
      </c>
      <c r="AG120" s="100">
        <v>18.8</v>
      </c>
      <c r="AH120" s="100">
        <v>22.6</v>
      </c>
      <c r="AI120" s="100">
        <v>26.3</v>
      </c>
      <c r="AJ120" s="100">
        <v>33.6</v>
      </c>
      <c r="AK120" s="100">
        <v>40.9</v>
      </c>
      <c r="AL120" s="100">
        <v>51.6</v>
      </c>
      <c r="AN120" s="102" t="str">
        <f>CONCATENATE(AO120,AP120,AQ120)</f>
        <v>36155</v>
      </c>
      <c r="AO120" s="99">
        <v>36</v>
      </c>
      <c r="AP120" s="99">
        <v>15</v>
      </c>
      <c r="AQ120" s="99">
        <v>5</v>
      </c>
      <c r="AR120" s="108">
        <v>218.8</v>
      </c>
      <c r="AS120" s="92"/>
    </row>
    <row r="121" ht="14.25" spans="25:45">
      <c r="Y121" s="96" t="str">
        <f>CONCATENATE(Z121,AA121,AB121)</f>
        <v>37155</v>
      </c>
      <c r="Z121" s="99">
        <v>37</v>
      </c>
      <c r="AA121" s="99">
        <v>15</v>
      </c>
      <c r="AB121" s="99">
        <v>5</v>
      </c>
      <c r="AC121" s="100">
        <v>4.2</v>
      </c>
      <c r="AD121" s="100">
        <v>8.4</v>
      </c>
      <c r="AE121" s="100">
        <v>12.6</v>
      </c>
      <c r="AF121" s="100">
        <v>16.7</v>
      </c>
      <c r="AG121" s="100">
        <v>20.9</v>
      </c>
      <c r="AH121" s="100">
        <v>25</v>
      </c>
      <c r="AI121" s="100">
        <v>29</v>
      </c>
      <c r="AJ121" s="100">
        <v>37.1</v>
      </c>
      <c r="AK121" s="100">
        <v>45</v>
      </c>
      <c r="AL121" s="100">
        <v>56.8</v>
      </c>
      <c r="AN121" s="102" t="str">
        <f>CONCATENATE(AO121,AP121,AQ121)</f>
        <v>37155</v>
      </c>
      <c r="AO121" s="99">
        <v>37</v>
      </c>
      <c r="AP121" s="99">
        <v>15</v>
      </c>
      <c r="AQ121" s="99">
        <v>5</v>
      </c>
      <c r="AR121" s="108">
        <v>220.4</v>
      </c>
      <c r="AS121" s="92"/>
    </row>
    <row r="122" ht="14.25" spans="25:45">
      <c r="Y122" s="96" t="str">
        <f>CONCATENATE(Z122,AA122,AB122)</f>
        <v>38155</v>
      </c>
      <c r="Z122" s="99">
        <v>38</v>
      </c>
      <c r="AA122" s="99">
        <v>15</v>
      </c>
      <c r="AB122" s="99">
        <v>5</v>
      </c>
      <c r="AC122" s="100">
        <v>4.7</v>
      </c>
      <c r="AD122" s="100">
        <v>9.3</v>
      </c>
      <c r="AE122" s="100">
        <v>13.9</v>
      </c>
      <c r="AF122" s="100">
        <v>18.5</v>
      </c>
      <c r="AG122" s="100">
        <v>23.1</v>
      </c>
      <c r="AH122" s="100">
        <v>27.6</v>
      </c>
      <c r="AI122" s="100">
        <v>32</v>
      </c>
      <c r="AJ122" s="100">
        <v>40.9</v>
      </c>
      <c r="AK122" s="100">
        <v>49.7</v>
      </c>
      <c r="AL122" s="100">
        <v>62.6</v>
      </c>
      <c r="AN122" s="102" t="str">
        <f>CONCATENATE(AO122,AP122,AQ122)</f>
        <v>38155</v>
      </c>
      <c r="AO122" s="99">
        <v>38</v>
      </c>
      <c r="AP122" s="99">
        <v>15</v>
      </c>
      <c r="AQ122" s="99">
        <v>5</v>
      </c>
      <c r="AR122" s="108">
        <v>222.3</v>
      </c>
      <c r="AS122" s="92"/>
    </row>
    <row r="123" ht="14.25" spans="25:45">
      <c r="Y123" s="96" t="str">
        <f>CONCATENATE(Z123,AA123,AB123)</f>
        <v>39155</v>
      </c>
      <c r="Z123" s="99">
        <v>39</v>
      </c>
      <c r="AA123" s="99">
        <v>15</v>
      </c>
      <c r="AB123" s="99">
        <v>5</v>
      </c>
      <c r="AC123" s="100">
        <v>5.2</v>
      </c>
      <c r="AD123" s="100">
        <v>10.3</v>
      </c>
      <c r="AE123" s="100">
        <v>15.5</v>
      </c>
      <c r="AF123" s="100">
        <v>20.5</v>
      </c>
      <c r="AG123" s="100">
        <v>25.5</v>
      </c>
      <c r="AH123" s="100">
        <v>30.5</v>
      </c>
      <c r="AI123" s="100">
        <v>35.5</v>
      </c>
      <c r="AJ123" s="100">
        <v>45.3</v>
      </c>
      <c r="AK123" s="100">
        <v>54.9</v>
      </c>
      <c r="AL123" s="100">
        <v>69.1</v>
      </c>
      <c r="AN123" s="102" t="str">
        <f>CONCATENATE(AO123,AP123,AQ123)</f>
        <v>39155</v>
      </c>
      <c r="AO123" s="99">
        <v>39</v>
      </c>
      <c r="AP123" s="99">
        <v>15</v>
      </c>
      <c r="AQ123" s="99">
        <v>5</v>
      </c>
      <c r="AR123" s="108">
        <v>224.4</v>
      </c>
      <c r="AS123" s="92"/>
    </row>
    <row r="124" ht="14.25" spans="25:45">
      <c r="Y124" s="96" t="str">
        <f>CONCATENATE(Z124,AA124,AB124)</f>
        <v>40155</v>
      </c>
      <c r="Z124" s="99">
        <v>40</v>
      </c>
      <c r="AA124" s="99">
        <v>15</v>
      </c>
      <c r="AB124" s="99">
        <v>5</v>
      </c>
      <c r="AC124" s="100">
        <v>5.7</v>
      </c>
      <c r="AD124" s="100">
        <v>11.4</v>
      </c>
      <c r="AE124" s="100">
        <v>17.1</v>
      </c>
      <c r="AF124" s="100">
        <v>22.7</v>
      </c>
      <c r="AG124" s="100">
        <v>28.3</v>
      </c>
      <c r="AH124" s="100">
        <v>33.8</v>
      </c>
      <c r="AI124" s="100">
        <v>39.3</v>
      </c>
      <c r="AJ124" s="100">
        <v>50.1</v>
      </c>
      <c r="AK124" s="100">
        <v>60.7</v>
      </c>
      <c r="AL124" s="100">
        <v>76.3</v>
      </c>
      <c r="AN124" s="102" t="str">
        <f>CONCATENATE(AO124,AP124,AQ124)</f>
        <v>40155</v>
      </c>
      <c r="AO124" s="99">
        <v>40</v>
      </c>
      <c r="AP124" s="99">
        <v>15</v>
      </c>
      <c r="AQ124" s="99">
        <v>5</v>
      </c>
      <c r="AR124" s="108">
        <v>226.8</v>
      </c>
      <c r="AS124" s="92"/>
    </row>
    <row r="125" ht="14.25" spans="25:45">
      <c r="Y125" s="96" t="str">
        <f>CONCATENATE(Z125,AA125,AB125)</f>
        <v>41155</v>
      </c>
      <c r="Z125" s="99">
        <v>41</v>
      </c>
      <c r="AA125" s="99">
        <v>15</v>
      </c>
      <c r="AB125" s="99">
        <v>5</v>
      </c>
      <c r="AC125" s="100">
        <v>6.4</v>
      </c>
      <c r="AD125" s="100">
        <v>12.8</v>
      </c>
      <c r="AE125" s="100">
        <v>19</v>
      </c>
      <c r="AF125" s="100">
        <v>25.3</v>
      </c>
      <c r="AG125" s="100">
        <v>31.4</v>
      </c>
      <c r="AH125" s="100">
        <v>37.5</v>
      </c>
      <c r="AI125" s="100">
        <v>43.5</v>
      </c>
      <c r="AJ125" s="100">
        <v>55.4</v>
      </c>
      <c r="AK125" s="100">
        <v>67.1</v>
      </c>
      <c r="AL125" s="100">
        <v>84.2</v>
      </c>
      <c r="AN125" s="102" t="str">
        <f>CONCATENATE(AO125,AP125,AQ125)</f>
        <v>41155</v>
      </c>
      <c r="AO125" s="99">
        <v>41</v>
      </c>
      <c r="AP125" s="99">
        <v>15</v>
      </c>
      <c r="AQ125" s="99">
        <v>5</v>
      </c>
      <c r="AR125" s="108">
        <v>229.4</v>
      </c>
      <c r="AS125" s="92"/>
    </row>
    <row r="126" ht="14.25" spans="25:45">
      <c r="Y126" s="96" t="str">
        <f>CONCATENATE(Z126,AA126,AB126)</f>
        <v>42155</v>
      </c>
      <c r="Z126" s="99">
        <v>42</v>
      </c>
      <c r="AA126" s="99">
        <v>15</v>
      </c>
      <c r="AB126" s="99">
        <v>5</v>
      </c>
      <c r="AC126" s="100">
        <v>7.1</v>
      </c>
      <c r="AD126" s="100">
        <v>14.2</v>
      </c>
      <c r="AE126" s="100">
        <v>21.1</v>
      </c>
      <c r="AF126" s="100">
        <v>28</v>
      </c>
      <c r="AG126" s="100">
        <v>34.8</v>
      </c>
      <c r="AH126" s="100">
        <v>41.5</v>
      </c>
      <c r="AI126" s="100">
        <v>48.2</v>
      </c>
      <c r="AJ126" s="100">
        <v>61.3</v>
      </c>
      <c r="AK126" s="100">
        <v>74.2</v>
      </c>
      <c r="AL126" s="100">
        <v>93</v>
      </c>
      <c r="AN126" s="102" t="str">
        <f>CONCATENATE(AO126,AP126,AQ126)</f>
        <v>42155</v>
      </c>
      <c r="AO126" s="99">
        <v>42</v>
      </c>
      <c r="AP126" s="99">
        <v>15</v>
      </c>
      <c r="AQ126" s="99">
        <v>5</v>
      </c>
      <c r="AR126" s="108">
        <v>232.4</v>
      </c>
      <c r="AS126" s="92"/>
    </row>
    <row r="127" ht="14.25" spans="25:45">
      <c r="Y127" s="96" t="str">
        <f>CONCATENATE(Z127,AA127,AB127)</f>
        <v>43155</v>
      </c>
      <c r="Z127" s="99">
        <v>43</v>
      </c>
      <c r="AA127" s="99">
        <v>15</v>
      </c>
      <c r="AB127" s="99">
        <v>5</v>
      </c>
      <c r="AC127" s="100">
        <v>7.9</v>
      </c>
      <c r="AD127" s="100">
        <v>15.7</v>
      </c>
      <c r="AE127" s="100">
        <v>23.4</v>
      </c>
      <c r="AF127" s="100">
        <v>31</v>
      </c>
      <c r="AG127" s="100">
        <v>38.5</v>
      </c>
      <c r="AH127" s="100">
        <v>46</v>
      </c>
      <c r="AI127" s="100">
        <v>53.3</v>
      </c>
      <c r="AJ127" s="100">
        <v>67.8</v>
      </c>
      <c r="AK127" s="100">
        <v>81.9</v>
      </c>
      <c r="AL127" s="100">
        <v>102.5</v>
      </c>
      <c r="AN127" s="102" t="str">
        <f>CONCATENATE(AO127,AP127,AQ127)</f>
        <v>43155</v>
      </c>
      <c r="AO127" s="99">
        <v>43</v>
      </c>
      <c r="AP127" s="99">
        <v>15</v>
      </c>
      <c r="AQ127" s="99">
        <v>5</v>
      </c>
      <c r="AR127" s="108">
        <v>235.7</v>
      </c>
      <c r="AS127" s="92"/>
    </row>
    <row r="128" ht="14.25" spans="25:45">
      <c r="Y128" s="96" t="str">
        <f>CONCATENATE(Z128,AA128,AB128)</f>
        <v>44155</v>
      </c>
      <c r="Z128" s="99">
        <v>44</v>
      </c>
      <c r="AA128" s="99">
        <v>15</v>
      </c>
      <c r="AB128" s="99">
        <v>5</v>
      </c>
      <c r="AC128" s="100">
        <v>8.7</v>
      </c>
      <c r="AD128" s="100">
        <v>17.3</v>
      </c>
      <c r="AE128" s="100">
        <v>25.9</v>
      </c>
      <c r="AF128" s="100">
        <v>34.3</v>
      </c>
      <c r="AG128" s="100">
        <v>42.6</v>
      </c>
      <c r="AH128" s="100">
        <v>50.8</v>
      </c>
      <c r="AI128" s="100">
        <v>58.9</v>
      </c>
      <c r="AJ128" s="100">
        <v>74.8</v>
      </c>
      <c r="AK128" s="100">
        <v>90.4</v>
      </c>
      <c r="AL128" s="100">
        <v>113.1</v>
      </c>
      <c r="AN128" s="102" t="str">
        <f>CONCATENATE(AO128,AP128,AQ128)</f>
        <v>44155</v>
      </c>
      <c r="AO128" s="99">
        <v>44</v>
      </c>
      <c r="AP128" s="99">
        <v>15</v>
      </c>
      <c r="AQ128" s="99">
        <v>5</v>
      </c>
      <c r="AR128" s="108">
        <v>239.3</v>
      </c>
      <c r="AS128" s="92"/>
    </row>
    <row r="129" ht="14.25" spans="25:45">
      <c r="Y129" s="96" t="str">
        <f>CONCATENATE(Z129,AA129,AB129)</f>
        <v>45155</v>
      </c>
      <c r="Z129" s="99">
        <v>45</v>
      </c>
      <c r="AA129" s="99">
        <v>15</v>
      </c>
      <c r="AB129" s="99">
        <v>5</v>
      </c>
      <c r="AC129" s="100">
        <v>9.7</v>
      </c>
      <c r="AD129" s="100">
        <v>19.3</v>
      </c>
      <c r="AE129" s="100">
        <v>28.7</v>
      </c>
      <c r="AF129" s="100">
        <v>38</v>
      </c>
      <c r="AG129" s="100">
        <v>47.2</v>
      </c>
      <c r="AH129" s="100">
        <v>56.3</v>
      </c>
      <c r="AI129" s="100">
        <v>65.2</v>
      </c>
      <c r="AJ129" s="100">
        <v>82.7</v>
      </c>
      <c r="AK129" s="100">
        <v>99.7</v>
      </c>
      <c r="AL129" s="100">
        <v>124.6</v>
      </c>
      <c r="AN129" s="102" t="str">
        <f>CONCATENATE(AO129,AP129,AQ129)</f>
        <v>45155</v>
      </c>
      <c r="AO129" s="99">
        <v>45</v>
      </c>
      <c r="AP129" s="99">
        <v>15</v>
      </c>
      <c r="AQ129" s="99">
        <v>5</v>
      </c>
      <c r="AR129" s="108">
        <v>243.4</v>
      </c>
      <c r="AS129" s="92"/>
    </row>
    <row r="130" ht="14.25" spans="25:45">
      <c r="Y130" s="96" t="str">
        <f>CONCATENATE(Z130,AA130,AB130)</f>
        <v>46155</v>
      </c>
      <c r="Z130" s="99">
        <v>46</v>
      </c>
      <c r="AA130" s="99">
        <v>15</v>
      </c>
      <c r="AB130" s="99">
        <v>5</v>
      </c>
      <c r="AC130" s="100">
        <v>10.8</v>
      </c>
      <c r="AD130" s="100">
        <v>21.3</v>
      </c>
      <c r="AE130" s="100">
        <v>31.8</v>
      </c>
      <c r="AF130" s="100">
        <v>42</v>
      </c>
      <c r="AG130" s="100">
        <v>52.2</v>
      </c>
      <c r="AH130" s="100">
        <v>62.2</v>
      </c>
      <c r="AI130" s="100">
        <v>72</v>
      </c>
      <c r="AJ130" s="100">
        <v>91.2</v>
      </c>
      <c r="AK130" s="100">
        <v>110</v>
      </c>
      <c r="AL130" s="100">
        <v>137.1</v>
      </c>
      <c r="AN130" s="102" t="str">
        <f>CONCATENATE(AO130,AP130,AQ130)</f>
        <v>46155</v>
      </c>
      <c r="AO130" s="99">
        <v>46</v>
      </c>
      <c r="AP130" s="99">
        <v>15</v>
      </c>
      <c r="AQ130" s="99">
        <v>5</v>
      </c>
      <c r="AR130" s="108">
        <v>247.9</v>
      </c>
      <c r="AS130" s="92"/>
    </row>
    <row r="131" ht="14.25" spans="25:45">
      <c r="Y131" s="96" t="str">
        <f>CONCATENATE(Z131,AA131,AB131)</f>
        <v>47155</v>
      </c>
      <c r="Z131" s="99">
        <v>47</v>
      </c>
      <c r="AA131" s="99">
        <v>15</v>
      </c>
      <c r="AB131" s="99">
        <v>5</v>
      </c>
      <c r="AC131" s="100">
        <v>11.7</v>
      </c>
      <c r="AD131" s="100">
        <v>23.2</v>
      </c>
      <c r="AE131" s="100">
        <v>34.6</v>
      </c>
      <c r="AF131" s="100">
        <v>45.7</v>
      </c>
      <c r="AG131" s="100">
        <v>56.7</v>
      </c>
      <c r="AH131" s="100">
        <v>67.5</v>
      </c>
      <c r="AI131" s="100">
        <v>78.2</v>
      </c>
      <c r="AJ131" s="100">
        <v>99</v>
      </c>
      <c r="AK131" s="100">
        <v>119.2</v>
      </c>
      <c r="AL131" s="100">
        <v>148.4</v>
      </c>
      <c r="AN131" s="102" t="str">
        <f>CONCATENATE(AO131,AP131,AQ131)</f>
        <v>47155</v>
      </c>
      <c r="AO131" s="99">
        <v>47</v>
      </c>
      <c r="AP131" s="99">
        <v>15</v>
      </c>
      <c r="AQ131" s="99">
        <v>5</v>
      </c>
      <c r="AR131" s="111">
        <v>248.7</v>
      </c>
      <c r="AS131" s="92"/>
    </row>
    <row r="132" ht="14.25" spans="25:45">
      <c r="Y132" s="96" t="str">
        <f>CONCATENATE(Z132,AA132,AB132)</f>
        <v>48155</v>
      </c>
      <c r="Z132" s="99">
        <v>48</v>
      </c>
      <c r="AA132" s="99">
        <v>15</v>
      </c>
      <c r="AB132" s="99">
        <v>5</v>
      </c>
      <c r="AC132" s="100">
        <v>12.8</v>
      </c>
      <c r="AD132" s="100">
        <v>25.3</v>
      </c>
      <c r="AE132" s="100">
        <v>37.6</v>
      </c>
      <c r="AF132" s="100">
        <v>49.7</v>
      </c>
      <c r="AG132" s="100">
        <v>61.6</v>
      </c>
      <c r="AH132" s="100">
        <v>73.3</v>
      </c>
      <c r="AI132" s="100">
        <v>84.7</v>
      </c>
      <c r="AJ132" s="100">
        <v>107.3</v>
      </c>
      <c r="AK132" s="100">
        <v>129</v>
      </c>
      <c r="AL132" s="100">
        <v>160.3</v>
      </c>
      <c r="AN132" s="102" t="str">
        <f>CONCATENATE(AO132,AP132,AQ132)</f>
        <v>48155</v>
      </c>
      <c r="AO132" s="99">
        <v>48</v>
      </c>
      <c r="AP132" s="99">
        <v>15</v>
      </c>
      <c r="AQ132" s="99">
        <v>5</v>
      </c>
      <c r="AR132" s="111">
        <v>249.5</v>
      </c>
      <c r="AS132" s="92"/>
    </row>
    <row r="133" ht="14.25" spans="25:45">
      <c r="Y133" s="96" t="str">
        <f>CONCATENATE(Z133,AA133,AB133)</f>
        <v>49155</v>
      </c>
      <c r="Z133" s="99">
        <v>49</v>
      </c>
      <c r="AA133" s="99">
        <v>15</v>
      </c>
      <c r="AB133" s="99">
        <v>5</v>
      </c>
      <c r="AC133" s="100">
        <v>13.8</v>
      </c>
      <c r="AD133" s="100">
        <v>27.4</v>
      </c>
      <c r="AE133" s="100">
        <v>40.7</v>
      </c>
      <c r="AF133" s="100">
        <v>53.8</v>
      </c>
      <c r="AG133" s="100">
        <v>66.6</v>
      </c>
      <c r="AH133" s="100">
        <v>79.2</v>
      </c>
      <c r="AI133" s="100">
        <v>91.7</v>
      </c>
      <c r="AJ133" s="100">
        <v>115.8</v>
      </c>
      <c r="AK133" s="100">
        <v>139.1</v>
      </c>
      <c r="AL133" s="100">
        <v>172.6</v>
      </c>
      <c r="AN133" s="102" t="str">
        <f>CONCATENATE(AO133,AP133,AQ133)</f>
        <v>49155</v>
      </c>
      <c r="AO133" s="99">
        <v>49</v>
      </c>
      <c r="AP133" s="99">
        <v>15</v>
      </c>
      <c r="AQ133" s="99">
        <v>5</v>
      </c>
      <c r="AR133" s="111">
        <v>250.3</v>
      </c>
      <c r="AS133" s="92"/>
    </row>
    <row r="134" ht="14.25" spans="25:45">
      <c r="Y134" s="96" t="str">
        <f>CONCATENATE(Z134,AA134,AB134)</f>
        <v>50155</v>
      </c>
      <c r="Z134" s="99">
        <v>50</v>
      </c>
      <c r="AA134" s="99">
        <v>15</v>
      </c>
      <c r="AB134" s="99">
        <v>5</v>
      </c>
      <c r="AC134" s="100">
        <v>15</v>
      </c>
      <c r="AD134" s="100">
        <v>29.7</v>
      </c>
      <c r="AE134" s="100">
        <v>44.1</v>
      </c>
      <c r="AF134" s="100">
        <v>58.3</v>
      </c>
      <c r="AG134" s="100">
        <v>72.1</v>
      </c>
      <c r="AH134" s="100">
        <v>85.8</v>
      </c>
      <c r="AI134" s="100">
        <v>99.2</v>
      </c>
      <c r="AJ134" s="100">
        <v>125.2</v>
      </c>
      <c r="AK134" s="100">
        <v>150.2</v>
      </c>
      <c r="AL134" s="100">
        <v>186</v>
      </c>
      <c r="AN134" s="102" t="str">
        <f>CONCATENATE(AO134,AP134,AQ134)</f>
        <v>50155</v>
      </c>
      <c r="AO134" s="99">
        <v>50</v>
      </c>
      <c r="AP134" s="99">
        <v>15</v>
      </c>
      <c r="AQ134" s="99">
        <v>5</v>
      </c>
      <c r="AR134" s="111">
        <v>251.8</v>
      </c>
      <c r="AS134" s="92"/>
    </row>
    <row r="135" ht="14.25" spans="25:45">
      <c r="Y135" s="96" t="str">
        <f>CONCATENATE(Z135,AA135,AB135)</f>
        <v>18157</v>
      </c>
      <c r="Z135" s="99">
        <v>18</v>
      </c>
      <c r="AA135" s="99">
        <v>15</v>
      </c>
      <c r="AB135" s="99">
        <v>7</v>
      </c>
      <c r="AC135" s="100">
        <v>0.9</v>
      </c>
      <c r="AD135" s="100">
        <v>1.7</v>
      </c>
      <c r="AE135" s="100">
        <v>2.6</v>
      </c>
      <c r="AF135" s="100">
        <v>3.5</v>
      </c>
      <c r="AG135" s="100">
        <v>4.4</v>
      </c>
      <c r="AH135" s="100">
        <v>5.2</v>
      </c>
      <c r="AI135" s="100">
        <v>6.1</v>
      </c>
      <c r="AJ135" s="100">
        <v>7.9</v>
      </c>
      <c r="AK135" s="100">
        <v>9.6</v>
      </c>
      <c r="AL135" s="100">
        <v>12.3</v>
      </c>
      <c r="AN135" s="102" t="str">
        <f>CONCATENATE(AO135,AP135,AQ135)</f>
        <v>18157</v>
      </c>
      <c r="AO135" s="99">
        <v>18</v>
      </c>
      <c r="AP135" s="99">
        <v>15</v>
      </c>
      <c r="AQ135" s="99">
        <v>7</v>
      </c>
      <c r="AR135" s="108">
        <v>156</v>
      </c>
      <c r="AS135" s="92"/>
    </row>
    <row r="136" ht="14.25" spans="25:45">
      <c r="Y136" s="96" t="str">
        <f>CONCATENATE(Z136,AA136,AB136)</f>
        <v>19157</v>
      </c>
      <c r="Z136" s="99">
        <v>19</v>
      </c>
      <c r="AA136" s="99">
        <v>15</v>
      </c>
      <c r="AB136" s="99">
        <v>7</v>
      </c>
      <c r="AC136" s="100">
        <v>0.9</v>
      </c>
      <c r="AD136" s="100">
        <v>1.8</v>
      </c>
      <c r="AE136" s="100">
        <v>2.7</v>
      </c>
      <c r="AF136" s="100">
        <v>3.6</v>
      </c>
      <c r="AG136" s="100">
        <v>4.5</v>
      </c>
      <c r="AH136" s="100">
        <v>5.4</v>
      </c>
      <c r="AI136" s="100">
        <v>6.3</v>
      </c>
      <c r="AJ136" s="100">
        <v>8.1</v>
      </c>
      <c r="AK136" s="100">
        <v>9.9</v>
      </c>
      <c r="AL136" s="100">
        <v>12.6</v>
      </c>
      <c r="AN136" s="102" t="str">
        <f>CONCATENATE(AO136,AP136,AQ136)</f>
        <v>19157</v>
      </c>
      <c r="AO136" s="99">
        <v>19</v>
      </c>
      <c r="AP136" s="99">
        <v>15</v>
      </c>
      <c r="AQ136" s="99">
        <v>7</v>
      </c>
      <c r="AR136" s="108">
        <v>156.1</v>
      </c>
      <c r="AS136" s="92"/>
    </row>
    <row r="137" ht="14.25" spans="25:45">
      <c r="Y137" s="96" t="str">
        <f>CONCATENATE(Z137,AA137,AB137)</f>
        <v>20157</v>
      </c>
      <c r="Z137" s="99">
        <v>20</v>
      </c>
      <c r="AA137" s="99">
        <v>15</v>
      </c>
      <c r="AB137" s="99">
        <v>7</v>
      </c>
      <c r="AC137" s="100">
        <v>0.9</v>
      </c>
      <c r="AD137" s="100">
        <v>1.8</v>
      </c>
      <c r="AE137" s="100">
        <v>2.7</v>
      </c>
      <c r="AF137" s="100">
        <v>3.7</v>
      </c>
      <c r="AG137" s="100">
        <v>4.6</v>
      </c>
      <c r="AH137" s="100">
        <v>5.5</v>
      </c>
      <c r="AI137" s="100">
        <v>6.4</v>
      </c>
      <c r="AJ137" s="100">
        <v>8.3</v>
      </c>
      <c r="AK137" s="100">
        <v>10.2</v>
      </c>
      <c r="AL137" s="100">
        <v>12.9</v>
      </c>
      <c r="AN137" s="102" t="str">
        <f>CONCATENATE(AO137,AP137,AQ137)</f>
        <v>20157</v>
      </c>
      <c r="AO137" s="99">
        <v>20</v>
      </c>
      <c r="AP137" s="99">
        <v>15</v>
      </c>
      <c r="AQ137" s="99">
        <v>7</v>
      </c>
      <c r="AR137" s="108">
        <v>156.2</v>
      </c>
      <c r="AS137" s="92"/>
    </row>
    <row r="138" ht="14.25" spans="25:45">
      <c r="Y138" s="96" t="str">
        <f>CONCATENATE(Z138,AA138,AB138)</f>
        <v>21157</v>
      </c>
      <c r="Z138" s="99">
        <v>21</v>
      </c>
      <c r="AA138" s="99">
        <v>15</v>
      </c>
      <c r="AB138" s="99">
        <v>7</v>
      </c>
      <c r="AC138" s="100">
        <v>0.9</v>
      </c>
      <c r="AD138" s="100">
        <v>1.9</v>
      </c>
      <c r="AE138" s="100">
        <v>2.8</v>
      </c>
      <c r="AF138" s="100">
        <v>3.8</v>
      </c>
      <c r="AG138" s="100">
        <v>4.7</v>
      </c>
      <c r="AH138" s="100">
        <v>5.6</v>
      </c>
      <c r="AI138" s="100">
        <v>6.6</v>
      </c>
      <c r="AJ138" s="100">
        <v>8.5</v>
      </c>
      <c r="AK138" s="100">
        <v>10.4</v>
      </c>
      <c r="AL138" s="100">
        <v>13.2</v>
      </c>
      <c r="AN138" s="102" t="str">
        <f>CONCATENATE(AO138,AP138,AQ138)</f>
        <v>21157</v>
      </c>
      <c r="AO138" s="99">
        <v>21</v>
      </c>
      <c r="AP138" s="99">
        <v>15</v>
      </c>
      <c r="AQ138" s="99">
        <v>7</v>
      </c>
      <c r="AR138" s="108">
        <v>156.3</v>
      </c>
      <c r="AS138" s="92"/>
    </row>
    <row r="139" ht="14.25" spans="25:45">
      <c r="Y139" s="96" t="str">
        <f>CONCATENATE(Z139,AA139,AB139)</f>
        <v>22157</v>
      </c>
      <c r="Z139" s="99">
        <v>22</v>
      </c>
      <c r="AA139" s="99">
        <v>15</v>
      </c>
      <c r="AB139" s="99">
        <v>7</v>
      </c>
      <c r="AC139" s="100">
        <v>1</v>
      </c>
      <c r="AD139" s="100">
        <v>2</v>
      </c>
      <c r="AE139" s="100">
        <v>3</v>
      </c>
      <c r="AF139" s="100">
        <v>3.9</v>
      </c>
      <c r="AG139" s="100">
        <v>4.9</v>
      </c>
      <c r="AH139" s="100">
        <v>5.9</v>
      </c>
      <c r="AI139" s="100">
        <v>6.8</v>
      </c>
      <c r="AJ139" s="100">
        <v>8.8</v>
      </c>
      <c r="AK139" s="100">
        <v>10.7</v>
      </c>
      <c r="AL139" s="100">
        <v>13.6</v>
      </c>
      <c r="AN139" s="102" t="str">
        <f>CONCATENATE(AO139,AP139,AQ139)</f>
        <v>22157</v>
      </c>
      <c r="AO139" s="99">
        <v>22</v>
      </c>
      <c r="AP139" s="99">
        <v>15</v>
      </c>
      <c r="AQ139" s="99">
        <v>7</v>
      </c>
      <c r="AR139" s="108">
        <v>156.3</v>
      </c>
      <c r="AS139" s="92"/>
    </row>
    <row r="140" ht="14.25" spans="25:45">
      <c r="Y140" s="96" t="str">
        <f>CONCATENATE(Z140,AA140,AB140)</f>
        <v>23157</v>
      </c>
      <c r="Z140" s="99">
        <v>23</v>
      </c>
      <c r="AA140" s="99">
        <v>15</v>
      </c>
      <c r="AB140" s="99">
        <v>7</v>
      </c>
      <c r="AC140" s="100">
        <v>1</v>
      </c>
      <c r="AD140" s="100">
        <v>2</v>
      </c>
      <c r="AE140" s="100">
        <v>3</v>
      </c>
      <c r="AF140" s="100">
        <v>4</v>
      </c>
      <c r="AG140" s="100">
        <v>4.9</v>
      </c>
      <c r="AH140" s="100">
        <v>5.9</v>
      </c>
      <c r="AI140" s="100">
        <v>6.9</v>
      </c>
      <c r="AJ140" s="100">
        <v>9</v>
      </c>
      <c r="AK140" s="100">
        <v>10.9</v>
      </c>
      <c r="AL140" s="100">
        <v>13.9</v>
      </c>
      <c r="AN140" s="102" t="str">
        <f>CONCATENATE(AO140,AP140,AQ140)</f>
        <v>23157</v>
      </c>
      <c r="AO140" s="99">
        <v>23</v>
      </c>
      <c r="AP140" s="99">
        <v>15</v>
      </c>
      <c r="AQ140" s="99">
        <v>7</v>
      </c>
      <c r="AR140" s="108">
        <v>156.5</v>
      </c>
      <c r="AS140" s="92"/>
    </row>
    <row r="141" ht="14.25" spans="25:45">
      <c r="Y141" s="96" t="str">
        <f>CONCATENATE(Z141,AA141,AB141)</f>
        <v>24157</v>
      </c>
      <c r="Z141" s="99">
        <v>24</v>
      </c>
      <c r="AA141" s="99">
        <v>15</v>
      </c>
      <c r="AB141" s="99">
        <v>7</v>
      </c>
      <c r="AC141" s="100">
        <v>1</v>
      </c>
      <c r="AD141" s="100">
        <v>2</v>
      </c>
      <c r="AE141" s="100">
        <v>3.1</v>
      </c>
      <c r="AF141" s="100">
        <v>4.1</v>
      </c>
      <c r="AG141" s="100">
        <v>5.1</v>
      </c>
      <c r="AH141" s="100">
        <v>6.1</v>
      </c>
      <c r="AI141" s="100">
        <v>7.2</v>
      </c>
      <c r="AJ141" s="100">
        <v>9.2</v>
      </c>
      <c r="AK141" s="100">
        <v>11.3</v>
      </c>
      <c r="AL141" s="100">
        <v>14.3</v>
      </c>
      <c r="AN141" s="102" t="str">
        <f>CONCATENATE(AO141,AP141,AQ141)</f>
        <v>24157</v>
      </c>
      <c r="AO141" s="99">
        <v>24</v>
      </c>
      <c r="AP141" s="99">
        <v>15</v>
      </c>
      <c r="AQ141" s="99">
        <v>7</v>
      </c>
      <c r="AR141" s="108">
        <v>156.6</v>
      </c>
      <c r="AS141" s="92"/>
    </row>
    <row r="142" ht="14.25" spans="25:45">
      <c r="Y142" s="96" t="str">
        <f>CONCATENATE(Z142,AA142,AB142)</f>
        <v>25157</v>
      </c>
      <c r="Z142" s="99">
        <v>25</v>
      </c>
      <c r="AA142" s="99">
        <v>15</v>
      </c>
      <c r="AB142" s="99">
        <v>7</v>
      </c>
      <c r="AC142" s="100">
        <v>1.1</v>
      </c>
      <c r="AD142" s="100">
        <v>2.1</v>
      </c>
      <c r="AE142" s="100">
        <v>3.2</v>
      </c>
      <c r="AF142" s="100">
        <v>4.3</v>
      </c>
      <c r="AG142" s="100">
        <v>5.3</v>
      </c>
      <c r="AH142" s="100">
        <v>6.4</v>
      </c>
      <c r="AI142" s="100">
        <v>7.5</v>
      </c>
      <c r="AJ142" s="100">
        <v>9.6</v>
      </c>
      <c r="AK142" s="100">
        <v>11.7</v>
      </c>
      <c r="AL142" s="100">
        <v>14.8</v>
      </c>
      <c r="AN142" s="102" t="str">
        <f>CONCATENATE(AO142,AP142,AQ142)</f>
        <v>25157</v>
      </c>
      <c r="AO142" s="99">
        <v>25</v>
      </c>
      <c r="AP142" s="99">
        <v>15</v>
      </c>
      <c r="AQ142" s="99">
        <v>7</v>
      </c>
      <c r="AR142" s="108">
        <v>156.7</v>
      </c>
      <c r="AS142" s="92"/>
    </row>
    <row r="143" ht="14.25" spans="25:45">
      <c r="Y143" s="96" t="str">
        <f>CONCATENATE(Z143,AA143,AB143)</f>
        <v>26157</v>
      </c>
      <c r="Z143" s="99">
        <v>26</v>
      </c>
      <c r="AA143" s="99">
        <v>15</v>
      </c>
      <c r="AB143" s="99">
        <v>7</v>
      </c>
      <c r="AC143" s="100">
        <v>1.1</v>
      </c>
      <c r="AD143" s="100">
        <v>2.2</v>
      </c>
      <c r="AE143" s="100">
        <v>3.3</v>
      </c>
      <c r="AF143" s="100">
        <v>4.4</v>
      </c>
      <c r="AG143" s="100">
        <v>5.5</v>
      </c>
      <c r="AH143" s="100">
        <v>6.6</v>
      </c>
      <c r="AI143" s="100">
        <v>7.7</v>
      </c>
      <c r="AJ143" s="100">
        <v>9.9</v>
      </c>
      <c r="AK143" s="100">
        <v>12.1</v>
      </c>
      <c r="AL143" s="100">
        <v>15.3</v>
      </c>
      <c r="AN143" s="102" t="str">
        <f>CONCATENATE(AO143,AP143,AQ143)</f>
        <v>26157</v>
      </c>
      <c r="AO143" s="99">
        <v>26</v>
      </c>
      <c r="AP143" s="99">
        <v>15</v>
      </c>
      <c r="AQ143" s="99">
        <v>7</v>
      </c>
      <c r="AR143" s="108">
        <v>156.9</v>
      </c>
      <c r="AS143" s="92"/>
    </row>
    <row r="144" ht="14.25" spans="25:45">
      <c r="Y144" s="96" t="str">
        <f>CONCATENATE(Z144,AA144,AB144)</f>
        <v>27157</v>
      </c>
      <c r="Z144" s="99">
        <v>27</v>
      </c>
      <c r="AA144" s="99">
        <v>15</v>
      </c>
      <c r="AB144" s="99">
        <v>7</v>
      </c>
      <c r="AC144" s="100">
        <v>1.1</v>
      </c>
      <c r="AD144" s="100">
        <v>2.3</v>
      </c>
      <c r="AE144" s="100">
        <v>3.4</v>
      </c>
      <c r="AF144" s="100">
        <v>4.6</v>
      </c>
      <c r="AG144" s="100">
        <v>5.7</v>
      </c>
      <c r="AH144" s="100">
        <v>6.9</v>
      </c>
      <c r="AI144" s="100">
        <v>8</v>
      </c>
      <c r="AJ144" s="100">
        <v>10.3</v>
      </c>
      <c r="AK144" s="100">
        <v>12.6</v>
      </c>
      <c r="AL144" s="100">
        <v>16</v>
      </c>
      <c r="AN144" s="102" t="str">
        <f>CONCATENATE(AO144,AP144,AQ144)</f>
        <v>27157</v>
      </c>
      <c r="AO144" s="99">
        <v>27</v>
      </c>
      <c r="AP144" s="99">
        <v>15</v>
      </c>
      <c r="AQ144" s="99">
        <v>7</v>
      </c>
      <c r="AR144" s="108">
        <v>157.1</v>
      </c>
      <c r="AS144" s="92"/>
    </row>
    <row r="145" ht="14.25" spans="25:45">
      <c r="Y145" s="96" t="str">
        <f>CONCATENATE(Z145,AA145,AB145)</f>
        <v>28157</v>
      </c>
      <c r="Z145" s="99">
        <v>28</v>
      </c>
      <c r="AA145" s="99">
        <v>15</v>
      </c>
      <c r="AB145" s="99">
        <v>7</v>
      </c>
      <c r="AC145" s="100">
        <v>1.2</v>
      </c>
      <c r="AD145" s="100">
        <v>2.4</v>
      </c>
      <c r="AE145" s="100">
        <v>3.6</v>
      </c>
      <c r="AF145" s="100">
        <v>4.8</v>
      </c>
      <c r="AG145" s="100">
        <v>6</v>
      </c>
      <c r="AH145" s="100">
        <v>7.3</v>
      </c>
      <c r="AI145" s="100">
        <v>8.5</v>
      </c>
      <c r="AJ145" s="100">
        <v>10.9</v>
      </c>
      <c r="AK145" s="100">
        <v>13.2</v>
      </c>
      <c r="AL145" s="100">
        <v>16.8</v>
      </c>
      <c r="AN145" s="102" t="str">
        <f>CONCATENATE(AO145,AP145,AQ145)</f>
        <v>28157</v>
      </c>
      <c r="AO145" s="99">
        <v>28</v>
      </c>
      <c r="AP145" s="99">
        <v>15</v>
      </c>
      <c r="AQ145" s="99">
        <v>7</v>
      </c>
      <c r="AR145" s="108">
        <v>157.3</v>
      </c>
      <c r="AS145" s="92"/>
    </row>
    <row r="146" ht="14.25" spans="25:45">
      <c r="Y146" s="96" t="str">
        <f>CONCATENATE(Z146,AA146,AB146)</f>
        <v>29157</v>
      </c>
      <c r="Z146" s="99">
        <v>29</v>
      </c>
      <c r="AA146" s="99">
        <v>15</v>
      </c>
      <c r="AB146" s="99">
        <v>7</v>
      </c>
      <c r="AC146" s="100">
        <v>1.3</v>
      </c>
      <c r="AD146" s="100">
        <v>2.5</v>
      </c>
      <c r="AE146" s="100">
        <v>3.8</v>
      </c>
      <c r="AF146" s="100">
        <v>5.1</v>
      </c>
      <c r="AG146" s="100">
        <v>6.4</v>
      </c>
      <c r="AH146" s="100">
        <v>7.7</v>
      </c>
      <c r="AI146" s="100">
        <v>8.9</v>
      </c>
      <c r="AJ146" s="100">
        <v>11.4</v>
      </c>
      <c r="AK146" s="100">
        <v>14</v>
      </c>
      <c r="AL146" s="100">
        <v>17.7</v>
      </c>
      <c r="AN146" s="102" t="str">
        <f>CONCATENATE(AO146,AP146,AQ146)</f>
        <v>29157</v>
      </c>
      <c r="AO146" s="99">
        <v>29</v>
      </c>
      <c r="AP146" s="99">
        <v>15</v>
      </c>
      <c r="AQ146" s="99">
        <v>7</v>
      </c>
      <c r="AR146" s="108">
        <v>157.6</v>
      </c>
      <c r="AS146" s="92"/>
    </row>
    <row r="147" ht="14.25" spans="25:45">
      <c r="Y147" s="96" t="str">
        <f>CONCATENATE(Z147,AA147,AB147)</f>
        <v>30157</v>
      </c>
      <c r="Z147" s="99">
        <v>30</v>
      </c>
      <c r="AA147" s="99">
        <v>15</v>
      </c>
      <c r="AB147" s="99">
        <v>7</v>
      </c>
      <c r="AC147" s="100">
        <v>1.4</v>
      </c>
      <c r="AD147" s="100">
        <v>2.7</v>
      </c>
      <c r="AE147" s="100">
        <v>4.1</v>
      </c>
      <c r="AF147" s="100">
        <v>5.4</v>
      </c>
      <c r="AG147" s="100">
        <v>6.8</v>
      </c>
      <c r="AH147" s="100">
        <v>8.2</v>
      </c>
      <c r="AI147" s="100">
        <v>9.5</v>
      </c>
      <c r="AJ147" s="100">
        <v>12.2</v>
      </c>
      <c r="AK147" s="100">
        <v>14.8</v>
      </c>
      <c r="AL147" s="100">
        <v>18.8</v>
      </c>
      <c r="AN147" s="102" t="str">
        <f>CONCATENATE(AO147,AP147,AQ147)</f>
        <v>30157</v>
      </c>
      <c r="AO147" s="99">
        <v>30</v>
      </c>
      <c r="AP147" s="99">
        <v>15</v>
      </c>
      <c r="AQ147" s="99">
        <v>7</v>
      </c>
      <c r="AR147" s="108">
        <v>157.9</v>
      </c>
      <c r="AS147" s="92"/>
    </row>
    <row r="148" ht="14.25" spans="25:45">
      <c r="Y148" s="96" t="str">
        <f>CONCATENATE(Z148,AA148,AB148)</f>
        <v>31157</v>
      </c>
      <c r="Z148" s="99">
        <v>31</v>
      </c>
      <c r="AA148" s="99">
        <v>15</v>
      </c>
      <c r="AB148" s="99">
        <v>7</v>
      </c>
      <c r="AC148" s="100">
        <v>1.4</v>
      </c>
      <c r="AD148" s="100">
        <v>2.9</v>
      </c>
      <c r="AE148" s="100">
        <v>4.3</v>
      </c>
      <c r="AF148" s="100">
        <v>5.8</v>
      </c>
      <c r="AG148" s="100">
        <v>7.3</v>
      </c>
      <c r="AH148" s="100">
        <v>8.7</v>
      </c>
      <c r="AI148" s="100">
        <v>10.1</v>
      </c>
      <c r="AJ148" s="100">
        <v>13</v>
      </c>
      <c r="AK148" s="100">
        <v>15.8</v>
      </c>
      <c r="AL148" s="100">
        <v>20.1</v>
      </c>
      <c r="AN148" s="102" t="str">
        <f>CONCATENATE(AO148,AP148,AQ148)</f>
        <v>31157</v>
      </c>
      <c r="AO148" s="99">
        <v>31</v>
      </c>
      <c r="AP148" s="99">
        <v>15</v>
      </c>
      <c r="AQ148" s="99">
        <v>7</v>
      </c>
      <c r="AR148" s="108">
        <v>158.3</v>
      </c>
      <c r="AS148" s="92"/>
    </row>
    <row r="149" ht="14.25" spans="25:45">
      <c r="Y149" s="96" t="str">
        <f>CONCATENATE(Z149,AA149,AB149)</f>
        <v>32157</v>
      </c>
      <c r="Z149" s="99">
        <v>32</v>
      </c>
      <c r="AA149" s="99">
        <v>15</v>
      </c>
      <c r="AB149" s="99">
        <v>7</v>
      </c>
      <c r="AC149" s="100">
        <v>1.6</v>
      </c>
      <c r="AD149" s="100">
        <v>3.2</v>
      </c>
      <c r="AE149" s="100">
        <v>4.7</v>
      </c>
      <c r="AF149" s="100">
        <v>6.3</v>
      </c>
      <c r="AG149" s="100">
        <v>7.9</v>
      </c>
      <c r="AH149" s="100">
        <v>9.4</v>
      </c>
      <c r="AI149" s="100">
        <v>10.9</v>
      </c>
      <c r="AJ149" s="100">
        <v>14</v>
      </c>
      <c r="AK149" s="100">
        <v>17.1</v>
      </c>
      <c r="AL149" s="100">
        <v>21.6</v>
      </c>
      <c r="AN149" s="102" t="str">
        <f>CONCATENATE(AO149,AP149,AQ149)</f>
        <v>32157</v>
      </c>
      <c r="AO149" s="99">
        <v>32</v>
      </c>
      <c r="AP149" s="99">
        <v>15</v>
      </c>
      <c r="AQ149" s="99">
        <v>7</v>
      </c>
      <c r="AR149" s="108">
        <v>158.7</v>
      </c>
      <c r="AS149" s="92"/>
    </row>
    <row r="150" ht="14.25" spans="25:45">
      <c r="Y150" s="96" t="str">
        <f>CONCATENATE(Z150,AA150,AB150)</f>
        <v>33157</v>
      </c>
      <c r="Z150" s="99">
        <v>33</v>
      </c>
      <c r="AA150" s="99">
        <v>15</v>
      </c>
      <c r="AB150" s="99">
        <v>7</v>
      </c>
      <c r="AC150" s="100">
        <v>1.7</v>
      </c>
      <c r="AD150" s="100">
        <v>3.4</v>
      </c>
      <c r="AE150" s="100">
        <v>5.1</v>
      </c>
      <c r="AF150" s="100">
        <v>6.8</v>
      </c>
      <c r="AG150" s="100">
        <v>8.4</v>
      </c>
      <c r="AH150" s="100">
        <v>10.1</v>
      </c>
      <c r="AI150" s="100">
        <v>11.8</v>
      </c>
      <c r="AJ150" s="100">
        <v>15.1</v>
      </c>
      <c r="AK150" s="100">
        <v>18.4</v>
      </c>
      <c r="AL150" s="100">
        <v>23.3</v>
      </c>
      <c r="AN150" s="102" t="str">
        <f>CONCATENATE(AO150,AP150,AQ150)</f>
        <v>33157</v>
      </c>
      <c r="AO150" s="99">
        <v>33</v>
      </c>
      <c r="AP150" s="99">
        <v>15</v>
      </c>
      <c r="AQ150" s="99">
        <v>7</v>
      </c>
      <c r="AR150" s="108">
        <v>159.3</v>
      </c>
      <c r="AS150" s="92"/>
    </row>
    <row r="151" ht="14.25" spans="25:45">
      <c r="Y151" s="96" t="str">
        <f>CONCATENATE(Z151,AA151,AB151)</f>
        <v>34157</v>
      </c>
      <c r="Z151" s="99">
        <v>34</v>
      </c>
      <c r="AA151" s="99">
        <v>15</v>
      </c>
      <c r="AB151" s="99">
        <v>7</v>
      </c>
      <c r="AC151" s="100">
        <v>1.8</v>
      </c>
      <c r="AD151" s="100">
        <v>3.7</v>
      </c>
      <c r="AE151" s="100">
        <v>5.5</v>
      </c>
      <c r="AF151" s="100">
        <v>7.4</v>
      </c>
      <c r="AG151" s="100">
        <v>9.2</v>
      </c>
      <c r="AH151" s="100">
        <v>11</v>
      </c>
      <c r="AI151" s="100">
        <v>12.8</v>
      </c>
      <c r="AJ151" s="100">
        <v>16.4</v>
      </c>
      <c r="AK151" s="100">
        <v>20</v>
      </c>
      <c r="AL151" s="100">
        <v>25.3</v>
      </c>
      <c r="AN151" s="102" t="str">
        <f>CONCATENATE(AO151,AP151,AQ151)</f>
        <v>34157</v>
      </c>
      <c r="AO151" s="99">
        <v>34</v>
      </c>
      <c r="AP151" s="99">
        <v>15</v>
      </c>
      <c r="AQ151" s="99">
        <v>7</v>
      </c>
      <c r="AR151" s="108">
        <v>159.9</v>
      </c>
      <c r="AS151" s="92"/>
    </row>
    <row r="152" ht="14.25" spans="25:45">
      <c r="Y152" s="96" t="str">
        <f>CONCATENATE(Z152,AA152,AB152)</f>
        <v>35157</v>
      </c>
      <c r="Z152" s="99">
        <v>35</v>
      </c>
      <c r="AA152" s="99">
        <v>15</v>
      </c>
      <c r="AB152" s="99">
        <v>7</v>
      </c>
      <c r="AC152" s="100">
        <v>2</v>
      </c>
      <c r="AD152" s="100">
        <v>4</v>
      </c>
      <c r="AE152" s="100">
        <v>6.1</v>
      </c>
      <c r="AF152" s="100">
        <v>8</v>
      </c>
      <c r="AG152" s="100">
        <v>10</v>
      </c>
      <c r="AH152" s="100">
        <v>12</v>
      </c>
      <c r="AI152" s="100">
        <v>14</v>
      </c>
      <c r="AJ152" s="100">
        <v>17.9</v>
      </c>
      <c r="AK152" s="100">
        <v>21.8</v>
      </c>
      <c r="AL152" s="100">
        <v>27.6</v>
      </c>
      <c r="AN152" s="102" t="str">
        <f>CONCATENATE(AO152,AP152,AQ152)</f>
        <v>35157</v>
      </c>
      <c r="AO152" s="99">
        <v>35</v>
      </c>
      <c r="AP152" s="99">
        <v>15</v>
      </c>
      <c r="AQ152" s="99">
        <v>7</v>
      </c>
      <c r="AR152" s="108">
        <v>160.6</v>
      </c>
      <c r="AS152" s="92"/>
    </row>
    <row r="153" ht="14.25" spans="25:45">
      <c r="Y153" s="96" t="str">
        <f>CONCATENATE(Z153,AA153,AB153)</f>
        <v>36157</v>
      </c>
      <c r="Z153" s="99">
        <v>36</v>
      </c>
      <c r="AA153" s="99">
        <v>15</v>
      </c>
      <c r="AB153" s="99">
        <v>7</v>
      </c>
      <c r="AC153" s="100">
        <v>2.2</v>
      </c>
      <c r="AD153" s="100">
        <v>4.5</v>
      </c>
      <c r="AE153" s="100">
        <v>6.7</v>
      </c>
      <c r="AF153" s="100">
        <v>8.8</v>
      </c>
      <c r="AG153" s="100">
        <v>11</v>
      </c>
      <c r="AH153" s="100">
        <v>13.2</v>
      </c>
      <c r="AI153" s="100">
        <v>15.4</v>
      </c>
      <c r="AJ153" s="100">
        <v>19.7</v>
      </c>
      <c r="AK153" s="100">
        <v>23.9</v>
      </c>
      <c r="AL153" s="100">
        <v>30.2</v>
      </c>
      <c r="AN153" s="102" t="str">
        <f>CONCATENATE(AO153,AP153,AQ153)</f>
        <v>36157</v>
      </c>
      <c r="AO153" s="99">
        <v>36</v>
      </c>
      <c r="AP153" s="99">
        <v>15</v>
      </c>
      <c r="AQ153" s="99">
        <v>7</v>
      </c>
      <c r="AR153" s="108">
        <v>161.4</v>
      </c>
      <c r="AS153" s="92"/>
    </row>
    <row r="154" ht="14.25" spans="25:45">
      <c r="Y154" s="96" t="str">
        <f>CONCATENATE(Z154,AA154,AB154)</f>
        <v>37157</v>
      </c>
      <c r="Z154" s="99">
        <v>37</v>
      </c>
      <c r="AA154" s="99">
        <v>15</v>
      </c>
      <c r="AB154" s="99">
        <v>7</v>
      </c>
      <c r="AC154" s="100">
        <v>2.5</v>
      </c>
      <c r="AD154" s="100">
        <v>4.9</v>
      </c>
      <c r="AE154" s="100">
        <v>7.4</v>
      </c>
      <c r="AF154" s="100">
        <v>9.8</v>
      </c>
      <c r="AG154" s="100">
        <v>12.2</v>
      </c>
      <c r="AH154" s="100">
        <v>14.5</v>
      </c>
      <c r="AI154" s="100">
        <v>16.9</v>
      </c>
      <c r="AJ154" s="100">
        <v>21.6</v>
      </c>
      <c r="AK154" s="100">
        <v>26.3</v>
      </c>
      <c r="AL154" s="100">
        <v>33.2</v>
      </c>
      <c r="AN154" s="102" t="str">
        <f>CONCATENATE(AO154,AP154,AQ154)</f>
        <v>37157</v>
      </c>
      <c r="AO154" s="99">
        <v>37</v>
      </c>
      <c r="AP154" s="99">
        <v>15</v>
      </c>
      <c r="AQ154" s="99">
        <v>7</v>
      </c>
      <c r="AR154" s="108">
        <v>162.3</v>
      </c>
      <c r="AS154" s="92"/>
    </row>
    <row r="155" ht="14.25" spans="25:45">
      <c r="Y155" s="96" t="str">
        <f>CONCATENATE(Z155,AA155,AB155)</f>
        <v>38157</v>
      </c>
      <c r="Z155" s="99">
        <v>38</v>
      </c>
      <c r="AA155" s="99">
        <v>15</v>
      </c>
      <c r="AB155" s="99">
        <v>7</v>
      </c>
      <c r="AC155" s="100">
        <v>2.7</v>
      </c>
      <c r="AD155" s="100">
        <v>5.4</v>
      </c>
      <c r="AE155" s="100">
        <v>8.1</v>
      </c>
      <c r="AF155" s="100">
        <v>10.7</v>
      </c>
      <c r="AG155" s="100">
        <v>13.4</v>
      </c>
      <c r="AH155" s="100">
        <v>16</v>
      </c>
      <c r="AI155" s="100">
        <v>18.6</v>
      </c>
      <c r="AJ155" s="100">
        <v>23.8</v>
      </c>
      <c r="AK155" s="100">
        <v>28.9</v>
      </c>
      <c r="AL155" s="100">
        <v>36.5</v>
      </c>
      <c r="AN155" s="102" t="str">
        <f>CONCATENATE(AO155,AP155,AQ155)</f>
        <v>38157</v>
      </c>
      <c r="AO155" s="99">
        <v>38</v>
      </c>
      <c r="AP155" s="99">
        <v>15</v>
      </c>
      <c r="AQ155" s="99">
        <v>7</v>
      </c>
      <c r="AR155" s="108">
        <v>163.4</v>
      </c>
      <c r="AS155" s="92"/>
    </row>
    <row r="156" ht="14.25" spans="25:45">
      <c r="Y156" s="96" t="str">
        <f>CONCATENATE(Z156,AA156,AB156)</f>
        <v>39157</v>
      </c>
      <c r="Z156" s="99">
        <v>39</v>
      </c>
      <c r="AA156" s="99">
        <v>15</v>
      </c>
      <c r="AB156" s="99">
        <v>7</v>
      </c>
      <c r="AC156" s="100">
        <v>3</v>
      </c>
      <c r="AD156" s="100">
        <v>6</v>
      </c>
      <c r="AE156" s="100">
        <v>8.9</v>
      </c>
      <c r="AF156" s="100">
        <v>11.8</v>
      </c>
      <c r="AG156" s="100">
        <v>14.8</v>
      </c>
      <c r="AH156" s="100">
        <v>17.7</v>
      </c>
      <c r="AI156" s="100">
        <v>20.5</v>
      </c>
      <c r="AJ156" s="100">
        <v>26.2</v>
      </c>
      <c r="AK156" s="100">
        <v>31.9</v>
      </c>
      <c r="AL156" s="100">
        <v>40.2</v>
      </c>
      <c r="AN156" s="102" t="str">
        <f>CONCATENATE(AO156,AP156,AQ156)</f>
        <v>39157</v>
      </c>
      <c r="AO156" s="99">
        <v>39</v>
      </c>
      <c r="AP156" s="99">
        <v>15</v>
      </c>
      <c r="AQ156" s="99">
        <v>7</v>
      </c>
      <c r="AR156" s="108">
        <v>164.6</v>
      </c>
      <c r="AS156" s="92"/>
    </row>
    <row r="157" ht="14.25" spans="25:45">
      <c r="Y157" s="96" t="str">
        <f>CONCATENATE(Z157,AA157,AB157)</f>
        <v>40157</v>
      </c>
      <c r="Z157" s="99">
        <v>40</v>
      </c>
      <c r="AA157" s="99">
        <v>15</v>
      </c>
      <c r="AB157" s="99">
        <v>7</v>
      </c>
      <c r="AC157" s="100">
        <v>3.3</v>
      </c>
      <c r="AD157" s="100">
        <v>6.6</v>
      </c>
      <c r="AE157" s="100">
        <v>9.9</v>
      </c>
      <c r="AF157" s="100">
        <v>13.1</v>
      </c>
      <c r="AG157" s="100">
        <v>16.4</v>
      </c>
      <c r="AH157" s="100">
        <v>19.5</v>
      </c>
      <c r="AI157" s="100">
        <v>22.7</v>
      </c>
      <c r="AJ157" s="100">
        <v>29</v>
      </c>
      <c r="AK157" s="100">
        <v>35.2</v>
      </c>
      <c r="AL157" s="100">
        <v>44.4</v>
      </c>
      <c r="AN157" s="102" t="str">
        <f>CONCATENATE(AO157,AP157,AQ157)</f>
        <v>40157</v>
      </c>
      <c r="AO157" s="99">
        <v>40</v>
      </c>
      <c r="AP157" s="99">
        <v>15</v>
      </c>
      <c r="AQ157" s="99">
        <v>7</v>
      </c>
      <c r="AR157" s="108">
        <v>165.9</v>
      </c>
      <c r="AS157" s="92"/>
    </row>
    <row r="158" ht="14.25" spans="25:45">
      <c r="Y158" s="96" t="str">
        <f>CONCATENATE(Z158,AA158,AB158)</f>
        <v>41157</v>
      </c>
      <c r="Z158" s="99">
        <v>41</v>
      </c>
      <c r="AA158" s="99">
        <v>15</v>
      </c>
      <c r="AB158" s="99">
        <v>7</v>
      </c>
      <c r="AC158" s="100">
        <v>3.7</v>
      </c>
      <c r="AD158" s="100">
        <v>7.3</v>
      </c>
      <c r="AE158" s="100">
        <v>10.9</v>
      </c>
      <c r="AF158" s="100">
        <v>14.5</v>
      </c>
      <c r="AG158" s="100">
        <v>18.1</v>
      </c>
      <c r="AH158" s="100">
        <v>21.6</v>
      </c>
      <c r="AI158" s="100">
        <v>25.1</v>
      </c>
      <c r="AJ158" s="100">
        <v>32</v>
      </c>
      <c r="AK158" s="100">
        <v>38.9</v>
      </c>
      <c r="AL158" s="100">
        <v>48.9</v>
      </c>
      <c r="AN158" s="102" t="str">
        <f>CONCATENATE(AO158,AP158,AQ158)</f>
        <v>41157</v>
      </c>
      <c r="AO158" s="99">
        <v>41</v>
      </c>
      <c r="AP158" s="99">
        <v>15</v>
      </c>
      <c r="AQ158" s="99">
        <v>7</v>
      </c>
      <c r="AR158" s="108">
        <v>167.4</v>
      </c>
      <c r="AS158" s="92"/>
    </row>
    <row r="159" ht="14.25" spans="25:45">
      <c r="Y159" s="96" t="str">
        <f>CONCATENATE(Z159,AA159,AB159)</f>
        <v>42157</v>
      </c>
      <c r="Z159" s="99">
        <v>42</v>
      </c>
      <c r="AA159" s="99">
        <v>15</v>
      </c>
      <c r="AB159" s="99">
        <v>7</v>
      </c>
      <c r="AC159" s="100">
        <v>4</v>
      </c>
      <c r="AD159" s="100">
        <v>8.1</v>
      </c>
      <c r="AE159" s="100">
        <v>12.1</v>
      </c>
      <c r="AF159" s="100">
        <v>16</v>
      </c>
      <c r="AG159" s="100">
        <v>20</v>
      </c>
      <c r="AH159" s="100">
        <v>23.9</v>
      </c>
      <c r="AI159" s="100">
        <v>27.7</v>
      </c>
      <c r="AJ159" s="100">
        <v>35.4</v>
      </c>
      <c r="AK159" s="100">
        <v>42.9</v>
      </c>
      <c r="AL159" s="100">
        <v>53.9</v>
      </c>
      <c r="AN159" s="102" t="str">
        <f>CONCATENATE(AO159,AP159,AQ159)</f>
        <v>42157</v>
      </c>
      <c r="AO159" s="99">
        <v>42</v>
      </c>
      <c r="AP159" s="99">
        <v>15</v>
      </c>
      <c r="AQ159" s="99">
        <v>7</v>
      </c>
      <c r="AR159" s="108">
        <v>169.1</v>
      </c>
      <c r="AS159" s="92"/>
    </row>
    <row r="160" ht="14.25" spans="25:45">
      <c r="Y160" s="96" t="str">
        <f>CONCATENATE(Z160,AA160,AB160)</f>
        <v>43157</v>
      </c>
      <c r="Z160" s="99">
        <v>43</v>
      </c>
      <c r="AA160" s="99">
        <v>15</v>
      </c>
      <c r="AB160" s="99">
        <v>7</v>
      </c>
      <c r="AC160" s="100">
        <v>4.5</v>
      </c>
      <c r="AD160" s="100">
        <v>9</v>
      </c>
      <c r="AE160" s="100">
        <v>13.4</v>
      </c>
      <c r="AF160" s="100">
        <v>17.8</v>
      </c>
      <c r="AG160" s="100">
        <v>22.1</v>
      </c>
      <c r="AH160" s="100">
        <v>26.4</v>
      </c>
      <c r="AI160" s="100">
        <v>30.7</v>
      </c>
      <c r="AJ160" s="100">
        <v>39.1</v>
      </c>
      <c r="AK160" s="100">
        <v>47.3</v>
      </c>
      <c r="AL160" s="100">
        <v>59.4</v>
      </c>
      <c r="AN160" s="102" t="str">
        <f>CONCATENATE(AO160,AP160,AQ160)</f>
        <v>43157</v>
      </c>
      <c r="AO160" s="99">
        <v>43</v>
      </c>
      <c r="AP160" s="99">
        <v>15</v>
      </c>
      <c r="AQ160" s="99">
        <v>7</v>
      </c>
      <c r="AR160" s="108">
        <v>170.9</v>
      </c>
      <c r="AS160" s="92"/>
    </row>
    <row r="161" ht="14.25" spans="25:45">
      <c r="Y161" s="96" t="str">
        <f>CONCATENATE(Z161,AA161,AB161)</f>
        <v>44157</v>
      </c>
      <c r="Z161" s="99">
        <v>44</v>
      </c>
      <c r="AA161" s="99">
        <v>15</v>
      </c>
      <c r="AB161" s="99">
        <v>7</v>
      </c>
      <c r="AC161" s="100">
        <v>5</v>
      </c>
      <c r="AD161" s="100">
        <v>9.9</v>
      </c>
      <c r="AE161" s="100">
        <v>14.8</v>
      </c>
      <c r="AF161" s="100">
        <v>19.6</v>
      </c>
      <c r="AG161" s="100">
        <v>24.4</v>
      </c>
      <c r="AH161" s="100">
        <v>29.2</v>
      </c>
      <c r="AI161" s="100">
        <v>33.9</v>
      </c>
      <c r="AJ161" s="100">
        <v>43.1</v>
      </c>
      <c r="AK161" s="100">
        <v>52.2</v>
      </c>
      <c r="AL161" s="100">
        <v>65.5</v>
      </c>
      <c r="AN161" s="102" t="str">
        <f>CONCATENATE(AO161,AP161,AQ161)</f>
        <v>44157</v>
      </c>
      <c r="AO161" s="99">
        <v>44</v>
      </c>
      <c r="AP161" s="99">
        <v>15</v>
      </c>
      <c r="AQ161" s="99">
        <v>7</v>
      </c>
      <c r="AR161" s="108">
        <v>172.9</v>
      </c>
      <c r="AS161" s="92"/>
    </row>
    <row r="162" ht="14.25" spans="25:45">
      <c r="Y162" s="96" t="str">
        <f>CONCATENATE(Z162,AA162,AB162)</f>
        <v>45157</v>
      </c>
      <c r="Z162" s="99">
        <v>45</v>
      </c>
      <c r="AA162" s="99">
        <v>15</v>
      </c>
      <c r="AB162" s="99">
        <v>7</v>
      </c>
      <c r="AC162" s="100">
        <v>5.5</v>
      </c>
      <c r="AD162" s="100">
        <v>11</v>
      </c>
      <c r="AE162" s="100">
        <v>16.4</v>
      </c>
      <c r="AF162" s="100">
        <v>21.7</v>
      </c>
      <c r="AG162" s="100">
        <v>27</v>
      </c>
      <c r="AH162" s="100">
        <v>32.2</v>
      </c>
      <c r="AI162" s="100">
        <v>37.4</v>
      </c>
      <c r="AJ162" s="100">
        <v>47.5</v>
      </c>
      <c r="AK162" s="100">
        <v>57.5</v>
      </c>
      <c r="AL162" s="100">
        <v>72.1</v>
      </c>
      <c r="AN162" s="102" t="str">
        <f>CONCATENATE(AO162,AP162,AQ162)</f>
        <v>45157</v>
      </c>
      <c r="AO162" s="99">
        <v>45</v>
      </c>
      <c r="AP162" s="99">
        <v>15</v>
      </c>
      <c r="AQ162" s="99">
        <v>7</v>
      </c>
      <c r="AR162" s="108">
        <v>175.1</v>
      </c>
      <c r="AS162" s="92"/>
    </row>
    <row r="163" ht="14.25" spans="25:45">
      <c r="Y163" s="96" t="str">
        <f>CONCATENATE(Z163,AA163,AB163)</f>
        <v>46157</v>
      </c>
      <c r="Z163" s="99">
        <v>46</v>
      </c>
      <c r="AA163" s="99">
        <v>15</v>
      </c>
      <c r="AB163" s="99">
        <v>7</v>
      </c>
      <c r="AC163" s="100">
        <v>6.1</v>
      </c>
      <c r="AD163" s="100">
        <v>12.1</v>
      </c>
      <c r="AE163" s="100">
        <v>18</v>
      </c>
      <c r="AF163" s="100">
        <v>23.9</v>
      </c>
      <c r="AG163" s="100">
        <v>29.7</v>
      </c>
      <c r="AH163" s="100">
        <v>35.5</v>
      </c>
      <c r="AI163" s="100">
        <v>41.2</v>
      </c>
      <c r="AJ163" s="100">
        <v>52.3</v>
      </c>
      <c r="AK163" s="100">
        <v>63.3</v>
      </c>
      <c r="AL163" s="100">
        <v>79.3</v>
      </c>
      <c r="AN163" s="102" t="str">
        <f>CONCATENATE(AO163,AP163,AQ163)</f>
        <v>46157</v>
      </c>
      <c r="AO163" s="99">
        <v>46</v>
      </c>
      <c r="AP163" s="99">
        <v>15</v>
      </c>
      <c r="AQ163" s="99">
        <v>7</v>
      </c>
      <c r="AR163" s="108">
        <v>177.6</v>
      </c>
      <c r="AS163" s="92"/>
    </row>
    <row r="164" ht="14.25" spans="25:45">
      <c r="Y164" s="96" t="str">
        <f>CONCATENATE(Z164,AA164,AB164)</f>
        <v>47157</v>
      </c>
      <c r="Z164" s="99">
        <v>47</v>
      </c>
      <c r="AA164" s="99">
        <v>15</v>
      </c>
      <c r="AB164" s="99">
        <v>7</v>
      </c>
      <c r="AC164" s="100">
        <v>6.8</v>
      </c>
      <c r="AD164" s="100">
        <v>13.4</v>
      </c>
      <c r="AE164" s="100">
        <v>20</v>
      </c>
      <c r="AF164" s="100">
        <v>26.4</v>
      </c>
      <c r="AG164" s="100">
        <v>32.8</v>
      </c>
      <c r="AH164" s="100">
        <v>39.1</v>
      </c>
      <c r="AI164" s="100">
        <v>45.4</v>
      </c>
      <c r="AJ164" s="100">
        <v>57.7</v>
      </c>
      <c r="AK164" s="100">
        <v>69.7</v>
      </c>
      <c r="AL164" s="100">
        <v>87.1</v>
      </c>
      <c r="AN164" s="102" t="str">
        <f>CONCATENATE(AO164,AP164,AQ164)</f>
        <v>47157</v>
      </c>
      <c r="AO164" s="99">
        <v>47</v>
      </c>
      <c r="AP164" s="99">
        <v>15</v>
      </c>
      <c r="AQ164" s="99">
        <v>7</v>
      </c>
      <c r="AR164" s="108">
        <v>180.2</v>
      </c>
      <c r="AS164" s="92"/>
    </row>
    <row r="165" ht="14.25" spans="25:45">
      <c r="Y165" s="96" t="str">
        <f>CONCATENATE(Z165,AA165,AB165)</f>
        <v>48157</v>
      </c>
      <c r="Z165" s="99">
        <v>48</v>
      </c>
      <c r="AA165" s="99">
        <v>15</v>
      </c>
      <c r="AB165" s="99">
        <v>7</v>
      </c>
      <c r="AC165" s="100">
        <v>7.3</v>
      </c>
      <c r="AD165" s="100">
        <v>14.5</v>
      </c>
      <c r="AE165" s="100">
        <v>21.6</v>
      </c>
      <c r="AF165" s="100">
        <v>28.7</v>
      </c>
      <c r="AG165" s="100">
        <v>35.6</v>
      </c>
      <c r="AH165" s="100">
        <v>42.4</v>
      </c>
      <c r="AI165" s="100">
        <v>49.2</v>
      </c>
      <c r="AJ165" s="100">
        <v>62.5</v>
      </c>
      <c r="AK165" s="100">
        <v>75.5</v>
      </c>
      <c r="AL165" s="100">
        <v>94.3</v>
      </c>
      <c r="AN165" s="102" t="str">
        <f>CONCATENATE(AO165,AP165,AQ165)</f>
        <v>48157</v>
      </c>
      <c r="AO165" s="99">
        <v>48</v>
      </c>
      <c r="AP165" s="99">
        <v>15</v>
      </c>
      <c r="AQ165" s="99">
        <v>7</v>
      </c>
      <c r="AR165" s="111">
        <v>180.5</v>
      </c>
      <c r="AS165" s="92"/>
    </row>
    <row r="166" ht="14.25" spans="25:45">
      <c r="Y166" s="96" t="str">
        <f>CONCATENATE(Z166,AA166,AB166)</f>
        <v>49157</v>
      </c>
      <c r="Z166" s="99">
        <v>49</v>
      </c>
      <c r="AA166" s="99">
        <v>15</v>
      </c>
      <c r="AB166" s="99">
        <v>7</v>
      </c>
      <c r="AC166" s="100">
        <v>7.9</v>
      </c>
      <c r="AD166" s="100">
        <v>15.7</v>
      </c>
      <c r="AE166" s="100">
        <v>23.5</v>
      </c>
      <c r="AF166" s="100">
        <v>31.1</v>
      </c>
      <c r="AG166" s="100">
        <v>38.6</v>
      </c>
      <c r="AH166" s="100">
        <v>46</v>
      </c>
      <c r="AI166" s="100">
        <v>53.3</v>
      </c>
      <c r="AJ166" s="100">
        <v>67.7</v>
      </c>
      <c r="AK166" s="100">
        <v>81.6</v>
      </c>
      <c r="AL166" s="100">
        <v>101.9</v>
      </c>
      <c r="AN166" s="102" t="str">
        <f>CONCATENATE(AO166,AP166,AQ166)</f>
        <v>49157</v>
      </c>
      <c r="AO166" s="99">
        <v>49</v>
      </c>
      <c r="AP166" s="99">
        <v>15</v>
      </c>
      <c r="AQ166" s="99">
        <v>7</v>
      </c>
      <c r="AR166" s="111">
        <v>180.8</v>
      </c>
      <c r="AS166" s="92"/>
    </row>
    <row r="167" ht="14.25" spans="25:45">
      <c r="Y167" s="96" t="str">
        <f>CONCATENATE(Z167,AA167,AB167)</f>
        <v>50157</v>
      </c>
      <c r="Z167" s="99">
        <v>50</v>
      </c>
      <c r="AA167" s="99">
        <v>15</v>
      </c>
      <c r="AB167" s="99">
        <v>7</v>
      </c>
      <c r="AC167" s="100">
        <v>8.6</v>
      </c>
      <c r="AD167" s="100">
        <v>17.1</v>
      </c>
      <c r="AE167" s="100">
        <v>25.4</v>
      </c>
      <c r="AF167" s="100">
        <v>33.7</v>
      </c>
      <c r="AG167" s="100">
        <v>41.8</v>
      </c>
      <c r="AH167" s="100">
        <v>49.8</v>
      </c>
      <c r="AI167" s="100">
        <v>57.7</v>
      </c>
      <c r="AJ167" s="100">
        <v>73.2</v>
      </c>
      <c r="AK167" s="100">
        <v>88.2</v>
      </c>
      <c r="AL167" s="100">
        <v>109.9</v>
      </c>
      <c r="AN167" s="102" t="str">
        <f>CONCATENATE(AO167,AP167,AQ167)</f>
        <v>50157</v>
      </c>
      <c r="AO167" s="99">
        <v>50</v>
      </c>
      <c r="AP167" s="99">
        <v>15</v>
      </c>
      <c r="AQ167" s="99">
        <v>7</v>
      </c>
      <c r="AR167" s="111">
        <v>181.3</v>
      </c>
      <c r="AS167" s="92"/>
    </row>
    <row r="168" ht="14.25" spans="25:45">
      <c r="Y168" s="96" t="str">
        <f>CONCATENATE(Z168,AA168,AB168)</f>
        <v>18168</v>
      </c>
      <c r="Z168" s="99">
        <v>18</v>
      </c>
      <c r="AA168" s="99">
        <v>16</v>
      </c>
      <c r="AB168" s="99">
        <v>8</v>
      </c>
      <c r="AC168" s="100">
        <v>0.7</v>
      </c>
      <c r="AD168" s="100">
        <v>1.4</v>
      </c>
      <c r="AE168" s="100">
        <v>2.2</v>
      </c>
      <c r="AF168" s="100">
        <v>2.9</v>
      </c>
      <c r="AG168" s="100">
        <v>3.6</v>
      </c>
      <c r="AH168" s="100">
        <v>4.3</v>
      </c>
      <c r="AI168" s="100">
        <v>5</v>
      </c>
      <c r="AJ168" s="100">
        <v>6.4</v>
      </c>
      <c r="AK168" s="100">
        <v>7.8</v>
      </c>
      <c r="AL168" s="100">
        <v>9.9</v>
      </c>
      <c r="AN168" s="102" t="str">
        <f>CONCATENATE(AO168,AP168,AQ168)</f>
        <v>18168</v>
      </c>
      <c r="AO168" s="99">
        <v>18</v>
      </c>
      <c r="AP168" s="99">
        <v>16</v>
      </c>
      <c r="AQ168" s="99">
        <v>8</v>
      </c>
      <c r="AR168" s="108">
        <v>132.2</v>
      </c>
      <c r="AS168" s="92"/>
    </row>
    <row r="169" ht="14.25" spans="25:45">
      <c r="Y169" s="96" t="str">
        <f>CONCATENATE(Z169,AA169,AB169)</f>
        <v>19168</v>
      </c>
      <c r="Z169" s="99">
        <v>19</v>
      </c>
      <c r="AA169" s="99">
        <v>16</v>
      </c>
      <c r="AB169" s="99">
        <v>8</v>
      </c>
      <c r="AC169" s="100">
        <v>0.7</v>
      </c>
      <c r="AD169" s="100">
        <v>1.5</v>
      </c>
      <c r="AE169" s="100">
        <v>2.2</v>
      </c>
      <c r="AF169" s="100">
        <v>2.9</v>
      </c>
      <c r="AG169" s="100">
        <v>3.7</v>
      </c>
      <c r="AH169" s="100">
        <v>4.4</v>
      </c>
      <c r="AI169" s="100">
        <v>5.1</v>
      </c>
      <c r="AJ169" s="100">
        <v>6.6</v>
      </c>
      <c r="AK169" s="100">
        <v>8</v>
      </c>
      <c r="AL169" s="100">
        <v>10.2</v>
      </c>
      <c r="AN169" s="102" t="str">
        <f>CONCATENATE(AO169,AP169,AQ169)</f>
        <v>19168</v>
      </c>
      <c r="AO169" s="99">
        <v>19</v>
      </c>
      <c r="AP169" s="99">
        <v>16</v>
      </c>
      <c r="AQ169" s="99">
        <v>8</v>
      </c>
      <c r="AR169" s="108">
        <v>132.3</v>
      </c>
      <c r="AS169" s="92"/>
    </row>
    <row r="170" ht="14.25" spans="25:45">
      <c r="Y170" s="96" t="str">
        <f>CONCATENATE(Z170,AA170,AB170)</f>
        <v>20168</v>
      </c>
      <c r="Z170" s="99">
        <v>20</v>
      </c>
      <c r="AA170" s="99">
        <v>16</v>
      </c>
      <c r="AB170" s="99">
        <v>8</v>
      </c>
      <c r="AC170" s="100">
        <v>0.7</v>
      </c>
      <c r="AD170" s="100">
        <v>1.5</v>
      </c>
      <c r="AE170" s="100">
        <v>2.2</v>
      </c>
      <c r="AF170" s="100">
        <v>3</v>
      </c>
      <c r="AG170" s="100">
        <v>3.7</v>
      </c>
      <c r="AH170" s="100">
        <v>4.5</v>
      </c>
      <c r="AI170" s="100">
        <v>5.2</v>
      </c>
      <c r="AJ170" s="100">
        <v>6.7</v>
      </c>
      <c r="AK170" s="100">
        <v>8.2</v>
      </c>
      <c r="AL170" s="100">
        <v>10.4</v>
      </c>
      <c r="AN170" s="102" t="str">
        <f>CONCATENATE(AO170,AP170,AQ170)</f>
        <v>20168</v>
      </c>
      <c r="AO170" s="99">
        <v>20</v>
      </c>
      <c r="AP170" s="99">
        <v>16</v>
      </c>
      <c r="AQ170" s="99">
        <v>8</v>
      </c>
      <c r="AR170" s="108">
        <v>132.4</v>
      </c>
      <c r="AS170" s="92"/>
    </row>
    <row r="171" ht="14.25" spans="25:45">
      <c r="Y171" s="96" t="str">
        <f>CONCATENATE(Z171,AA171,AB171)</f>
        <v>21168</v>
      </c>
      <c r="Z171" s="99">
        <v>21</v>
      </c>
      <c r="AA171" s="99">
        <v>16</v>
      </c>
      <c r="AB171" s="99">
        <v>8</v>
      </c>
      <c r="AC171" s="100">
        <v>0.7</v>
      </c>
      <c r="AD171" s="100">
        <v>1.5</v>
      </c>
      <c r="AE171" s="100">
        <v>2.3</v>
      </c>
      <c r="AF171" s="100">
        <v>3</v>
      </c>
      <c r="AG171" s="100">
        <v>3.8</v>
      </c>
      <c r="AH171" s="100">
        <v>4.6</v>
      </c>
      <c r="AI171" s="100">
        <v>5.4</v>
      </c>
      <c r="AJ171" s="100">
        <v>6.9</v>
      </c>
      <c r="AK171" s="100">
        <v>8.4</v>
      </c>
      <c r="AL171" s="100">
        <v>10.7</v>
      </c>
      <c r="AN171" s="102" t="str">
        <f>CONCATENATE(AO171,AP171,AQ171)</f>
        <v>21168</v>
      </c>
      <c r="AO171" s="99">
        <v>21</v>
      </c>
      <c r="AP171" s="99">
        <v>16</v>
      </c>
      <c r="AQ171" s="99">
        <v>8</v>
      </c>
      <c r="AR171" s="108">
        <v>132.5</v>
      </c>
      <c r="AS171" s="92"/>
    </row>
    <row r="172" ht="14.25" spans="25:45">
      <c r="Y172" s="96" t="str">
        <f>CONCATENATE(Z172,AA172,AB172)</f>
        <v>22168</v>
      </c>
      <c r="Z172" s="99">
        <v>22</v>
      </c>
      <c r="AA172" s="99">
        <v>16</v>
      </c>
      <c r="AB172" s="99">
        <v>8</v>
      </c>
      <c r="AC172" s="100">
        <v>0.8</v>
      </c>
      <c r="AD172" s="100">
        <v>1.6</v>
      </c>
      <c r="AE172" s="100">
        <v>2.4</v>
      </c>
      <c r="AF172" s="100">
        <v>3.2</v>
      </c>
      <c r="AG172" s="100">
        <v>4</v>
      </c>
      <c r="AH172" s="100">
        <v>4.8</v>
      </c>
      <c r="AI172" s="100">
        <v>5.6</v>
      </c>
      <c r="AJ172" s="100">
        <v>7.1</v>
      </c>
      <c r="AK172" s="100">
        <v>8.7</v>
      </c>
      <c r="AL172" s="100">
        <v>11</v>
      </c>
      <c r="AN172" s="102" t="str">
        <f>CONCATENATE(AO172,AP172,AQ172)</f>
        <v>22168</v>
      </c>
      <c r="AO172" s="99">
        <v>22</v>
      </c>
      <c r="AP172" s="99">
        <v>16</v>
      </c>
      <c r="AQ172" s="99">
        <v>8</v>
      </c>
      <c r="AR172" s="108">
        <v>132.5</v>
      </c>
      <c r="AS172" s="92"/>
    </row>
    <row r="173" ht="14.25" spans="25:45">
      <c r="Y173" s="96" t="str">
        <f>CONCATENATE(Z173,AA173,AB173)</f>
        <v>23168</v>
      </c>
      <c r="Z173" s="99">
        <v>23</v>
      </c>
      <c r="AA173" s="99">
        <v>16</v>
      </c>
      <c r="AB173" s="99">
        <v>8</v>
      </c>
      <c r="AC173" s="100">
        <v>0.9</v>
      </c>
      <c r="AD173" s="100">
        <v>1.7</v>
      </c>
      <c r="AE173" s="100">
        <v>2.5</v>
      </c>
      <c r="AF173" s="100">
        <v>3.3</v>
      </c>
      <c r="AG173" s="100">
        <v>4.1</v>
      </c>
      <c r="AH173" s="100">
        <v>4.9</v>
      </c>
      <c r="AI173" s="100">
        <v>5.7</v>
      </c>
      <c r="AJ173" s="100">
        <v>7.3</v>
      </c>
      <c r="AK173" s="100">
        <v>8.9</v>
      </c>
      <c r="AL173" s="100">
        <v>11.3</v>
      </c>
      <c r="AN173" s="102" t="str">
        <f>CONCATENATE(AO173,AP173,AQ173)</f>
        <v>23168</v>
      </c>
      <c r="AO173" s="99">
        <v>23</v>
      </c>
      <c r="AP173" s="99">
        <v>16</v>
      </c>
      <c r="AQ173" s="99">
        <v>8</v>
      </c>
      <c r="AR173" s="108">
        <v>132.6</v>
      </c>
      <c r="AS173" s="92"/>
    </row>
    <row r="174" ht="14.25" spans="25:45">
      <c r="Y174" s="96" t="str">
        <f>CONCATENATE(Z174,AA174,AB174)</f>
        <v>24168</v>
      </c>
      <c r="Z174" s="99">
        <v>24</v>
      </c>
      <c r="AA174" s="99">
        <v>16</v>
      </c>
      <c r="AB174" s="99">
        <v>8</v>
      </c>
      <c r="AC174" s="100">
        <v>0.9</v>
      </c>
      <c r="AD174" s="100">
        <v>1.7</v>
      </c>
      <c r="AE174" s="100">
        <v>2.6</v>
      </c>
      <c r="AF174" s="100">
        <v>3.4</v>
      </c>
      <c r="AG174" s="100">
        <v>4.2</v>
      </c>
      <c r="AH174" s="100">
        <v>5.1</v>
      </c>
      <c r="AI174" s="100">
        <v>5.9</v>
      </c>
      <c r="AJ174" s="100">
        <v>7.6</v>
      </c>
      <c r="AK174" s="100">
        <v>9.2</v>
      </c>
      <c r="AL174" s="100">
        <v>11.7</v>
      </c>
      <c r="AN174" s="102" t="str">
        <f>CONCATENATE(AO174,AP174,AQ174)</f>
        <v>24168</v>
      </c>
      <c r="AO174" s="99">
        <v>24</v>
      </c>
      <c r="AP174" s="99">
        <v>16</v>
      </c>
      <c r="AQ174" s="99">
        <v>8</v>
      </c>
      <c r="AR174" s="108">
        <v>132.7</v>
      </c>
      <c r="AS174" s="92"/>
    </row>
    <row r="175" ht="14.25" spans="25:45">
      <c r="Y175" s="96" t="str">
        <f>CONCATENATE(Z175,AA175,AB175)</f>
        <v>25168</v>
      </c>
      <c r="Z175" s="99">
        <v>25</v>
      </c>
      <c r="AA175" s="99">
        <v>16</v>
      </c>
      <c r="AB175" s="99">
        <v>8</v>
      </c>
      <c r="AC175" s="100">
        <v>0.8</v>
      </c>
      <c r="AD175" s="100">
        <v>1.7</v>
      </c>
      <c r="AE175" s="100">
        <v>2.6</v>
      </c>
      <c r="AF175" s="100">
        <v>3.4</v>
      </c>
      <c r="AG175" s="100">
        <v>4.3</v>
      </c>
      <c r="AH175" s="100">
        <v>5.2</v>
      </c>
      <c r="AI175" s="100">
        <v>6</v>
      </c>
      <c r="AJ175" s="100">
        <v>7.7</v>
      </c>
      <c r="AK175" s="100">
        <v>9.5</v>
      </c>
      <c r="AL175" s="100">
        <v>12</v>
      </c>
      <c r="AN175" s="102" t="str">
        <f>CONCATENATE(AO175,AP175,AQ175)</f>
        <v>25168</v>
      </c>
      <c r="AO175" s="99">
        <v>25</v>
      </c>
      <c r="AP175" s="99">
        <v>16</v>
      </c>
      <c r="AQ175" s="99">
        <v>8</v>
      </c>
      <c r="AR175" s="108">
        <v>132.9</v>
      </c>
      <c r="AS175" s="92"/>
    </row>
    <row r="176" ht="14.25" spans="25:45">
      <c r="Y176" s="96" t="str">
        <f>CONCATENATE(Z176,AA176,AB176)</f>
        <v>26168</v>
      </c>
      <c r="Z176" s="99">
        <v>26</v>
      </c>
      <c r="AA176" s="99">
        <v>16</v>
      </c>
      <c r="AB176" s="99">
        <v>8</v>
      </c>
      <c r="AC176" s="100">
        <v>0.9</v>
      </c>
      <c r="AD176" s="100">
        <v>1.8</v>
      </c>
      <c r="AE176" s="100">
        <v>2.7</v>
      </c>
      <c r="AF176" s="100">
        <v>3.6</v>
      </c>
      <c r="AG176" s="100">
        <v>4.5</v>
      </c>
      <c r="AH176" s="100">
        <v>5.4</v>
      </c>
      <c r="AI176" s="100">
        <v>6.3</v>
      </c>
      <c r="AJ176" s="100">
        <v>8.1</v>
      </c>
      <c r="AK176" s="100">
        <v>9.9</v>
      </c>
      <c r="AL176" s="100">
        <v>12.5</v>
      </c>
      <c r="AN176" s="102" t="str">
        <f>CONCATENATE(AO176,AP176,AQ176)</f>
        <v>26168</v>
      </c>
      <c r="AO176" s="99">
        <v>26</v>
      </c>
      <c r="AP176" s="99">
        <v>16</v>
      </c>
      <c r="AQ176" s="99">
        <v>8</v>
      </c>
      <c r="AR176" s="108">
        <v>133</v>
      </c>
      <c r="AS176" s="92"/>
    </row>
    <row r="177" ht="14.25" spans="25:45">
      <c r="Y177" s="96" t="str">
        <f>CONCATENATE(Z177,AA177,AB177)</f>
        <v>27168</v>
      </c>
      <c r="Z177" s="99">
        <v>27</v>
      </c>
      <c r="AA177" s="99">
        <v>16</v>
      </c>
      <c r="AB177" s="99">
        <v>8</v>
      </c>
      <c r="AC177" s="100">
        <v>0.9</v>
      </c>
      <c r="AD177" s="100">
        <v>1.9</v>
      </c>
      <c r="AE177" s="100">
        <v>2.8</v>
      </c>
      <c r="AF177" s="100">
        <v>3.8</v>
      </c>
      <c r="AG177" s="100">
        <v>4.7</v>
      </c>
      <c r="AH177" s="100">
        <v>5.6</v>
      </c>
      <c r="AI177" s="100">
        <v>6.6</v>
      </c>
      <c r="AJ177" s="100">
        <v>8.4</v>
      </c>
      <c r="AK177" s="100">
        <v>10.3</v>
      </c>
      <c r="AL177" s="100">
        <v>13.1</v>
      </c>
      <c r="AN177" s="102" t="str">
        <f>CONCATENATE(AO177,AP177,AQ177)</f>
        <v>27168</v>
      </c>
      <c r="AO177" s="99">
        <v>27</v>
      </c>
      <c r="AP177" s="99">
        <v>16</v>
      </c>
      <c r="AQ177" s="99">
        <v>8</v>
      </c>
      <c r="AR177" s="108">
        <v>133.2</v>
      </c>
      <c r="AS177" s="92"/>
    </row>
    <row r="178" ht="14.25" spans="25:45">
      <c r="Y178" s="96" t="str">
        <f>CONCATENATE(Z178,AA178,AB178)</f>
        <v>28168</v>
      </c>
      <c r="Z178" s="99">
        <v>28</v>
      </c>
      <c r="AA178" s="99">
        <v>16</v>
      </c>
      <c r="AB178" s="99">
        <v>8</v>
      </c>
      <c r="AC178" s="100">
        <v>1</v>
      </c>
      <c r="AD178" s="100">
        <v>2</v>
      </c>
      <c r="AE178" s="100">
        <v>3</v>
      </c>
      <c r="AF178" s="100">
        <v>3.9</v>
      </c>
      <c r="AG178" s="100">
        <v>4.9</v>
      </c>
      <c r="AH178" s="100">
        <v>5.9</v>
      </c>
      <c r="AI178" s="100">
        <v>6.9</v>
      </c>
      <c r="AJ178" s="100">
        <v>8.9</v>
      </c>
      <c r="AK178" s="100">
        <v>10.8</v>
      </c>
      <c r="AL178" s="100">
        <v>13.7</v>
      </c>
      <c r="AN178" s="102" t="str">
        <f>CONCATENATE(AO178,AP178,AQ178)</f>
        <v>28168</v>
      </c>
      <c r="AO178" s="99">
        <v>28</v>
      </c>
      <c r="AP178" s="99">
        <v>16</v>
      </c>
      <c r="AQ178" s="99">
        <v>8</v>
      </c>
      <c r="AR178" s="108">
        <v>133.4</v>
      </c>
      <c r="AS178" s="92"/>
    </row>
    <row r="179" ht="14.25" spans="25:45">
      <c r="Y179" s="96" t="str">
        <f>CONCATENATE(Z179,AA179,AB179)</f>
        <v>29168</v>
      </c>
      <c r="Z179" s="99">
        <v>29</v>
      </c>
      <c r="AA179" s="99">
        <v>16</v>
      </c>
      <c r="AB179" s="99">
        <v>8</v>
      </c>
      <c r="AC179" s="100">
        <v>1.1</v>
      </c>
      <c r="AD179" s="100">
        <v>2.1</v>
      </c>
      <c r="AE179" s="100">
        <v>3.2</v>
      </c>
      <c r="AF179" s="100">
        <v>4.2</v>
      </c>
      <c r="AG179" s="100">
        <v>5.3</v>
      </c>
      <c r="AH179" s="100">
        <v>6.3</v>
      </c>
      <c r="AI179" s="100">
        <v>7.3</v>
      </c>
      <c r="AJ179" s="100">
        <v>9.4</v>
      </c>
      <c r="AK179" s="100">
        <v>11.5</v>
      </c>
      <c r="AL179" s="100">
        <v>14.6</v>
      </c>
      <c r="AN179" s="102" t="str">
        <f>CONCATENATE(AO179,AP179,AQ179)</f>
        <v>29168</v>
      </c>
      <c r="AO179" s="99">
        <v>29</v>
      </c>
      <c r="AP179" s="99">
        <v>16</v>
      </c>
      <c r="AQ179" s="99">
        <v>8</v>
      </c>
      <c r="AR179" s="108">
        <v>133.6</v>
      </c>
      <c r="AS179" s="92"/>
    </row>
    <row r="180" ht="14.25" spans="25:45">
      <c r="Y180" s="96" t="str">
        <f>CONCATENATE(Z180,AA180,AB180)</f>
        <v>30168</v>
      </c>
      <c r="Z180" s="99">
        <v>30</v>
      </c>
      <c r="AA180" s="99">
        <v>16</v>
      </c>
      <c r="AB180" s="99">
        <v>8</v>
      </c>
      <c r="AC180" s="100">
        <v>1.1</v>
      </c>
      <c r="AD180" s="100">
        <v>2.2</v>
      </c>
      <c r="AE180" s="100">
        <v>3.4</v>
      </c>
      <c r="AF180" s="100">
        <v>4.5</v>
      </c>
      <c r="AG180" s="100">
        <v>5.6</v>
      </c>
      <c r="AH180" s="100">
        <v>6.7</v>
      </c>
      <c r="AI180" s="100">
        <v>7.8</v>
      </c>
      <c r="AJ180" s="100">
        <v>10</v>
      </c>
      <c r="AK180" s="100">
        <v>12.2</v>
      </c>
      <c r="AL180" s="100">
        <v>15.5</v>
      </c>
      <c r="AN180" s="102" t="str">
        <f>CONCATENATE(AO180,AP180,AQ180)</f>
        <v>30168</v>
      </c>
      <c r="AO180" s="99">
        <v>30</v>
      </c>
      <c r="AP180" s="99">
        <v>16</v>
      </c>
      <c r="AQ180" s="99">
        <v>8</v>
      </c>
      <c r="AR180" s="108">
        <v>133.9</v>
      </c>
      <c r="AS180" s="92"/>
    </row>
    <row r="181" ht="14.25" spans="25:45">
      <c r="Y181" s="96" t="str">
        <f>CONCATENATE(Z181,AA181,AB181)</f>
        <v>31168</v>
      </c>
      <c r="Z181" s="99">
        <v>31</v>
      </c>
      <c r="AA181" s="99">
        <v>16</v>
      </c>
      <c r="AB181" s="99">
        <v>8</v>
      </c>
      <c r="AC181" s="100">
        <v>1.2</v>
      </c>
      <c r="AD181" s="100">
        <v>2.4</v>
      </c>
      <c r="AE181" s="100">
        <v>3.6</v>
      </c>
      <c r="AF181" s="100">
        <v>4.8</v>
      </c>
      <c r="AG181" s="100">
        <v>6</v>
      </c>
      <c r="AH181" s="100">
        <v>7.2</v>
      </c>
      <c r="AI181" s="100">
        <v>8.4</v>
      </c>
      <c r="AJ181" s="100">
        <v>10.7</v>
      </c>
      <c r="AK181" s="100">
        <v>13.1</v>
      </c>
      <c r="AL181" s="100">
        <v>16.6</v>
      </c>
      <c r="AN181" s="102" t="str">
        <f>CONCATENATE(AO181,AP181,AQ181)</f>
        <v>31168</v>
      </c>
      <c r="AO181" s="99">
        <v>31</v>
      </c>
      <c r="AP181" s="99">
        <v>16</v>
      </c>
      <c r="AQ181" s="99">
        <v>8</v>
      </c>
      <c r="AR181" s="108">
        <v>134.2</v>
      </c>
      <c r="AS181" s="92"/>
    </row>
    <row r="182" ht="14.25" spans="25:45">
      <c r="Y182" s="96" t="str">
        <f>CONCATENATE(Z182,AA182,AB182)</f>
        <v>32168</v>
      </c>
      <c r="Z182" s="99">
        <v>32</v>
      </c>
      <c r="AA182" s="99">
        <v>16</v>
      </c>
      <c r="AB182" s="99">
        <v>8</v>
      </c>
      <c r="AC182" s="100">
        <v>1.3</v>
      </c>
      <c r="AD182" s="100">
        <v>2.6</v>
      </c>
      <c r="AE182" s="100">
        <v>3.9</v>
      </c>
      <c r="AF182" s="100">
        <v>5.2</v>
      </c>
      <c r="AG182" s="100">
        <v>6.5</v>
      </c>
      <c r="AH182" s="100">
        <v>7.7</v>
      </c>
      <c r="AI182" s="100">
        <v>9</v>
      </c>
      <c r="AJ182" s="100">
        <v>11.6</v>
      </c>
      <c r="AK182" s="100">
        <v>14.1</v>
      </c>
      <c r="AL182" s="100">
        <v>17.8</v>
      </c>
      <c r="AN182" s="102" t="str">
        <f>CONCATENATE(AO182,AP182,AQ182)</f>
        <v>32168</v>
      </c>
      <c r="AO182" s="99">
        <v>32</v>
      </c>
      <c r="AP182" s="99">
        <v>16</v>
      </c>
      <c r="AQ182" s="99">
        <v>8</v>
      </c>
      <c r="AR182" s="108">
        <v>134.6</v>
      </c>
      <c r="AS182" s="92"/>
    </row>
    <row r="183" ht="14.25" spans="25:45">
      <c r="Y183" s="96" t="str">
        <f>CONCATENATE(Z183,AA183,AB183)</f>
        <v>33168</v>
      </c>
      <c r="Z183" s="99">
        <v>33</v>
      </c>
      <c r="AA183" s="99">
        <v>16</v>
      </c>
      <c r="AB183" s="99">
        <v>8</v>
      </c>
      <c r="AC183" s="100">
        <v>1.4</v>
      </c>
      <c r="AD183" s="100">
        <v>2.8</v>
      </c>
      <c r="AE183" s="100">
        <v>4.2</v>
      </c>
      <c r="AF183" s="100">
        <v>5.6</v>
      </c>
      <c r="AG183" s="100">
        <v>7</v>
      </c>
      <c r="AH183" s="100">
        <v>8.3</v>
      </c>
      <c r="AI183" s="100">
        <v>9.7</v>
      </c>
      <c r="AJ183" s="100">
        <v>12.5</v>
      </c>
      <c r="AK183" s="100">
        <v>15.2</v>
      </c>
      <c r="AL183" s="100">
        <v>19.2</v>
      </c>
      <c r="AN183" s="102" t="str">
        <f>CONCATENATE(AO183,AP183,AQ183)</f>
        <v>33168</v>
      </c>
      <c r="AO183" s="99">
        <v>33</v>
      </c>
      <c r="AP183" s="99">
        <v>16</v>
      </c>
      <c r="AQ183" s="99">
        <v>8</v>
      </c>
      <c r="AR183" s="108">
        <v>135.1</v>
      </c>
      <c r="AS183" s="92"/>
    </row>
    <row r="184" ht="14.25" spans="25:45">
      <c r="Y184" s="96" t="str">
        <f>CONCATENATE(Z184,AA184,AB184)</f>
        <v>34168</v>
      </c>
      <c r="Z184" s="99">
        <v>34</v>
      </c>
      <c r="AA184" s="99">
        <v>16</v>
      </c>
      <c r="AB184" s="99">
        <v>8</v>
      </c>
      <c r="AC184" s="100">
        <v>1.5</v>
      </c>
      <c r="AD184" s="100">
        <v>3</v>
      </c>
      <c r="AE184" s="100">
        <v>4.6</v>
      </c>
      <c r="AF184" s="100">
        <v>6.1</v>
      </c>
      <c r="AG184" s="100">
        <v>7.6</v>
      </c>
      <c r="AH184" s="100">
        <v>9.1</v>
      </c>
      <c r="AI184" s="100">
        <v>10.6</v>
      </c>
      <c r="AJ184" s="100">
        <v>13.6</v>
      </c>
      <c r="AK184" s="100">
        <v>16.5</v>
      </c>
      <c r="AL184" s="100">
        <v>20.9</v>
      </c>
      <c r="AN184" s="102" t="str">
        <f>CONCATENATE(AO184,AP184,AQ184)</f>
        <v>34168</v>
      </c>
      <c r="AO184" s="99">
        <v>34</v>
      </c>
      <c r="AP184" s="99">
        <v>16</v>
      </c>
      <c r="AQ184" s="99">
        <v>8</v>
      </c>
      <c r="AR184" s="108">
        <v>135.6</v>
      </c>
      <c r="AS184" s="92"/>
    </row>
    <row r="185" ht="14.25" spans="25:45">
      <c r="Y185" s="96" t="str">
        <f>CONCATENATE(Z185,AA185,AB185)</f>
        <v>35168</v>
      </c>
      <c r="Z185" s="99">
        <v>35</v>
      </c>
      <c r="AA185" s="99">
        <v>16</v>
      </c>
      <c r="AB185" s="99">
        <v>8</v>
      </c>
      <c r="AC185" s="100">
        <v>1.6</v>
      </c>
      <c r="AD185" s="100">
        <v>3.3</v>
      </c>
      <c r="AE185" s="100">
        <v>5</v>
      </c>
      <c r="AF185" s="100">
        <v>6.6</v>
      </c>
      <c r="AG185" s="100">
        <v>8.3</v>
      </c>
      <c r="AH185" s="100">
        <v>9.9</v>
      </c>
      <c r="AI185" s="100">
        <v>11.6</v>
      </c>
      <c r="AJ185" s="100">
        <v>14.8</v>
      </c>
      <c r="AK185" s="100">
        <v>18.1</v>
      </c>
      <c r="AL185" s="100">
        <v>22.8</v>
      </c>
      <c r="AN185" s="102" t="str">
        <f>CONCATENATE(AO185,AP185,AQ185)</f>
        <v>35168</v>
      </c>
      <c r="AO185" s="99">
        <v>35</v>
      </c>
      <c r="AP185" s="99">
        <v>16</v>
      </c>
      <c r="AQ185" s="99">
        <v>8</v>
      </c>
      <c r="AR185" s="108">
        <v>136.2</v>
      </c>
      <c r="AS185" s="92"/>
    </row>
    <row r="186" ht="14.25" spans="25:45">
      <c r="Y186" s="96" t="str">
        <f>CONCATENATE(Z186,AA186,AB186)</f>
        <v>36168</v>
      </c>
      <c r="Z186" s="99">
        <v>36</v>
      </c>
      <c r="AA186" s="99">
        <v>16</v>
      </c>
      <c r="AB186" s="99">
        <v>8</v>
      </c>
      <c r="AC186" s="100">
        <v>1.9</v>
      </c>
      <c r="AD186" s="100">
        <v>3.7</v>
      </c>
      <c r="AE186" s="100">
        <v>5.6</v>
      </c>
      <c r="AF186" s="100">
        <v>7.4</v>
      </c>
      <c r="AG186" s="100">
        <v>9.2</v>
      </c>
      <c r="AH186" s="100">
        <v>11</v>
      </c>
      <c r="AI186" s="100">
        <v>12.8</v>
      </c>
      <c r="AJ186" s="100">
        <v>16.3</v>
      </c>
      <c r="AK186" s="100">
        <v>19.9</v>
      </c>
      <c r="AL186" s="100">
        <v>25.1</v>
      </c>
      <c r="AN186" s="102" t="str">
        <f>CONCATENATE(AO186,AP186,AQ186)</f>
        <v>36168</v>
      </c>
      <c r="AO186" s="99">
        <v>36</v>
      </c>
      <c r="AP186" s="99">
        <v>16</v>
      </c>
      <c r="AQ186" s="99">
        <v>8</v>
      </c>
      <c r="AR186" s="108">
        <v>136.8</v>
      </c>
      <c r="AS186" s="92"/>
    </row>
    <row r="187" ht="14.25" spans="25:45">
      <c r="Y187" s="96" t="str">
        <f>CONCATENATE(Z187,AA187,AB187)</f>
        <v>37168</v>
      </c>
      <c r="Z187" s="99">
        <v>37</v>
      </c>
      <c r="AA187" s="99">
        <v>16</v>
      </c>
      <c r="AB187" s="99">
        <v>8</v>
      </c>
      <c r="AC187" s="100">
        <v>2</v>
      </c>
      <c r="AD187" s="100">
        <v>4.1</v>
      </c>
      <c r="AE187" s="100">
        <v>6.1</v>
      </c>
      <c r="AF187" s="100">
        <v>8.1</v>
      </c>
      <c r="AG187" s="100">
        <v>10.1</v>
      </c>
      <c r="AH187" s="100">
        <v>12</v>
      </c>
      <c r="AI187" s="100">
        <v>14</v>
      </c>
      <c r="AJ187" s="100">
        <v>17.9</v>
      </c>
      <c r="AK187" s="100">
        <v>21.8</v>
      </c>
      <c r="AL187" s="100">
        <v>27.5</v>
      </c>
      <c r="AN187" s="102" t="str">
        <f>CONCATENATE(AO187,AP187,AQ187)</f>
        <v>37168</v>
      </c>
      <c r="AO187" s="99">
        <v>37</v>
      </c>
      <c r="AP187" s="99">
        <v>16</v>
      </c>
      <c r="AQ187" s="99">
        <v>8</v>
      </c>
      <c r="AR187" s="108">
        <v>137.6</v>
      </c>
      <c r="AS187" s="92"/>
    </row>
    <row r="188" ht="14.25" spans="25:45">
      <c r="Y188" s="96" t="str">
        <f>CONCATENATE(Z188,AA188,AB188)</f>
        <v>38168</v>
      </c>
      <c r="Z188" s="99">
        <v>38</v>
      </c>
      <c r="AA188" s="99">
        <v>16</v>
      </c>
      <c r="AB188" s="99">
        <v>8</v>
      </c>
      <c r="AC188" s="100">
        <v>2.2</v>
      </c>
      <c r="AD188" s="100">
        <v>4.5</v>
      </c>
      <c r="AE188" s="100">
        <v>6.7</v>
      </c>
      <c r="AF188" s="100">
        <v>8.9</v>
      </c>
      <c r="AG188" s="100">
        <v>11.1</v>
      </c>
      <c r="AH188" s="100">
        <v>13.2</v>
      </c>
      <c r="AI188" s="100">
        <v>15.4</v>
      </c>
      <c r="AJ188" s="100">
        <v>19.7</v>
      </c>
      <c r="AK188" s="100">
        <v>24</v>
      </c>
      <c r="AL188" s="100">
        <v>30.2</v>
      </c>
      <c r="AN188" s="102" t="str">
        <f>CONCATENATE(AO188,AP188,AQ188)</f>
        <v>38168</v>
      </c>
      <c r="AO188" s="99">
        <v>38</v>
      </c>
      <c r="AP188" s="99">
        <v>16</v>
      </c>
      <c r="AQ188" s="99">
        <v>8</v>
      </c>
      <c r="AR188" s="108">
        <v>138.5</v>
      </c>
      <c r="AS188" s="92"/>
    </row>
    <row r="189" ht="14.25" spans="25:45">
      <c r="Y189" s="96" t="str">
        <f>CONCATENATE(Z189,AA189,AB189)</f>
        <v>39168</v>
      </c>
      <c r="Z189" s="99">
        <v>39</v>
      </c>
      <c r="AA189" s="99">
        <v>16</v>
      </c>
      <c r="AB189" s="99">
        <v>8</v>
      </c>
      <c r="AC189" s="100">
        <v>2.4</v>
      </c>
      <c r="AD189" s="100">
        <v>4.9</v>
      </c>
      <c r="AE189" s="100">
        <v>7.3</v>
      </c>
      <c r="AF189" s="100">
        <v>9.8</v>
      </c>
      <c r="AG189" s="100">
        <v>12.2</v>
      </c>
      <c r="AH189" s="100">
        <v>14.6</v>
      </c>
      <c r="AI189" s="100">
        <v>17</v>
      </c>
      <c r="AJ189" s="100">
        <v>21.7</v>
      </c>
      <c r="AK189" s="100">
        <v>26.4</v>
      </c>
      <c r="AL189" s="100">
        <v>33.2</v>
      </c>
      <c r="AN189" s="102" t="str">
        <f>CONCATENATE(AO189,AP189,AQ189)</f>
        <v>39168</v>
      </c>
      <c r="AO189" s="99">
        <v>39</v>
      </c>
      <c r="AP189" s="99">
        <v>16</v>
      </c>
      <c r="AQ189" s="99">
        <v>8</v>
      </c>
      <c r="AR189" s="108">
        <v>139.5</v>
      </c>
      <c r="AS189" s="92"/>
    </row>
    <row r="190" ht="14.25" spans="25:45">
      <c r="Y190" s="96" t="str">
        <f>CONCATENATE(Z190,AA190,AB190)</f>
        <v>40168</v>
      </c>
      <c r="Z190" s="99">
        <v>40</v>
      </c>
      <c r="AA190" s="99">
        <v>16</v>
      </c>
      <c r="AB190" s="99">
        <v>8</v>
      </c>
      <c r="AC190" s="100">
        <v>2.8</v>
      </c>
      <c r="AD190" s="100">
        <v>5.5</v>
      </c>
      <c r="AE190" s="100">
        <v>8.2</v>
      </c>
      <c r="AF190" s="100">
        <v>10.9</v>
      </c>
      <c r="AG190" s="100">
        <v>13.5</v>
      </c>
      <c r="AH190" s="100">
        <v>16.2</v>
      </c>
      <c r="AI190" s="100">
        <v>18.8</v>
      </c>
      <c r="AJ190" s="100">
        <v>24</v>
      </c>
      <c r="AK190" s="100">
        <v>29.1</v>
      </c>
      <c r="AL190" s="100">
        <v>36.6</v>
      </c>
      <c r="AN190" s="102" t="str">
        <f>CONCATENATE(AO190,AP190,AQ190)</f>
        <v>40168</v>
      </c>
      <c r="AO190" s="99">
        <v>40</v>
      </c>
      <c r="AP190" s="99">
        <v>16</v>
      </c>
      <c r="AQ190" s="99">
        <v>8</v>
      </c>
      <c r="AR190" s="108">
        <v>140.5</v>
      </c>
      <c r="AS190" s="92"/>
    </row>
    <row r="191" ht="14.25" spans="25:45">
      <c r="Y191" s="96" t="str">
        <f>CONCATENATE(Z191,AA191,AB191)</f>
        <v>41168</v>
      </c>
      <c r="Z191" s="99">
        <v>41</v>
      </c>
      <c r="AA191" s="99">
        <v>16</v>
      </c>
      <c r="AB191" s="99">
        <v>8</v>
      </c>
      <c r="AC191" s="100">
        <v>3.1</v>
      </c>
      <c r="AD191" s="100">
        <v>6.1</v>
      </c>
      <c r="AE191" s="100">
        <v>9.1</v>
      </c>
      <c r="AF191" s="100">
        <v>12</v>
      </c>
      <c r="AG191" s="100">
        <v>14.9</v>
      </c>
      <c r="AH191" s="100">
        <v>17.8</v>
      </c>
      <c r="AI191" s="100">
        <v>20.8</v>
      </c>
      <c r="AJ191" s="100">
        <v>26.5</v>
      </c>
      <c r="AK191" s="100">
        <v>32.1</v>
      </c>
      <c r="AL191" s="100">
        <v>40.3</v>
      </c>
      <c r="AN191" s="102" t="str">
        <f>CONCATENATE(AO191,AP191,AQ191)</f>
        <v>41168</v>
      </c>
      <c r="AO191" s="99">
        <v>41</v>
      </c>
      <c r="AP191" s="99">
        <v>16</v>
      </c>
      <c r="AQ191" s="99">
        <v>8</v>
      </c>
      <c r="AR191" s="108">
        <v>141.7</v>
      </c>
      <c r="AS191" s="92"/>
    </row>
    <row r="192" ht="14.25" spans="25:45">
      <c r="Y192" s="96" t="str">
        <f>CONCATENATE(Z192,AA192,AB192)</f>
        <v>42168</v>
      </c>
      <c r="Z192" s="99">
        <v>42</v>
      </c>
      <c r="AA192" s="99">
        <v>16</v>
      </c>
      <c r="AB192" s="99">
        <v>8</v>
      </c>
      <c r="AC192" s="100">
        <v>3.3</v>
      </c>
      <c r="AD192" s="100">
        <v>6.7</v>
      </c>
      <c r="AE192" s="100">
        <v>9.9</v>
      </c>
      <c r="AF192" s="100">
        <v>13.2</v>
      </c>
      <c r="AG192" s="100">
        <v>16.4</v>
      </c>
      <c r="AH192" s="100">
        <v>19.7</v>
      </c>
      <c r="AI192" s="100">
        <v>22.8</v>
      </c>
      <c r="AJ192" s="100">
        <v>29.1</v>
      </c>
      <c r="AK192" s="100">
        <v>35.3</v>
      </c>
      <c r="AL192" s="100">
        <v>44.3</v>
      </c>
      <c r="AN192" s="102" t="str">
        <f>CONCATENATE(AO192,AP192,AQ192)</f>
        <v>42168</v>
      </c>
      <c r="AO192" s="99">
        <v>42</v>
      </c>
      <c r="AP192" s="99">
        <v>16</v>
      </c>
      <c r="AQ192" s="99">
        <v>8</v>
      </c>
      <c r="AR192" s="108">
        <v>143.1</v>
      </c>
      <c r="AS192" s="92"/>
    </row>
    <row r="193" ht="14.25" spans="25:45">
      <c r="Y193" s="96" t="str">
        <f>CONCATENATE(Z193,AA193,AB193)</f>
        <v>43168</v>
      </c>
      <c r="Z193" s="99">
        <v>43</v>
      </c>
      <c r="AA193" s="99">
        <v>16</v>
      </c>
      <c r="AB193" s="99">
        <v>8</v>
      </c>
      <c r="AC193" s="100">
        <v>3.7</v>
      </c>
      <c r="AD193" s="100">
        <v>7.3</v>
      </c>
      <c r="AE193" s="100">
        <v>11</v>
      </c>
      <c r="AF193" s="100">
        <v>14.6</v>
      </c>
      <c r="AG193" s="100">
        <v>18.1</v>
      </c>
      <c r="AH193" s="100">
        <v>21.7</v>
      </c>
      <c r="AI193" s="100">
        <v>25.2</v>
      </c>
      <c r="AJ193" s="100">
        <v>32.1</v>
      </c>
      <c r="AK193" s="100">
        <v>38.8</v>
      </c>
      <c r="AL193" s="100">
        <v>48.7</v>
      </c>
      <c r="AN193" s="102" t="str">
        <f>CONCATENATE(AO193,AP193,AQ193)</f>
        <v>43168</v>
      </c>
      <c r="AO193" s="99">
        <v>43</v>
      </c>
      <c r="AP193" s="99">
        <v>16</v>
      </c>
      <c r="AQ193" s="99">
        <v>8</v>
      </c>
      <c r="AR193" s="108">
        <v>144.6</v>
      </c>
      <c r="AS193" s="92"/>
    </row>
    <row r="194" ht="14.25" spans="25:45">
      <c r="Y194" s="96" t="str">
        <f>CONCATENATE(Z194,AA194,AB194)</f>
        <v>44168</v>
      </c>
      <c r="Z194" s="99">
        <v>44</v>
      </c>
      <c r="AA194" s="99">
        <v>16</v>
      </c>
      <c r="AB194" s="99">
        <v>8</v>
      </c>
      <c r="AC194" s="100">
        <v>4.1</v>
      </c>
      <c r="AD194" s="100">
        <v>8.1</v>
      </c>
      <c r="AE194" s="100">
        <v>12.1</v>
      </c>
      <c r="AF194" s="100">
        <v>16.1</v>
      </c>
      <c r="AG194" s="100">
        <v>20</v>
      </c>
      <c r="AH194" s="100">
        <v>23.9</v>
      </c>
      <c r="AI194" s="100">
        <v>27.8</v>
      </c>
      <c r="AJ194" s="100">
        <v>35.3</v>
      </c>
      <c r="AK194" s="100">
        <v>42.7</v>
      </c>
      <c r="AL194" s="100">
        <v>53.6</v>
      </c>
      <c r="AN194" s="102" t="str">
        <f>CONCATENATE(AO194,AP194,AQ194)</f>
        <v>44168</v>
      </c>
      <c r="AO194" s="99">
        <v>44</v>
      </c>
      <c r="AP194" s="99">
        <v>16</v>
      </c>
      <c r="AQ194" s="99">
        <v>8</v>
      </c>
      <c r="AR194" s="108">
        <v>146.2</v>
      </c>
      <c r="AS194" s="92"/>
    </row>
    <row r="195" ht="14.25" spans="25:45">
      <c r="Y195" s="96" t="str">
        <f>CONCATENATE(Z195,AA195,AB195)</f>
        <v>45168</v>
      </c>
      <c r="Z195" s="99">
        <v>45</v>
      </c>
      <c r="AA195" s="99">
        <v>16</v>
      </c>
      <c r="AB195" s="99">
        <v>8</v>
      </c>
      <c r="AC195" s="100">
        <v>4.5</v>
      </c>
      <c r="AD195" s="100">
        <v>9</v>
      </c>
      <c r="AE195" s="100">
        <v>13.4</v>
      </c>
      <c r="AF195" s="100">
        <v>17.8</v>
      </c>
      <c r="AG195" s="100">
        <v>22.1</v>
      </c>
      <c r="AH195" s="100">
        <v>26.3</v>
      </c>
      <c r="AI195" s="100">
        <v>30.6</v>
      </c>
      <c r="AJ195" s="100">
        <v>38.9</v>
      </c>
      <c r="AK195" s="100">
        <v>47</v>
      </c>
      <c r="AL195" s="100">
        <v>58.9</v>
      </c>
      <c r="AN195" s="102" t="str">
        <f>CONCATENATE(AO195,AP195,AQ195)</f>
        <v>45168</v>
      </c>
      <c r="AO195" s="99">
        <v>45</v>
      </c>
      <c r="AP195" s="99">
        <v>16</v>
      </c>
      <c r="AQ195" s="99">
        <v>8</v>
      </c>
      <c r="AR195" s="108">
        <v>148</v>
      </c>
      <c r="AS195" s="92"/>
    </row>
    <row r="196" ht="14.25" spans="25:45">
      <c r="Y196" s="96" t="str">
        <f>CONCATENATE(Z196,AA196,AB196)</f>
        <v>46168</v>
      </c>
      <c r="Z196" s="99">
        <v>46</v>
      </c>
      <c r="AA196" s="99">
        <v>16</v>
      </c>
      <c r="AB196" s="99">
        <v>8</v>
      </c>
      <c r="AC196" s="100">
        <v>5</v>
      </c>
      <c r="AD196" s="100">
        <v>9.9</v>
      </c>
      <c r="AE196" s="100">
        <v>14.8</v>
      </c>
      <c r="AF196" s="100">
        <v>19.6</v>
      </c>
      <c r="AG196" s="100">
        <v>24.4</v>
      </c>
      <c r="AH196" s="100">
        <v>29.1</v>
      </c>
      <c r="AI196" s="100">
        <v>33.7</v>
      </c>
      <c r="AJ196" s="100">
        <v>42.8</v>
      </c>
      <c r="AK196" s="100">
        <v>51.7</v>
      </c>
      <c r="AL196" s="100">
        <v>64.6</v>
      </c>
      <c r="AN196" s="102" t="str">
        <f>CONCATENATE(AO196,AP196,AQ196)</f>
        <v>46168</v>
      </c>
      <c r="AO196" s="99">
        <v>46</v>
      </c>
      <c r="AP196" s="99">
        <v>16</v>
      </c>
      <c r="AQ196" s="99">
        <v>8</v>
      </c>
      <c r="AR196" s="108">
        <v>149.9</v>
      </c>
      <c r="AS196" s="92"/>
    </row>
    <row r="197" ht="14.25" spans="25:45">
      <c r="Y197" s="96" t="str">
        <f>CONCATENATE(Z197,AA197,AB197)</f>
        <v>47168</v>
      </c>
      <c r="Z197" s="99">
        <v>47</v>
      </c>
      <c r="AA197" s="99">
        <v>16</v>
      </c>
      <c r="AB197" s="99">
        <v>8</v>
      </c>
      <c r="AC197" s="100">
        <v>5.5</v>
      </c>
      <c r="AD197" s="100">
        <v>10.9</v>
      </c>
      <c r="AE197" s="100">
        <v>16.3</v>
      </c>
      <c r="AF197" s="100">
        <v>21.6</v>
      </c>
      <c r="AG197" s="100">
        <v>26.8</v>
      </c>
      <c r="AH197" s="100">
        <v>31.9</v>
      </c>
      <c r="AI197" s="100">
        <v>37</v>
      </c>
      <c r="AJ197" s="100">
        <v>47</v>
      </c>
      <c r="AK197" s="100">
        <v>56.7</v>
      </c>
      <c r="AL197" s="100">
        <v>70.9</v>
      </c>
      <c r="AN197" s="102" t="str">
        <f>CONCATENATE(AO197,AP197,AQ197)</f>
        <v>47168</v>
      </c>
      <c r="AO197" s="99">
        <v>47</v>
      </c>
      <c r="AP197" s="99">
        <v>16</v>
      </c>
      <c r="AQ197" s="99">
        <v>8</v>
      </c>
      <c r="AR197" s="108">
        <v>152.1</v>
      </c>
      <c r="AS197" s="92"/>
    </row>
    <row r="198" ht="14.25" spans="25:45">
      <c r="Y198" s="96" t="str">
        <f>CONCATENATE(Z198,AA198,AB198)</f>
        <v>48168</v>
      </c>
      <c r="Z198" s="99">
        <v>48</v>
      </c>
      <c r="AA198" s="99">
        <v>16</v>
      </c>
      <c r="AB198" s="99">
        <v>8</v>
      </c>
      <c r="AC198" s="100">
        <v>6</v>
      </c>
      <c r="AD198" s="100">
        <v>12</v>
      </c>
      <c r="AE198" s="100">
        <v>17.9</v>
      </c>
      <c r="AF198" s="100">
        <v>23.7</v>
      </c>
      <c r="AG198" s="100">
        <v>29.4</v>
      </c>
      <c r="AH198" s="100">
        <v>35.1</v>
      </c>
      <c r="AI198" s="100">
        <v>40.6</v>
      </c>
      <c r="AJ198" s="100">
        <v>51.6</v>
      </c>
      <c r="AK198" s="100">
        <v>62.2</v>
      </c>
      <c r="AL198" s="100">
        <v>77.7</v>
      </c>
      <c r="AN198" s="102" t="str">
        <f>CONCATENATE(AO198,AP198,AQ198)</f>
        <v>48168</v>
      </c>
      <c r="AO198" s="99">
        <v>48</v>
      </c>
      <c r="AP198" s="99">
        <v>16</v>
      </c>
      <c r="AQ198" s="99">
        <v>8</v>
      </c>
      <c r="AR198" s="108">
        <v>154.5</v>
      </c>
      <c r="AS198" s="92"/>
    </row>
    <row r="199" ht="14.25" spans="25:45">
      <c r="Y199" s="96" t="str">
        <f>CONCATENATE(Z199,AA199,AB199)</f>
        <v>49168</v>
      </c>
      <c r="Z199" s="99">
        <v>49</v>
      </c>
      <c r="AA199" s="99">
        <v>16</v>
      </c>
      <c r="AB199" s="99">
        <v>8</v>
      </c>
      <c r="AC199" s="100">
        <v>6.6</v>
      </c>
      <c r="AD199" s="100">
        <v>13.1</v>
      </c>
      <c r="AE199" s="100">
        <v>19.5</v>
      </c>
      <c r="AF199" s="100">
        <v>25.8</v>
      </c>
      <c r="AG199" s="100">
        <v>32</v>
      </c>
      <c r="AH199" s="100">
        <v>38.1</v>
      </c>
      <c r="AI199" s="100">
        <v>44.1</v>
      </c>
      <c r="AJ199" s="100">
        <v>55.9</v>
      </c>
      <c r="AK199" s="100">
        <v>67.4</v>
      </c>
      <c r="AL199" s="100">
        <v>84.1</v>
      </c>
      <c r="AN199" s="102" t="str">
        <f>CONCATENATE(AO199,AP199,AQ199)</f>
        <v>49168</v>
      </c>
      <c r="AO199" s="99">
        <v>49</v>
      </c>
      <c r="AP199" s="99">
        <v>16</v>
      </c>
      <c r="AQ199" s="99">
        <v>8</v>
      </c>
      <c r="AR199" s="111">
        <v>155</v>
      </c>
      <c r="AS199" s="92"/>
    </row>
    <row r="200" ht="14.25" spans="25:45">
      <c r="Y200" s="96" t="str">
        <f>CONCATENATE(Z200,AA200,AB200)</f>
        <v>50168</v>
      </c>
      <c r="Z200" s="99">
        <v>50</v>
      </c>
      <c r="AA200" s="99">
        <v>16</v>
      </c>
      <c r="AB200" s="99">
        <v>8</v>
      </c>
      <c r="AC200" s="100">
        <v>7.2</v>
      </c>
      <c r="AD200" s="100">
        <v>14.3</v>
      </c>
      <c r="AE200" s="100">
        <v>21.2</v>
      </c>
      <c r="AF200" s="100">
        <v>28</v>
      </c>
      <c r="AG200" s="100">
        <v>34.7</v>
      </c>
      <c r="AH200" s="100">
        <v>41.4</v>
      </c>
      <c r="AI200" s="100">
        <v>47.9</v>
      </c>
      <c r="AJ200" s="100">
        <v>60.6</v>
      </c>
      <c r="AK200" s="100">
        <v>73</v>
      </c>
      <c r="AL200" s="100">
        <v>91</v>
      </c>
      <c r="AN200" s="102" t="str">
        <f>CONCATENATE(AO200,AP200,AQ200)</f>
        <v>50168</v>
      </c>
      <c r="AO200" s="99">
        <v>50</v>
      </c>
      <c r="AP200" s="99">
        <v>16</v>
      </c>
      <c r="AQ200" s="99">
        <v>8</v>
      </c>
      <c r="AR200" s="111">
        <v>156</v>
      </c>
      <c r="AS200" s="92"/>
    </row>
    <row r="201" ht="14.25" spans="25:45">
      <c r="Y201" s="96" t="str">
        <f>CONCATENATE(Z201,AA201,AB201)</f>
        <v>18179</v>
      </c>
      <c r="Z201" s="99">
        <v>18</v>
      </c>
      <c r="AA201" s="99">
        <v>17</v>
      </c>
      <c r="AB201" s="99">
        <v>9</v>
      </c>
      <c r="AC201" s="100">
        <v>0.6</v>
      </c>
      <c r="AD201" s="100">
        <v>1.2</v>
      </c>
      <c r="AE201" s="100">
        <v>1.8</v>
      </c>
      <c r="AF201" s="100">
        <v>2.4</v>
      </c>
      <c r="AG201" s="100">
        <v>3</v>
      </c>
      <c r="AH201" s="100">
        <v>3.6</v>
      </c>
      <c r="AI201" s="100">
        <v>4.2</v>
      </c>
      <c r="AJ201" s="100">
        <v>5.4</v>
      </c>
      <c r="AK201" s="100">
        <v>6.6</v>
      </c>
      <c r="AL201" s="100">
        <v>8.4</v>
      </c>
      <c r="AN201" s="102" t="str">
        <f>CONCATENATE(AO201,AP201,AQ201)</f>
        <v>18179</v>
      </c>
      <c r="AO201" s="99">
        <v>18</v>
      </c>
      <c r="AP201" s="99">
        <v>17</v>
      </c>
      <c r="AQ201" s="99">
        <v>9</v>
      </c>
      <c r="AR201" s="108">
        <v>114.4</v>
      </c>
      <c r="AS201" s="92"/>
    </row>
    <row r="202" ht="14.25" spans="25:45">
      <c r="Y202" s="96" t="str">
        <f>CONCATENATE(Z202,AA202,AB202)</f>
        <v>19179</v>
      </c>
      <c r="Z202" s="99">
        <v>19</v>
      </c>
      <c r="AA202" s="99">
        <v>17</v>
      </c>
      <c r="AB202" s="99">
        <v>9</v>
      </c>
      <c r="AC202" s="100">
        <v>0.6</v>
      </c>
      <c r="AD202" s="100">
        <v>1.2</v>
      </c>
      <c r="AE202" s="100">
        <v>1.9</v>
      </c>
      <c r="AF202" s="100">
        <v>2.5</v>
      </c>
      <c r="AG202" s="100">
        <v>3.1</v>
      </c>
      <c r="AH202" s="100">
        <v>3.7</v>
      </c>
      <c r="AI202" s="100">
        <v>4.3</v>
      </c>
      <c r="AJ202" s="100">
        <v>5.5</v>
      </c>
      <c r="AK202" s="100">
        <v>6.8</v>
      </c>
      <c r="AL202" s="100">
        <v>8.6</v>
      </c>
      <c r="AN202" s="102" t="str">
        <f>CONCATENATE(AO202,AP202,AQ202)</f>
        <v>19179</v>
      </c>
      <c r="AO202" s="99">
        <v>19</v>
      </c>
      <c r="AP202" s="99">
        <v>17</v>
      </c>
      <c r="AQ202" s="99">
        <v>9</v>
      </c>
      <c r="AR202" s="108">
        <v>114.5</v>
      </c>
      <c r="AS202" s="92"/>
    </row>
    <row r="203" ht="14.25" spans="25:45">
      <c r="Y203" s="96" t="str">
        <f>CONCATENATE(Z203,AA203,AB203)</f>
        <v>20179</v>
      </c>
      <c r="Z203" s="99">
        <v>20</v>
      </c>
      <c r="AA203" s="99">
        <v>17</v>
      </c>
      <c r="AB203" s="99">
        <v>9</v>
      </c>
      <c r="AC203" s="100">
        <v>0.6</v>
      </c>
      <c r="AD203" s="100">
        <v>1.2</v>
      </c>
      <c r="AE203" s="100">
        <v>1.9</v>
      </c>
      <c r="AF203" s="100">
        <v>2.5</v>
      </c>
      <c r="AG203" s="100">
        <v>3.1</v>
      </c>
      <c r="AH203" s="100">
        <v>3.8</v>
      </c>
      <c r="AI203" s="100">
        <v>4.4</v>
      </c>
      <c r="AJ203" s="100">
        <v>5.7</v>
      </c>
      <c r="AK203" s="100">
        <v>6.9</v>
      </c>
      <c r="AL203" s="100">
        <v>8.8</v>
      </c>
      <c r="AN203" s="102" t="str">
        <f>CONCATENATE(AO203,AP203,AQ203)</f>
        <v>20179</v>
      </c>
      <c r="AO203" s="99">
        <v>20</v>
      </c>
      <c r="AP203" s="99">
        <v>17</v>
      </c>
      <c r="AQ203" s="99">
        <v>9</v>
      </c>
      <c r="AR203" s="108">
        <v>114.6</v>
      </c>
      <c r="AS203" s="92"/>
    </row>
    <row r="204" ht="14.25" spans="25:45">
      <c r="Y204" s="96" t="str">
        <f>CONCATENATE(Z204,AA204,AB204)</f>
        <v>21179</v>
      </c>
      <c r="Z204" s="99">
        <v>21</v>
      </c>
      <c r="AA204" s="99">
        <v>17</v>
      </c>
      <c r="AB204" s="99">
        <v>9</v>
      </c>
      <c r="AC204" s="100">
        <v>0.6</v>
      </c>
      <c r="AD204" s="100">
        <v>1.2</v>
      </c>
      <c r="AE204" s="100">
        <v>1.9</v>
      </c>
      <c r="AF204" s="100">
        <v>2.5</v>
      </c>
      <c r="AG204" s="100">
        <v>3.2</v>
      </c>
      <c r="AH204" s="100">
        <v>3.8</v>
      </c>
      <c r="AI204" s="100">
        <v>4.5</v>
      </c>
      <c r="AJ204" s="100">
        <v>5.8</v>
      </c>
      <c r="AK204" s="100">
        <v>7.1</v>
      </c>
      <c r="AL204" s="100">
        <v>9</v>
      </c>
      <c r="AN204" s="102" t="str">
        <f>CONCATENATE(AO204,AP204,AQ204)</f>
        <v>21179</v>
      </c>
      <c r="AO204" s="99">
        <v>21</v>
      </c>
      <c r="AP204" s="99">
        <v>17</v>
      </c>
      <c r="AQ204" s="99">
        <v>9</v>
      </c>
      <c r="AR204" s="108">
        <v>114.7</v>
      </c>
      <c r="AS204" s="92"/>
    </row>
    <row r="205" ht="14.25" spans="25:45">
      <c r="Y205" s="96" t="str">
        <f>CONCATENATE(Z205,AA205,AB205)</f>
        <v>22179</v>
      </c>
      <c r="Z205" s="99">
        <v>22</v>
      </c>
      <c r="AA205" s="99">
        <v>17</v>
      </c>
      <c r="AB205" s="99">
        <v>9</v>
      </c>
      <c r="AC205" s="100">
        <v>0.7</v>
      </c>
      <c r="AD205" s="100">
        <v>1.4</v>
      </c>
      <c r="AE205" s="100">
        <v>2</v>
      </c>
      <c r="AF205" s="100">
        <v>2.7</v>
      </c>
      <c r="AG205" s="100">
        <v>3.3</v>
      </c>
      <c r="AH205" s="100">
        <v>4</v>
      </c>
      <c r="AI205" s="100">
        <v>4.7</v>
      </c>
      <c r="AJ205" s="100">
        <v>6</v>
      </c>
      <c r="AK205" s="100">
        <v>7.3</v>
      </c>
      <c r="AL205" s="100">
        <v>9.3</v>
      </c>
      <c r="AN205" s="102" t="str">
        <f>CONCATENATE(AO205,AP205,AQ205)</f>
        <v>22179</v>
      </c>
      <c r="AO205" s="99">
        <v>22</v>
      </c>
      <c r="AP205" s="99">
        <v>17</v>
      </c>
      <c r="AQ205" s="99">
        <v>9</v>
      </c>
      <c r="AR205" s="108">
        <v>114.7</v>
      </c>
      <c r="AS205" s="92"/>
    </row>
    <row r="206" ht="14.25" spans="25:45">
      <c r="Y206" s="96" t="str">
        <f>CONCATENATE(Z206,AA206,AB206)</f>
        <v>23179</v>
      </c>
      <c r="Z206" s="99">
        <v>23</v>
      </c>
      <c r="AA206" s="99">
        <v>17</v>
      </c>
      <c r="AB206" s="99">
        <v>9</v>
      </c>
      <c r="AC206" s="100">
        <v>0.7</v>
      </c>
      <c r="AD206" s="100">
        <v>1.4</v>
      </c>
      <c r="AE206" s="100">
        <v>2.1</v>
      </c>
      <c r="AF206" s="100">
        <v>2.7</v>
      </c>
      <c r="AG206" s="100">
        <v>3.4</v>
      </c>
      <c r="AH206" s="100">
        <v>4.1</v>
      </c>
      <c r="AI206" s="100">
        <v>4.8</v>
      </c>
      <c r="AJ206" s="100">
        <v>6.2</v>
      </c>
      <c r="AK206" s="100">
        <v>7.5</v>
      </c>
      <c r="AL206" s="100">
        <v>9.6</v>
      </c>
      <c r="AN206" s="102" t="str">
        <f>CONCATENATE(AO206,AP206,AQ206)</f>
        <v>23179</v>
      </c>
      <c r="AO206" s="99">
        <v>23</v>
      </c>
      <c r="AP206" s="99">
        <v>17</v>
      </c>
      <c r="AQ206" s="99">
        <v>9</v>
      </c>
      <c r="AR206" s="108">
        <v>114.8</v>
      </c>
      <c r="AS206" s="92"/>
    </row>
    <row r="207" ht="14.25" spans="25:45">
      <c r="Y207" s="96" t="str">
        <f>CONCATENATE(Z207,AA207,AB207)</f>
        <v>24179</v>
      </c>
      <c r="Z207" s="99">
        <v>24</v>
      </c>
      <c r="AA207" s="99">
        <v>17</v>
      </c>
      <c r="AB207" s="99">
        <v>9</v>
      </c>
      <c r="AC207" s="100">
        <v>0.7</v>
      </c>
      <c r="AD207" s="100">
        <v>1.4</v>
      </c>
      <c r="AE207" s="100">
        <v>2.1</v>
      </c>
      <c r="AF207" s="100">
        <v>2.8</v>
      </c>
      <c r="AG207" s="100">
        <v>3.5</v>
      </c>
      <c r="AH207" s="100">
        <v>4.2</v>
      </c>
      <c r="AI207" s="100">
        <v>5</v>
      </c>
      <c r="AJ207" s="100">
        <v>6.4</v>
      </c>
      <c r="AK207" s="100">
        <v>7.8</v>
      </c>
      <c r="AL207" s="100">
        <v>9.9</v>
      </c>
      <c r="AN207" s="102" t="str">
        <f>CONCATENATE(AO207,AP207,AQ207)</f>
        <v>24179</v>
      </c>
      <c r="AO207" s="99">
        <v>24</v>
      </c>
      <c r="AP207" s="99">
        <v>17</v>
      </c>
      <c r="AQ207" s="99">
        <v>9</v>
      </c>
      <c r="AR207" s="108">
        <v>114.9</v>
      </c>
      <c r="AS207" s="92"/>
    </row>
    <row r="208" ht="14.25" spans="25:45">
      <c r="Y208" s="96" t="str">
        <f>CONCATENATE(Z208,AA208,AB208)</f>
        <v>25179</v>
      </c>
      <c r="Z208" s="99">
        <v>25</v>
      </c>
      <c r="AA208" s="99">
        <v>17</v>
      </c>
      <c r="AB208" s="99">
        <v>9</v>
      </c>
      <c r="AC208" s="100">
        <v>0.7</v>
      </c>
      <c r="AD208" s="100">
        <v>1.5</v>
      </c>
      <c r="AE208" s="100">
        <v>2.2</v>
      </c>
      <c r="AF208" s="100">
        <v>2.9</v>
      </c>
      <c r="AG208" s="100">
        <v>3.7</v>
      </c>
      <c r="AH208" s="100">
        <v>4.4</v>
      </c>
      <c r="AI208" s="100">
        <v>5.2</v>
      </c>
      <c r="AJ208" s="100">
        <v>6.6</v>
      </c>
      <c r="AK208" s="100">
        <v>8.1</v>
      </c>
      <c r="AL208" s="100">
        <v>10.2</v>
      </c>
      <c r="AN208" s="102" t="str">
        <f>CONCATENATE(AO208,AP208,AQ208)</f>
        <v>25179</v>
      </c>
      <c r="AO208" s="99">
        <v>25</v>
      </c>
      <c r="AP208" s="99">
        <v>17</v>
      </c>
      <c r="AQ208" s="99">
        <v>9</v>
      </c>
      <c r="AR208" s="108">
        <v>115</v>
      </c>
      <c r="AS208" s="92"/>
    </row>
    <row r="209" ht="14.25" spans="25:45">
      <c r="Y209" s="96" t="str">
        <f>CONCATENATE(Z209,AA209,AB209)</f>
        <v>26179</v>
      </c>
      <c r="Z209" s="99">
        <v>26</v>
      </c>
      <c r="AA209" s="99">
        <v>17</v>
      </c>
      <c r="AB209" s="99">
        <v>9</v>
      </c>
      <c r="AC209" s="100">
        <v>0.8</v>
      </c>
      <c r="AD209" s="100">
        <v>1.6</v>
      </c>
      <c r="AE209" s="100">
        <v>2.3</v>
      </c>
      <c r="AF209" s="100">
        <v>3.1</v>
      </c>
      <c r="AG209" s="100">
        <v>3.9</v>
      </c>
      <c r="AH209" s="100">
        <v>4.6</v>
      </c>
      <c r="AI209" s="100">
        <v>5.4</v>
      </c>
      <c r="AJ209" s="100">
        <v>6.9</v>
      </c>
      <c r="AK209" s="100">
        <v>8.4</v>
      </c>
      <c r="AL209" s="100">
        <v>10.7</v>
      </c>
      <c r="AN209" s="102" t="str">
        <f>CONCATENATE(AO209,AP209,AQ209)</f>
        <v>26179</v>
      </c>
      <c r="AO209" s="99">
        <v>26</v>
      </c>
      <c r="AP209" s="99">
        <v>17</v>
      </c>
      <c r="AQ209" s="99">
        <v>9</v>
      </c>
      <c r="AR209" s="108">
        <v>115.1</v>
      </c>
      <c r="AS209" s="92"/>
    </row>
    <row r="210" ht="14.25" spans="25:45">
      <c r="Y210" s="96" t="str">
        <f>CONCATENATE(Z210,AA210,AB210)</f>
        <v>27179</v>
      </c>
      <c r="Z210" s="99">
        <v>27</v>
      </c>
      <c r="AA210" s="99">
        <v>17</v>
      </c>
      <c r="AB210" s="99">
        <v>9</v>
      </c>
      <c r="AC210" s="100">
        <v>0.8</v>
      </c>
      <c r="AD210" s="100">
        <v>1.6</v>
      </c>
      <c r="AE210" s="100">
        <v>2.4</v>
      </c>
      <c r="AF210" s="100">
        <v>3.2</v>
      </c>
      <c r="AG210" s="100">
        <v>4</v>
      </c>
      <c r="AH210" s="100">
        <v>4.8</v>
      </c>
      <c r="AI210" s="100">
        <v>5.6</v>
      </c>
      <c r="AJ210" s="100">
        <v>7.2</v>
      </c>
      <c r="AK210" s="100">
        <v>8.8</v>
      </c>
      <c r="AL210" s="100">
        <v>11.1</v>
      </c>
      <c r="AN210" s="102" t="str">
        <f>CONCATENATE(AO210,AP210,AQ210)</f>
        <v>27179</v>
      </c>
      <c r="AO210" s="99">
        <v>27</v>
      </c>
      <c r="AP210" s="99">
        <v>17</v>
      </c>
      <c r="AQ210" s="99">
        <v>9</v>
      </c>
      <c r="AR210" s="108">
        <v>115.3</v>
      </c>
      <c r="AS210" s="92"/>
    </row>
    <row r="211" ht="14.25" spans="25:45">
      <c r="Y211" s="96" t="str">
        <f>CONCATENATE(Z211,AA211,AB211)</f>
        <v>28179</v>
      </c>
      <c r="Z211" s="99">
        <v>28</v>
      </c>
      <c r="AA211" s="99">
        <v>17</v>
      </c>
      <c r="AB211" s="99">
        <v>9</v>
      </c>
      <c r="AC211" s="100">
        <v>0.8</v>
      </c>
      <c r="AD211" s="100">
        <v>1.7</v>
      </c>
      <c r="AE211" s="100">
        <v>2.5</v>
      </c>
      <c r="AF211" s="100">
        <v>3.3</v>
      </c>
      <c r="AG211" s="100">
        <v>4.2</v>
      </c>
      <c r="AH211" s="100">
        <v>5.1</v>
      </c>
      <c r="AI211" s="100">
        <v>5.9</v>
      </c>
      <c r="AJ211" s="100">
        <v>7.6</v>
      </c>
      <c r="AK211" s="100">
        <v>9.2</v>
      </c>
      <c r="AL211" s="100">
        <v>11.7</v>
      </c>
      <c r="AN211" s="102" t="str">
        <f>CONCATENATE(AO211,AP211,AQ211)</f>
        <v>28179</v>
      </c>
      <c r="AO211" s="99">
        <v>28</v>
      </c>
      <c r="AP211" s="99">
        <v>17</v>
      </c>
      <c r="AQ211" s="99">
        <v>9</v>
      </c>
      <c r="AR211" s="108">
        <v>115.5</v>
      </c>
      <c r="AS211" s="92"/>
    </row>
    <row r="212" ht="14.25" spans="25:45">
      <c r="Y212" s="96" t="str">
        <f>CONCATENATE(Z212,AA212,AB212)</f>
        <v>29179</v>
      </c>
      <c r="Z212" s="99">
        <v>29</v>
      </c>
      <c r="AA212" s="99">
        <v>17</v>
      </c>
      <c r="AB212" s="99">
        <v>9</v>
      </c>
      <c r="AC212" s="100">
        <v>0.9</v>
      </c>
      <c r="AD212" s="100">
        <v>1.8</v>
      </c>
      <c r="AE212" s="100">
        <v>2.7</v>
      </c>
      <c r="AF212" s="100">
        <v>3.6</v>
      </c>
      <c r="AG212" s="100">
        <v>4.5</v>
      </c>
      <c r="AH212" s="100">
        <v>5.4</v>
      </c>
      <c r="AI212" s="100">
        <v>6.3</v>
      </c>
      <c r="AJ212" s="100">
        <v>8</v>
      </c>
      <c r="AK212" s="100">
        <v>9.8</v>
      </c>
      <c r="AL212" s="100">
        <v>12.4</v>
      </c>
      <c r="AN212" s="102" t="str">
        <f>CONCATENATE(AO212,AP212,AQ212)</f>
        <v>29179</v>
      </c>
      <c r="AO212" s="99">
        <v>29</v>
      </c>
      <c r="AP212" s="99">
        <v>17</v>
      </c>
      <c r="AQ212" s="99">
        <v>9</v>
      </c>
      <c r="AR212" s="108">
        <v>115.7</v>
      </c>
      <c r="AS212" s="92"/>
    </row>
    <row r="213" ht="14.25" spans="25:45">
      <c r="Y213" s="96" t="str">
        <f>CONCATENATE(Z213,AA213,AB213)</f>
        <v>30179</v>
      </c>
      <c r="Z213" s="99">
        <v>30</v>
      </c>
      <c r="AA213" s="99">
        <v>17</v>
      </c>
      <c r="AB213" s="99">
        <v>9</v>
      </c>
      <c r="AC213" s="100">
        <v>1</v>
      </c>
      <c r="AD213" s="100">
        <v>1.9</v>
      </c>
      <c r="AE213" s="100">
        <v>2.9</v>
      </c>
      <c r="AF213" s="100">
        <v>3.9</v>
      </c>
      <c r="AG213" s="100">
        <v>4.8</v>
      </c>
      <c r="AH213" s="100">
        <v>5.8</v>
      </c>
      <c r="AI213" s="100">
        <v>6.7</v>
      </c>
      <c r="AJ213" s="100">
        <v>8.6</v>
      </c>
      <c r="AK213" s="100">
        <v>10.5</v>
      </c>
      <c r="AL213" s="100">
        <v>13.3</v>
      </c>
      <c r="AN213" s="102" t="str">
        <f>CONCATENATE(AO213,AP213,AQ213)</f>
        <v>30179</v>
      </c>
      <c r="AO213" s="99">
        <v>30</v>
      </c>
      <c r="AP213" s="99">
        <v>17</v>
      </c>
      <c r="AQ213" s="99">
        <v>9</v>
      </c>
      <c r="AR213" s="108">
        <v>115.9</v>
      </c>
      <c r="AS213" s="92"/>
    </row>
    <row r="214" ht="14.25" spans="25:45">
      <c r="Y214" s="96" t="str">
        <f>CONCATENATE(Z214,AA214,AB214)</f>
        <v>31179</v>
      </c>
      <c r="Z214" s="99">
        <v>31</v>
      </c>
      <c r="AA214" s="99">
        <v>17</v>
      </c>
      <c r="AB214" s="99">
        <v>9</v>
      </c>
      <c r="AC214" s="100">
        <v>1</v>
      </c>
      <c r="AD214" s="100">
        <v>2.1</v>
      </c>
      <c r="AE214" s="100">
        <v>3.1</v>
      </c>
      <c r="AF214" s="100">
        <v>4.1</v>
      </c>
      <c r="AG214" s="100">
        <v>5.2</v>
      </c>
      <c r="AH214" s="100">
        <v>6.2</v>
      </c>
      <c r="AI214" s="100">
        <v>7.2</v>
      </c>
      <c r="AJ214" s="100">
        <v>9.2</v>
      </c>
      <c r="AK214" s="100">
        <v>11.2</v>
      </c>
      <c r="AL214" s="100">
        <v>14.2</v>
      </c>
      <c r="AN214" s="102" t="str">
        <f>CONCATENATE(AO214,AP214,AQ214)</f>
        <v>31179</v>
      </c>
      <c r="AO214" s="99">
        <v>31</v>
      </c>
      <c r="AP214" s="99">
        <v>17</v>
      </c>
      <c r="AQ214" s="99">
        <v>9</v>
      </c>
      <c r="AR214" s="108">
        <v>116.2</v>
      </c>
      <c r="AS214" s="92"/>
    </row>
    <row r="215" ht="14.25" spans="25:45">
      <c r="Y215" s="96" t="str">
        <f>CONCATENATE(Z215,AA215,AB215)</f>
        <v>32179</v>
      </c>
      <c r="Z215" s="99">
        <v>32</v>
      </c>
      <c r="AA215" s="99">
        <v>17</v>
      </c>
      <c r="AB215" s="99">
        <v>9</v>
      </c>
      <c r="AC215" s="100">
        <v>1.1</v>
      </c>
      <c r="AD215" s="100">
        <v>2.2</v>
      </c>
      <c r="AE215" s="100">
        <v>3.3</v>
      </c>
      <c r="AF215" s="100">
        <v>4.4</v>
      </c>
      <c r="AG215" s="100">
        <v>5.5</v>
      </c>
      <c r="AH215" s="100">
        <v>6.6</v>
      </c>
      <c r="AI215" s="100">
        <v>7.7</v>
      </c>
      <c r="AJ215" s="100">
        <v>9.9</v>
      </c>
      <c r="AK215" s="100">
        <v>12.1</v>
      </c>
      <c r="AL215" s="100">
        <v>15.3</v>
      </c>
      <c r="AN215" s="102" t="str">
        <f>CONCATENATE(AO215,AP215,AQ215)</f>
        <v>32179</v>
      </c>
      <c r="AO215" s="99">
        <v>32</v>
      </c>
      <c r="AP215" s="99">
        <v>17</v>
      </c>
      <c r="AQ215" s="99">
        <v>9</v>
      </c>
      <c r="AR215" s="108">
        <v>116.6</v>
      </c>
      <c r="AS215" s="92"/>
    </row>
    <row r="216" ht="14.25" spans="25:45">
      <c r="Y216" s="96" t="str">
        <f>CONCATENATE(Z216,AA216,AB216)</f>
        <v>33179</v>
      </c>
      <c r="Z216" s="99">
        <v>33</v>
      </c>
      <c r="AA216" s="99">
        <v>17</v>
      </c>
      <c r="AB216" s="99">
        <v>9</v>
      </c>
      <c r="AC216" s="100">
        <v>1.3</v>
      </c>
      <c r="AD216" s="100">
        <v>2.5</v>
      </c>
      <c r="AE216" s="100">
        <v>3.7</v>
      </c>
      <c r="AF216" s="100">
        <v>4.9</v>
      </c>
      <c r="AG216" s="100">
        <v>6.1</v>
      </c>
      <c r="AH216" s="100">
        <v>7.3</v>
      </c>
      <c r="AI216" s="100">
        <v>8.5</v>
      </c>
      <c r="AJ216" s="100">
        <v>10.8</v>
      </c>
      <c r="AK216" s="100">
        <v>13.2</v>
      </c>
      <c r="AL216" s="100">
        <v>16.7</v>
      </c>
      <c r="AN216" s="102" t="str">
        <f>CONCATENATE(AO216,AP216,AQ216)</f>
        <v>33179</v>
      </c>
      <c r="AO216" s="99">
        <v>33</v>
      </c>
      <c r="AP216" s="99">
        <v>17</v>
      </c>
      <c r="AQ216" s="99">
        <v>9</v>
      </c>
      <c r="AR216" s="108">
        <v>116.9</v>
      </c>
      <c r="AS216" s="92"/>
    </row>
    <row r="217" ht="14.25" spans="25:45">
      <c r="Y217" s="96" t="str">
        <f>CONCATENATE(Z217,AA217,AB217)</f>
        <v>34179</v>
      </c>
      <c r="Z217" s="99">
        <v>34</v>
      </c>
      <c r="AA217" s="99">
        <v>17</v>
      </c>
      <c r="AB217" s="99">
        <v>9</v>
      </c>
      <c r="AC217" s="100">
        <v>1.3</v>
      </c>
      <c r="AD217" s="100">
        <v>2.7</v>
      </c>
      <c r="AE217" s="100">
        <v>4</v>
      </c>
      <c r="AF217" s="100">
        <v>5.3</v>
      </c>
      <c r="AG217" s="100">
        <v>6.6</v>
      </c>
      <c r="AH217" s="100">
        <v>7.9</v>
      </c>
      <c r="AI217" s="100">
        <v>9.2</v>
      </c>
      <c r="AJ217" s="100">
        <v>11.7</v>
      </c>
      <c r="AK217" s="100">
        <v>14.3</v>
      </c>
      <c r="AL217" s="100">
        <v>18.1</v>
      </c>
      <c r="AN217" s="102" t="str">
        <f>CONCATENATE(AO217,AP217,AQ217)</f>
        <v>34179</v>
      </c>
      <c r="AO217" s="99">
        <v>34</v>
      </c>
      <c r="AP217" s="99">
        <v>17</v>
      </c>
      <c r="AQ217" s="99">
        <v>9</v>
      </c>
      <c r="AR217" s="108">
        <v>117.4</v>
      </c>
      <c r="AS217" s="92"/>
    </row>
    <row r="218" ht="14.25" spans="25:45">
      <c r="Y218" s="96" t="str">
        <f>CONCATENATE(Z218,AA218,AB218)</f>
        <v>35179</v>
      </c>
      <c r="Z218" s="99">
        <v>35</v>
      </c>
      <c r="AA218" s="99">
        <v>17</v>
      </c>
      <c r="AB218" s="99">
        <v>9</v>
      </c>
      <c r="AC218" s="100">
        <v>1.5</v>
      </c>
      <c r="AD218" s="100">
        <v>2.9</v>
      </c>
      <c r="AE218" s="100">
        <v>4.4</v>
      </c>
      <c r="AF218" s="100">
        <v>5.8</v>
      </c>
      <c r="AG218" s="100">
        <v>7.2</v>
      </c>
      <c r="AH218" s="100">
        <v>8.6</v>
      </c>
      <c r="AI218" s="100">
        <v>10</v>
      </c>
      <c r="AJ218" s="100">
        <v>12.8</v>
      </c>
      <c r="AK218" s="100">
        <v>15.6</v>
      </c>
      <c r="AL218" s="100">
        <v>19.7</v>
      </c>
      <c r="AN218" s="102" t="str">
        <f>CONCATENATE(AO218,AP218,AQ218)</f>
        <v>35179</v>
      </c>
      <c r="AO218" s="99">
        <v>35</v>
      </c>
      <c r="AP218" s="99">
        <v>17</v>
      </c>
      <c r="AQ218" s="99">
        <v>9</v>
      </c>
      <c r="AR218" s="108">
        <v>117.9</v>
      </c>
      <c r="AS218" s="92"/>
    </row>
    <row r="219" ht="14.25" spans="25:45">
      <c r="Y219" s="96" t="str">
        <f>CONCATENATE(Z219,AA219,AB219)</f>
        <v>36179</v>
      </c>
      <c r="Z219" s="99">
        <v>36</v>
      </c>
      <c r="AA219" s="99">
        <v>17</v>
      </c>
      <c r="AB219" s="99">
        <v>9</v>
      </c>
      <c r="AC219" s="100">
        <v>1.6</v>
      </c>
      <c r="AD219" s="100">
        <v>3.2</v>
      </c>
      <c r="AE219" s="100">
        <v>4.8</v>
      </c>
      <c r="AF219" s="100">
        <v>6.3</v>
      </c>
      <c r="AG219" s="100">
        <v>7.9</v>
      </c>
      <c r="AH219" s="100">
        <v>9.5</v>
      </c>
      <c r="AI219" s="100">
        <v>11</v>
      </c>
      <c r="AJ219" s="100">
        <v>14.1</v>
      </c>
      <c r="AK219" s="100">
        <v>17.1</v>
      </c>
      <c r="AL219" s="100">
        <v>21.6</v>
      </c>
      <c r="AN219" s="102" t="str">
        <f>CONCATENATE(AO219,AP219,AQ219)</f>
        <v>36179</v>
      </c>
      <c r="AO219" s="99">
        <v>36</v>
      </c>
      <c r="AP219" s="99">
        <v>17</v>
      </c>
      <c r="AQ219" s="99">
        <v>9</v>
      </c>
      <c r="AR219" s="108">
        <v>118.5</v>
      </c>
      <c r="AS219" s="92"/>
    </row>
    <row r="220" ht="14.25" spans="25:45">
      <c r="Y220" s="96" t="str">
        <f>CONCATENATE(Z220,AA220,AB220)</f>
        <v>37179</v>
      </c>
      <c r="Z220" s="99">
        <v>37</v>
      </c>
      <c r="AA220" s="99">
        <v>17</v>
      </c>
      <c r="AB220" s="99">
        <v>9</v>
      </c>
      <c r="AC220" s="100">
        <v>1.7</v>
      </c>
      <c r="AD220" s="100">
        <v>3.5</v>
      </c>
      <c r="AE220" s="100">
        <v>5.2</v>
      </c>
      <c r="AF220" s="100">
        <v>6.9</v>
      </c>
      <c r="AG220" s="100">
        <v>8.7</v>
      </c>
      <c r="AH220" s="100">
        <v>10.4</v>
      </c>
      <c r="AI220" s="100">
        <v>12.1</v>
      </c>
      <c r="AJ220" s="100">
        <v>15.4</v>
      </c>
      <c r="AK220" s="100">
        <v>18.7</v>
      </c>
      <c r="AL220" s="100">
        <v>23.6</v>
      </c>
      <c r="AN220" s="102" t="str">
        <f>CONCATENATE(AO220,AP220,AQ220)</f>
        <v>37179</v>
      </c>
      <c r="AO220" s="99">
        <v>37</v>
      </c>
      <c r="AP220" s="99">
        <v>17</v>
      </c>
      <c r="AQ220" s="99">
        <v>9</v>
      </c>
      <c r="AR220" s="108">
        <v>119.2</v>
      </c>
      <c r="AS220" s="92"/>
    </row>
    <row r="221" ht="14.25" spans="25:45">
      <c r="Y221" s="96" t="str">
        <f>CONCATENATE(Z221,AA221,AB221)</f>
        <v>38179</v>
      </c>
      <c r="Z221" s="99">
        <v>38</v>
      </c>
      <c r="AA221" s="99">
        <v>17</v>
      </c>
      <c r="AB221" s="99">
        <v>9</v>
      </c>
      <c r="AC221" s="100">
        <v>2</v>
      </c>
      <c r="AD221" s="100">
        <v>3.9</v>
      </c>
      <c r="AE221" s="100">
        <v>5.8</v>
      </c>
      <c r="AF221" s="100">
        <v>7.7</v>
      </c>
      <c r="AG221" s="100">
        <v>9.6</v>
      </c>
      <c r="AH221" s="100">
        <v>11.4</v>
      </c>
      <c r="AI221" s="100">
        <v>13.3</v>
      </c>
      <c r="AJ221" s="100">
        <v>17</v>
      </c>
      <c r="AK221" s="100">
        <v>20.6</v>
      </c>
      <c r="AL221" s="100">
        <v>26</v>
      </c>
      <c r="AN221" s="102" t="str">
        <f>CONCATENATE(AO221,AP221,AQ221)</f>
        <v>38179</v>
      </c>
      <c r="AO221" s="99">
        <v>38</v>
      </c>
      <c r="AP221" s="99">
        <v>17</v>
      </c>
      <c r="AQ221" s="99">
        <v>9</v>
      </c>
      <c r="AR221" s="108">
        <v>119.9</v>
      </c>
      <c r="AS221" s="92"/>
    </row>
    <row r="222" ht="14.25" spans="25:45">
      <c r="Y222" s="96" t="str">
        <f>CONCATENATE(Z222,AA222,AB222)</f>
        <v>39179</v>
      </c>
      <c r="Z222" s="99">
        <v>39</v>
      </c>
      <c r="AA222" s="99">
        <v>17</v>
      </c>
      <c r="AB222" s="99">
        <v>9</v>
      </c>
      <c r="AC222" s="100">
        <v>2.1</v>
      </c>
      <c r="AD222" s="100">
        <v>4.2</v>
      </c>
      <c r="AE222" s="100">
        <v>6.3</v>
      </c>
      <c r="AF222" s="100">
        <v>8.4</v>
      </c>
      <c r="AG222" s="100">
        <v>10.5</v>
      </c>
      <c r="AH222" s="100">
        <v>12.5</v>
      </c>
      <c r="AI222" s="100">
        <v>14.6</v>
      </c>
      <c r="AJ222" s="100">
        <v>18.6</v>
      </c>
      <c r="AK222" s="100">
        <v>22.6</v>
      </c>
      <c r="AL222" s="100">
        <v>28.5</v>
      </c>
      <c r="AN222" s="102" t="str">
        <f>CONCATENATE(AO222,AP222,AQ222)</f>
        <v>39179</v>
      </c>
      <c r="AO222" s="99">
        <v>39</v>
      </c>
      <c r="AP222" s="99">
        <v>17</v>
      </c>
      <c r="AQ222" s="99">
        <v>9</v>
      </c>
      <c r="AR222" s="108">
        <v>120.8</v>
      </c>
      <c r="AS222" s="92"/>
    </row>
    <row r="223" ht="14.25" spans="25:45">
      <c r="Y223" s="96" t="str">
        <f>CONCATENATE(Z223,AA223,AB223)</f>
        <v>40179</v>
      </c>
      <c r="Z223" s="99">
        <v>40</v>
      </c>
      <c r="AA223" s="99">
        <v>17</v>
      </c>
      <c r="AB223" s="99">
        <v>9</v>
      </c>
      <c r="AC223" s="100">
        <v>2.3</v>
      </c>
      <c r="AD223" s="100">
        <v>4.7</v>
      </c>
      <c r="AE223" s="100">
        <v>7</v>
      </c>
      <c r="AF223" s="100">
        <v>9.3</v>
      </c>
      <c r="AG223" s="100">
        <v>11.6</v>
      </c>
      <c r="AH223" s="100">
        <v>13.8</v>
      </c>
      <c r="AI223" s="100">
        <v>16.1</v>
      </c>
      <c r="AJ223" s="100">
        <v>20.5</v>
      </c>
      <c r="AK223" s="100">
        <v>24.9</v>
      </c>
      <c r="AL223" s="100">
        <v>31.3</v>
      </c>
      <c r="AN223" s="102" t="str">
        <f>CONCATENATE(AO223,AP223,AQ223)</f>
        <v>40179</v>
      </c>
      <c r="AO223" s="99">
        <v>40</v>
      </c>
      <c r="AP223" s="99">
        <v>17</v>
      </c>
      <c r="AQ223" s="99">
        <v>9</v>
      </c>
      <c r="AR223" s="108">
        <v>121.7</v>
      </c>
      <c r="AS223" s="92"/>
    </row>
    <row r="224" ht="14.25" spans="25:45">
      <c r="Y224" s="96" t="str">
        <f>CONCATENATE(Z224,AA224,AB224)</f>
        <v>41179</v>
      </c>
      <c r="Z224" s="99">
        <v>41</v>
      </c>
      <c r="AA224" s="99">
        <v>17</v>
      </c>
      <c r="AB224" s="99">
        <v>9</v>
      </c>
      <c r="AC224" s="100">
        <v>2.6</v>
      </c>
      <c r="AD224" s="100">
        <v>5.2</v>
      </c>
      <c r="AE224" s="100">
        <v>7.7</v>
      </c>
      <c r="AF224" s="100">
        <v>10.3</v>
      </c>
      <c r="AG224" s="100">
        <v>12.8</v>
      </c>
      <c r="AH224" s="100">
        <v>15.2</v>
      </c>
      <c r="AI224" s="100">
        <v>17.7</v>
      </c>
      <c r="AJ224" s="100">
        <v>22.6</v>
      </c>
      <c r="AK224" s="100">
        <v>27.4</v>
      </c>
      <c r="AL224" s="100">
        <v>34.4</v>
      </c>
      <c r="AN224" s="102" t="str">
        <f>CONCATENATE(AO224,AP224,AQ224)</f>
        <v>41179</v>
      </c>
      <c r="AO224" s="99">
        <v>41</v>
      </c>
      <c r="AP224" s="99">
        <v>17</v>
      </c>
      <c r="AQ224" s="99">
        <v>9</v>
      </c>
      <c r="AR224" s="108">
        <v>122.7</v>
      </c>
      <c r="AS224" s="92"/>
    </row>
    <row r="225" ht="14.25" spans="25:45">
      <c r="Y225" s="96" t="str">
        <f>CONCATENATE(Z225,AA225,AB225)</f>
        <v>42179</v>
      </c>
      <c r="Z225" s="99">
        <v>42</v>
      </c>
      <c r="AA225" s="99">
        <v>17</v>
      </c>
      <c r="AB225" s="99">
        <v>9</v>
      </c>
      <c r="AC225" s="100">
        <v>2.9</v>
      </c>
      <c r="AD225" s="100">
        <v>5.7</v>
      </c>
      <c r="AE225" s="100">
        <v>8.5</v>
      </c>
      <c r="AF225" s="100">
        <v>11.3</v>
      </c>
      <c r="AG225" s="100">
        <v>14.1</v>
      </c>
      <c r="AH225" s="100">
        <v>16.8</v>
      </c>
      <c r="AI225" s="100">
        <v>19.5</v>
      </c>
      <c r="AJ225" s="100">
        <v>24.9</v>
      </c>
      <c r="AK225" s="100">
        <v>30.1</v>
      </c>
      <c r="AL225" s="100">
        <v>37.8</v>
      </c>
      <c r="AN225" s="102" t="str">
        <f>CONCATENATE(AO225,AP225,AQ225)</f>
        <v>42179</v>
      </c>
      <c r="AO225" s="99">
        <v>42</v>
      </c>
      <c r="AP225" s="99">
        <v>17</v>
      </c>
      <c r="AQ225" s="99">
        <v>9</v>
      </c>
      <c r="AR225" s="108">
        <v>123.8</v>
      </c>
      <c r="AS225" s="92"/>
    </row>
    <row r="226" ht="14.25" spans="25:45">
      <c r="Y226" s="96" t="str">
        <f>CONCATENATE(Z226,AA226,AB226)</f>
        <v>43179</v>
      </c>
      <c r="Z226" s="99">
        <v>43</v>
      </c>
      <c r="AA226" s="99">
        <v>17</v>
      </c>
      <c r="AB226" s="99">
        <v>9</v>
      </c>
      <c r="AC226" s="100">
        <v>3.1</v>
      </c>
      <c r="AD226" s="100">
        <v>6.3</v>
      </c>
      <c r="AE226" s="100">
        <v>9.4</v>
      </c>
      <c r="AF226" s="100">
        <v>12.4</v>
      </c>
      <c r="AG226" s="100">
        <v>15.5</v>
      </c>
      <c r="AH226" s="100">
        <v>18.5</v>
      </c>
      <c r="AI226" s="100">
        <v>21.4</v>
      </c>
      <c r="AJ226" s="100">
        <v>27.3</v>
      </c>
      <c r="AK226" s="100">
        <v>33</v>
      </c>
      <c r="AL226" s="100">
        <v>41.5</v>
      </c>
      <c r="AN226" s="102" t="str">
        <f>CONCATENATE(AO226,AP226,AQ226)</f>
        <v>43179</v>
      </c>
      <c r="AO226" s="99">
        <v>43</v>
      </c>
      <c r="AP226" s="99">
        <v>17</v>
      </c>
      <c r="AQ226" s="99">
        <v>9</v>
      </c>
      <c r="AR226" s="108">
        <v>125.1</v>
      </c>
      <c r="AS226" s="92"/>
    </row>
    <row r="227" ht="14.25" spans="25:45">
      <c r="Y227" s="96" t="str">
        <f>CONCATENATE(Z227,AA227,AB227)</f>
        <v>44179</v>
      </c>
      <c r="Z227" s="99">
        <v>44</v>
      </c>
      <c r="AA227" s="99">
        <v>17</v>
      </c>
      <c r="AB227" s="99">
        <v>9</v>
      </c>
      <c r="AC227" s="100">
        <v>3.5</v>
      </c>
      <c r="AD227" s="100">
        <v>7</v>
      </c>
      <c r="AE227" s="100">
        <v>10.4</v>
      </c>
      <c r="AF227" s="100">
        <v>13.8</v>
      </c>
      <c r="AG227" s="100">
        <v>17.1</v>
      </c>
      <c r="AH227" s="100">
        <v>20.4</v>
      </c>
      <c r="AI227" s="100">
        <v>23.7</v>
      </c>
      <c r="AJ227" s="100">
        <v>30.1</v>
      </c>
      <c r="AK227" s="100">
        <v>36.4</v>
      </c>
      <c r="AL227" s="100">
        <v>45.6</v>
      </c>
      <c r="AN227" s="102" t="str">
        <f>CONCATENATE(AO227,AP227,AQ227)</f>
        <v>44179</v>
      </c>
      <c r="AO227" s="99">
        <v>44</v>
      </c>
      <c r="AP227" s="99">
        <v>17</v>
      </c>
      <c r="AQ227" s="99">
        <v>9</v>
      </c>
      <c r="AR227" s="108">
        <v>126.4</v>
      </c>
      <c r="AS227" s="92"/>
    </row>
    <row r="228" ht="14.25" spans="25:45">
      <c r="Y228" s="96" t="str">
        <f>CONCATENATE(Z228,AA228,AB228)</f>
        <v>45179</v>
      </c>
      <c r="Z228" s="99">
        <v>45</v>
      </c>
      <c r="AA228" s="99">
        <v>17</v>
      </c>
      <c r="AB228" s="99">
        <v>9</v>
      </c>
      <c r="AC228" s="100">
        <v>3.9</v>
      </c>
      <c r="AD228" s="100">
        <v>7.7</v>
      </c>
      <c r="AE228" s="100">
        <v>11.4</v>
      </c>
      <c r="AF228" s="100">
        <v>15.1</v>
      </c>
      <c r="AG228" s="100">
        <v>18.8</v>
      </c>
      <c r="AH228" s="100">
        <v>22.4</v>
      </c>
      <c r="AI228" s="100">
        <v>26</v>
      </c>
      <c r="AJ228" s="100">
        <v>33</v>
      </c>
      <c r="AK228" s="100">
        <v>39.9</v>
      </c>
      <c r="AL228" s="100">
        <v>50</v>
      </c>
      <c r="AN228" s="102" t="str">
        <f>CONCATENATE(AO228,AP228,AQ228)</f>
        <v>45179</v>
      </c>
      <c r="AO228" s="99">
        <v>45</v>
      </c>
      <c r="AP228" s="99">
        <v>17</v>
      </c>
      <c r="AQ228" s="99">
        <v>9</v>
      </c>
      <c r="AR228" s="108">
        <v>127.9</v>
      </c>
      <c r="AS228" s="92"/>
    </row>
    <row r="229" ht="14.25" spans="25:45">
      <c r="Y229" s="96" t="str">
        <f>CONCATENATE(Z229,AA229,AB229)</f>
        <v>46179</v>
      </c>
      <c r="Z229" s="99">
        <v>46</v>
      </c>
      <c r="AA229" s="99">
        <v>17</v>
      </c>
      <c r="AB229" s="99">
        <v>9</v>
      </c>
      <c r="AC229" s="100">
        <v>4.2</v>
      </c>
      <c r="AD229" s="100">
        <v>8.4</v>
      </c>
      <c r="AE229" s="100">
        <v>12.6</v>
      </c>
      <c r="AF229" s="100">
        <v>16.6</v>
      </c>
      <c r="AG229" s="100">
        <v>20.7</v>
      </c>
      <c r="AH229" s="100">
        <v>24.6</v>
      </c>
      <c r="AI229" s="100">
        <v>28.6</v>
      </c>
      <c r="AJ229" s="100">
        <v>36.3</v>
      </c>
      <c r="AK229" s="100">
        <v>43.8</v>
      </c>
      <c r="AL229" s="100">
        <v>54.8</v>
      </c>
      <c r="AN229" s="102" t="str">
        <f>CONCATENATE(AO229,AP229,AQ229)</f>
        <v>46179</v>
      </c>
      <c r="AO229" s="99">
        <v>46</v>
      </c>
      <c r="AP229" s="99">
        <v>17</v>
      </c>
      <c r="AQ229" s="99">
        <v>9</v>
      </c>
      <c r="AR229" s="108">
        <v>129.6</v>
      </c>
      <c r="AS229" s="92"/>
    </row>
    <row r="230" ht="14.25" spans="25:45">
      <c r="Y230" s="96" t="str">
        <f>CONCATENATE(Z230,AA230,AB230)</f>
        <v>47179</v>
      </c>
      <c r="Z230" s="99">
        <v>47</v>
      </c>
      <c r="AA230" s="99">
        <v>17</v>
      </c>
      <c r="AB230" s="99">
        <v>9</v>
      </c>
      <c r="AC230" s="100">
        <v>4.7</v>
      </c>
      <c r="AD230" s="100">
        <v>9.3</v>
      </c>
      <c r="AE230" s="100">
        <v>13.8</v>
      </c>
      <c r="AF230" s="100">
        <v>18.3</v>
      </c>
      <c r="AG230" s="100">
        <v>22.7</v>
      </c>
      <c r="AH230" s="100">
        <v>27.1</v>
      </c>
      <c r="AI230" s="100">
        <v>31.4</v>
      </c>
      <c r="AJ230" s="100">
        <v>39.8</v>
      </c>
      <c r="AK230" s="100">
        <v>48.1</v>
      </c>
      <c r="AL230" s="100">
        <v>60</v>
      </c>
      <c r="AN230" s="102" t="str">
        <f>CONCATENATE(AO230,AP230,AQ230)</f>
        <v>47179</v>
      </c>
      <c r="AO230" s="99">
        <v>47</v>
      </c>
      <c r="AP230" s="99">
        <v>17</v>
      </c>
      <c r="AQ230" s="99">
        <v>9</v>
      </c>
      <c r="AR230" s="108">
        <v>131.4</v>
      </c>
      <c r="AS230" s="92"/>
    </row>
    <row r="231" ht="14.25" spans="25:45">
      <c r="Y231" s="96" t="str">
        <f>CONCATENATE(Z231,AA231,AB231)</f>
        <v>48179</v>
      </c>
      <c r="Z231" s="99">
        <v>48</v>
      </c>
      <c r="AA231" s="99">
        <v>17</v>
      </c>
      <c r="AB231" s="99">
        <v>9</v>
      </c>
      <c r="AC231" s="100">
        <v>5.1</v>
      </c>
      <c r="AD231" s="100">
        <v>10.2</v>
      </c>
      <c r="AE231" s="100">
        <v>15.2</v>
      </c>
      <c r="AF231" s="100">
        <v>20.1</v>
      </c>
      <c r="AG231" s="100">
        <v>24.9</v>
      </c>
      <c r="AH231" s="100">
        <v>29.7</v>
      </c>
      <c r="AI231" s="100">
        <v>34.5</v>
      </c>
      <c r="AJ231" s="100">
        <v>43.7</v>
      </c>
      <c r="AK231" s="100">
        <v>52.7</v>
      </c>
      <c r="AL231" s="100">
        <v>65.7</v>
      </c>
      <c r="AN231" s="102" t="str">
        <f>CONCATENATE(AO231,AP231,AQ231)</f>
        <v>48179</v>
      </c>
      <c r="AO231" s="99">
        <v>48</v>
      </c>
      <c r="AP231" s="99">
        <v>17</v>
      </c>
      <c r="AQ231" s="99">
        <v>9</v>
      </c>
      <c r="AR231" s="108">
        <v>133.4</v>
      </c>
      <c r="AS231" s="92"/>
    </row>
    <row r="232" ht="14.25" spans="25:45">
      <c r="Y232" s="96" t="str">
        <f>CONCATENATE(Z232,AA232,AB232)</f>
        <v>49179</v>
      </c>
      <c r="Z232" s="99">
        <v>49</v>
      </c>
      <c r="AA232" s="99">
        <v>17</v>
      </c>
      <c r="AB232" s="99">
        <v>9</v>
      </c>
      <c r="AC232" s="100">
        <v>5.6</v>
      </c>
      <c r="AD232" s="100">
        <v>11.2</v>
      </c>
      <c r="AE232" s="100">
        <v>16.7</v>
      </c>
      <c r="AF232" s="100">
        <v>22.1</v>
      </c>
      <c r="AG232" s="100">
        <v>27.4</v>
      </c>
      <c r="AH232" s="100">
        <v>32.6</v>
      </c>
      <c r="AI232" s="100">
        <v>37.8</v>
      </c>
      <c r="AJ232" s="100">
        <v>47.8</v>
      </c>
      <c r="AK232" s="100">
        <v>57.6</v>
      </c>
      <c r="AL232" s="100">
        <v>71.8</v>
      </c>
      <c r="AN232" s="102" t="str">
        <f>CONCATENATE(AO232,AP232,AQ232)</f>
        <v>49179</v>
      </c>
      <c r="AO232" s="99">
        <v>49</v>
      </c>
      <c r="AP232" s="99">
        <v>17</v>
      </c>
      <c r="AQ232" s="99">
        <v>9</v>
      </c>
      <c r="AR232" s="108">
        <v>135.6</v>
      </c>
      <c r="AS232" s="92"/>
    </row>
    <row r="233" ht="14.25" spans="25:45">
      <c r="Y233" s="96" t="str">
        <f>CONCATENATE(Z233,AA233,AB233)</f>
        <v>50179</v>
      </c>
      <c r="Z233" s="99">
        <v>50</v>
      </c>
      <c r="AA233" s="99">
        <v>17</v>
      </c>
      <c r="AB233" s="99">
        <v>9</v>
      </c>
      <c r="AC233" s="100">
        <v>6.2</v>
      </c>
      <c r="AD233" s="100">
        <v>12.3</v>
      </c>
      <c r="AE233" s="100">
        <v>18.3</v>
      </c>
      <c r="AF233" s="100">
        <v>24.2</v>
      </c>
      <c r="AG233" s="100">
        <v>30</v>
      </c>
      <c r="AH233" s="100">
        <v>35.7</v>
      </c>
      <c r="AI233" s="100">
        <v>41.3</v>
      </c>
      <c r="AJ233" s="100">
        <v>52.3</v>
      </c>
      <c r="AK233" s="100">
        <v>62.9</v>
      </c>
      <c r="AL233" s="100">
        <v>78.3</v>
      </c>
      <c r="AN233" s="102" t="str">
        <f>CONCATENATE(AO233,AP233,AQ233)</f>
        <v>50179</v>
      </c>
      <c r="AO233" s="99">
        <v>50</v>
      </c>
      <c r="AP233" s="99">
        <v>17</v>
      </c>
      <c r="AQ233" s="99">
        <v>9</v>
      </c>
      <c r="AR233" s="111">
        <v>137.6</v>
      </c>
      <c r="AS233" s="92"/>
    </row>
    <row r="234" ht="14.25" spans="25:45">
      <c r="Y234" s="96" t="str">
        <f>CONCATENATE(Z234,AA234,AB234)</f>
        <v>181810</v>
      </c>
      <c r="Z234" s="99">
        <v>18</v>
      </c>
      <c r="AA234" s="99">
        <v>18</v>
      </c>
      <c r="AB234" s="99">
        <v>10</v>
      </c>
      <c r="AC234" s="100">
        <v>0.5</v>
      </c>
      <c r="AD234" s="100">
        <v>1</v>
      </c>
      <c r="AE234" s="100">
        <v>1.6</v>
      </c>
      <c r="AF234" s="100">
        <v>2.1</v>
      </c>
      <c r="AG234" s="100">
        <v>2.6</v>
      </c>
      <c r="AH234" s="100">
        <v>3.1</v>
      </c>
      <c r="AI234" s="100">
        <v>3.7</v>
      </c>
      <c r="AJ234" s="100">
        <v>4.7</v>
      </c>
      <c r="AK234" s="100">
        <v>5.7</v>
      </c>
      <c r="AL234" s="100">
        <v>7.3</v>
      </c>
      <c r="AN234" s="102" t="str">
        <f>CONCATENATE(AO234,AP234,AQ234)</f>
        <v>181810</v>
      </c>
      <c r="AO234" s="99">
        <v>18</v>
      </c>
      <c r="AP234" s="99">
        <v>18</v>
      </c>
      <c r="AQ234" s="99">
        <v>10</v>
      </c>
      <c r="AR234" s="108">
        <v>100.7</v>
      </c>
      <c r="AS234" s="92"/>
    </row>
    <row r="235" ht="14.25" spans="25:45">
      <c r="Y235" s="96" t="str">
        <f>CONCATENATE(Z235,AA235,AB235)</f>
        <v>191810</v>
      </c>
      <c r="Z235" s="99">
        <v>19</v>
      </c>
      <c r="AA235" s="99">
        <v>18</v>
      </c>
      <c r="AB235" s="99">
        <v>10</v>
      </c>
      <c r="AC235" s="100">
        <v>0.5</v>
      </c>
      <c r="AD235" s="100">
        <v>1</v>
      </c>
      <c r="AE235" s="100">
        <v>1.6</v>
      </c>
      <c r="AF235" s="100">
        <v>2.1</v>
      </c>
      <c r="AG235" s="100">
        <v>2.7</v>
      </c>
      <c r="AH235" s="100">
        <v>3.2</v>
      </c>
      <c r="AI235" s="100">
        <v>3.7</v>
      </c>
      <c r="AJ235" s="100">
        <v>4.8</v>
      </c>
      <c r="AK235" s="100">
        <v>5.9</v>
      </c>
      <c r="AL235" s="100">
        <v>7.5</v>
      </c>
      <c r="AN235" s="102" t="str">
        <f>CONCATENATE(AO235,AP235,AQ235)</f>
        <v>191810</v>
      </c>
      <c r="AO235" s="99">
        <v>19</v>
      </c>
      <c r="AP235" s="99">
        <v>18</v>
      </c>
      <c r="AQ235" s="99">
        <v>10</v>
      </c>
      <c r="AR235" s="108">
        <v>100.8</v>
      </c>
      <c r="AS235" s="92"/>
    </row>
    <row r="236" ht="14.25" spans="25:45">
      <c r="Y236" s="96" t="str">
        <f>CONCATENATE(Z236,AA236,AB236)</f>
        <v>201810</v>
      </c>
      <c r="Z236" s="99">
        <v>20</v>
      </c>
      <c r="AA236" s="99">
        <v>18</v>
      </c>
      <c r="AB236" s="99">
        <v>10</v>
      </c>
      <c r="AC236" s="100">
        <v>0.6</v>
      </c>
      <c r="AD236" s="100">
        <v>1.1</v>
      </c>
      <c r="AE236" s="100">
        <v>1.7</v>
      </c>
      <c r="AF236" s="100">
        <v>2.2</v>
      </c>
      <c r="AG236" s="100">
        <v>2.8</v>
      </c>
      <c r="AH236" s="100">
        <v>3.4</v>
      </c>
      <c r="AI236" s="100">
        <v>3.9</v>
      </c>
      <c r="AJ236" s="100">
        <v>5</v>
      </c>
      <c r="AK236" s="100">
        <v>6.1</v>
      </c>
      <c r="AL236" s="100">
        <v>7.8</v>
      </c>
      <c r="AN236" s="102" t="str">
        <f>CONCATENATE(AO236,AP236,AQ236)</f>
        <v>201810</v>
      </c>
      <c r="AO236" s="99">
        <v>20</v>
      </c>
      <c r="AP236" s="99">
        <v>18</v>
      </c>
      <c r="AQ236" s="99">
        <v>10</v>
      </c>
      <c r="AR236" s="108">
        <v>100.8</v>
      </c>
      <c r="AS236" s="92"/>
    </row>
    <row r="237" ht="14.25" spans="25:45">
      <c r="Y237" s="96" t="str">
        <f>CONCATENATE(Z237,AA237,AB237)</f>
        <v>211810</v>
      </c>
      <c r="Z237" s="99">
        <v>21</v>
      </c>
      <c r="AA237" s="99">
        <v>18</v>
      </c>
      <c r="AB237" s="99">
        <v>10</v>
      </c>
      <c r="AC237" s="100">
        <v>0.6</v>
      </c>
      <c r="AD237" s="100">
        <v>1.1</v>
      </c>
      <c r="AE237" s="100">
        <v>1.7</v>
      </c>
      <c r="AF237" s="100">
        <v>2.3</v>
      </c>
      <c r="AG237" s="100">
        <v>2.8</v>
      </c>
      <c r="AH237" s="100">
        <v>3.4</v>
      </c>
      <c r="AI237" s="100">
        <v>4</v>
      </c>
      <c r="AJ237" s="100">
        <v>5.1</v>
      </c>
      <c r="AK237" s="100">
        <v>6.3</v>
      </c>
      <c r="AL237" s="100">
        <v>8</v>
      </c>
      <c r="AN237" s="102" t="str">
        <f>CONCATENATE(AO237,AP237,AQ237)</f>
        <v>211810</v>
      </c>
      <c r="AO237" s="99">
        <v>21</v>
      </c>
      <c r="AP237" s="99">
        <v>18</v>
      </c>
      <c r="AQ237" s="99">
        <v>10</v>
      </c>
      <c r="AR237" s="108">
        <v>100.9</v>
      </c>
      <c r="AS237" s="92"/>
    </row>
    <row r="238" ht="14.25" spans="25:45">
      <c r="Y238" s="96" t="str">
        <f>CONCATENATE(Z238,AA238,AB238)</f>
        <v>221810</v>
      </c>
      <c r="Z238" s="99">
        <v>22</v>
      </c>
      <c r="AA238" s="99">
        <v>18</v>
      </c>
      <c r="AB238" s="99">
        <v>10</v>
      </c>
      <c r="AC238" s="100">
        <v>0.5</v>
      </c>
      <c r="AD238" s="100">
        <v>1.1</v>
      </c>
      <c r="AE238" s="100">
        <v>1.7</v>
      </c>
      <c r="AF238" s="100">
        <v>2.3</v>
      </c>
      <c r="AG238" s="100">
        <v>2.9</v>
      </c>
      <c r="AH238" s="100">
        <v>3.5</v>
      </c>
      <c r="AI238" s="100">
        <v>4.1</v>
      </c>
      <c r="AJ238" s="100">
        <v>5.2</v>
      </c>
      <c r="AK238" s="100">
        <v>6.4</v>
      </c>
      <c r="AL238" s="100">
        <v>8.2</v>
      </c>
      <c r="AN238" s="102" t="str">
        <f>CONCATENATE(AO238,AP238,AQ238)</f>
        <v>221810</v>
      </c>
      <c r="AO238" s="99">
        <v>22</v>
      </c>
      <c r="AP238" s="99">
        <v>18</v>
      </c>
      <c r="AQ238" s="99">
        <v>10</v>
      </c>
      <c r="AR238" s="108">
        <v>101</v>
      </c>
      <c r="AS238" s="92"/>
    </row>
    <row r="239" ht="14.25" spans="25:45">
      <c r="Y239" s="96" t="str">
        <f>CONCATENATE(Z239,AA239,AB239)</f>
        <v>231810</v>
      </c>
      <c r="Z239" s="99">
        <v>23</v>
      </c>
      <c r="AA239" s="99">
        <v>18</v>
      </c>
      <c r="AB239" s="99">
        <v>10</v>
      </c>
      <c r="AC239" s="100">
        <v>0.6</v>
      </c>
      <c r="AD239" s="100">
        <v>1.3</v>
      </c>
      <c r="AE239" s="100">
        <v>1.9</v>
      </c>
      <c r="AF239" s="100">
        <v>2.5</v>
      </c>
      <c r="AG239" s="100">
        <v>3.1</v>
      </c>
      <c r="AH239" s="100">
        <v>3.7</v>
      </c>
      <c r="AI239" s="100">
        <v>4.3</v>
      </c>
      <c r="AJ239" s="100">
        <v>5.5</v>
      </c>
      <c r="AK239" s="100">
        <v>6.7</v>
      </c>
      <c r="AL239" s="100">
        <v>8.5</v>
      </c>
      <c r="AN239" s="102" t="str">
        <f>CONCATENATE(AO239,AP239,AQ239)</f>
        <v>231810</v>
      </c>
      <c r="AO239" s="99">
        <v>23</v>
      </c>
      <c r="AP239" s="99">
        <v>18</v>
      </c>
      <c r="AQ239" s="99">
        <v>10</v>
      </c>
      <c r="AR239" s="108">
        <v>101</v>
      </c>
      <c r="AS239" s="92"/>
    </row>
    <row r="240" ht="14.25" spans="25:45">
      <c r="Y240" s="96" t="str">
        <f>CONCATENATE(Z240,AA240,AB240)</f>
        <v>241810</v>
      </c>
      <c r="Z240" s="99">
        <v>24</v>
      </c>
      <c r="AA240" s="99">
        <v>18</v>
      </c>
      <c r="AB240" s="99">
        <v>10</v>
      </c>
      <c r="AC240" s="100">
        <v>0.7</v>
      </c>
      <c r="AD240" s="100">
        <v>1.3</v>
      </c>
      <c r="AE240" s="100">
        <v>1.9</v>
      </c>
      <c r="AF240" s="100">
        <v>2.5</v>
      </c>
      <c r="AG240" s="100">
        <v>3.2</v>
      </c>
      <c r="AH240" s="100">
        <v>3.8</v>
      </c>
      <c r="AI240" s="100">
        <v>4.4</v>
      </c>
      <c r="AJ240" s="100">
        <v>5.7</v>
      </c>
      <c r="AK240" s="100">
        <v>6.9</v>
      </c>
      <c r="AL240" s="100">
        <v>8.8</v>
      </c>
      <c r="AN240" s="102" t="str">
        <f>CONCATENATE(AO240,AP240,AQ240)</f>
        <v>241810</v>
      </c>
      <c r="AO240" s="99">
        <v>24</v>
      </c>
      <c r="AP240" s="99">
        <v>18</v>
      </c>
      <c r="AQ240" s="99">
        <v>10</v>
      </c>
      <c r="AR240" s="108">
        <v>101.1</v>
      </c>
      <c r="AS240" s="92"/>
    </row>
    <row r="241" ht="14.25" spans="25:45">
      <c r="Y241" s="96" t="str">
        <f>CONCATENATE(Z241,AA241,AB241)</f>
        <v>251810</v>
      </c>
      <c r="Z241" s="99">
        <v>25</v>
      </c>
      <c r="AA241" s="99">
        <v>18</v>
      </c>
      <c r="AB241" s="99">
        <v>10</v>
      </c>
      <c r="AC241" s="100">
        <v>0.7</v>
      </c>
      <c r="AD241" s="100">
        <v>1.3</v>
      </c>
      <c r="AE241" s="100">
        <v>2</v>
      </c>
      <c r="AF241" s="100">
        <v>2.6</v>
      </c>
      <c r="AG241" s="100">
        <v>3.3</v>
      </c>
      <c r="AH241" s="100">
        <v>4</v>
      </c>
      <c r="AI241" s="100">
        <v>4.6</v>
      </c>
      <c r="AJ241" s="100">
        <v>5.9</v>
      </c>
      <c r="AK241" s="100">
        <v>7.2</v>
      </c>
      <c r="AL241" s="100">
        <v>9.1</v>
      </c>
      <c r="AN241" s="102" t="str">
        <f>CONCATENATE(AO241,AP241,AQ241)</f>
        <v>251810</v>
      </c>
      <c r="AO241" s="99">
        <v>25</v>
      </c>
      <c r="AP241" s="99">
        <v>18</v>
      </c>
      <c r="AQ241" s="99">
        <v>10</v>
      </c>
      <c r="AR241" s="108">
        <v>101.2</v>
      </c>
      <c r="AS241" s="92"/>
    </row>
    <row r="242" ht="14.25" spans="25:45">
      <c r="Y242" s="96" t="str">
        <f>CONCATENATE(Z242,AA242,AB242)</f>
        <v>261810</v>
      </c>
      <c r="Z242" s="99">
        <v>26</v>
      </c>
      <c r="AA242" s="99">
        <v>18</v>
      </c>
      <c r="AB242" s="99">
        <v>10</v>
      </c>
      <c r="AC242" s="100">
        <v>0.7</v>
      </c>
      <c r="AD242" s="100">
        <v>1.4</v>
      </c>
      <c r="AE242" s="100">
        <v>2.1</v>
      </c>
      <c r="AF242" s="100">
        <v>2.8</v>
      </c>
      <c r="AG242" s="100">
        <v>3.5</v>
      </c>
      <c r="AH242" s="100">
        <v>4.2</v>
      </c>
      <c r="AI242" s="100">
        <v>4.8</v>
      </c>
      <c r="AJ242" s="100">
        <v>6.2</v>
      </c>
      <c r="AK242" s="100">
        <v>7.5</v>
      </c>
      <c r="AL242" s="100">
        <v>9.5</v>
      </c>
      <c r="AN242" s="102" t="str">
        <f>CONCATENATE(AO242,AP242,AQ242)</f>
        <v>261810</v>
      </c>
      <c r="AO242" s="99">
        <v>26</v>
      </c>
      <c r="AP242" s="99">
        <v>18</v>
      </c>
      <c r="AQ242" s="99">
        <v>10</v>
      </c>
      <c r="AR242" s="108">
        <v>101.3</v>
      </c>
      <c r="AS242" s="92"/>
    </row>
    <row r="243" ht="14.25" spans="25:45">
      <c r="Y243" s="96" t="str">
        <f>CONCATENATE(Z243,AA243,AB243)</f>
        <v>271810</v>
      </c>
      <c r="Z243" s="99">
        <v>27</v>
      </c>
      <c r="AA243" s="99">
        <v>18</v>
      </c>
      <c r="AB243" s="99">
        <v>10</v>
      </c>
      <c r="AC243" s="100">
        <v>0.7</v>
      </c>
      <c r="AD243" s="100">
        <v>1.4</v>
      </c>
      <c r="AE243" s="100">
        <v>2.2</v>
      </c>
      <c r="AF243" s="100">
        <v>2.9</v>
      </c>
      <c r="AG243" s="100">
        <v>3.6</v>
      </c>
      <c r="AH243" s="100">
        <v>4.3</v>
      </c>
      <c r="AI243" s="100">
        <v>5</v>
      </c>
      <c r="AJ243" s="100">
        <v>6.4</v>
      </c>
      <c r="AK243" s="100">
        <v>7.9</v>
      </c>
      <c r="AL243" s="100">
        <v>10</v>
      </c>
      <c r="AN243" s="102" t="str">
        <f>CONCATENATE(AO243,AP243,AQ243)</f>
        <v>271810</v>
      </c>
      <c r="AO243" s="99">
        <v>27</v>
      </c>
      <c r="AP243" s="99">
        <v>18</v>
      </c>
      <c r="AQ243" s="99">
        <v>10</v>
      </c>
      <c r="AR243" s="108">
        <v>101.5</v>
      </c>
      <c r="AS243" s="92"/>
    </row>
    <row r="244" ht="14.25" spans="25:45">
      <c r="Y244" s="96" t="str">
        <f>CONCATENATE(Z244,AA244,AB244)</f>
        <v>281810</v>
      </c>
      <c r="Z244" s="99">
        <v>28</v>
      </c>
      <c r="AA244" s="99">
        <v>18</v>
      </c>
      <c r="AB244" s="99">
        <v>10</v>
      </c>
      <c r="AC244" s="100">
        <v>0.7</v>
      </c>
      <c r="AD244" s="100">
        <v>1.5</v>
      </c>
      <c r="AE244" s="100">
        <v>2.3</v>
      </c>
      <c r="AF244" s="100">
        <v>3</v>
      </c>
      <c r="AG244" s="100">
        <v>3.8</v>
      </c>
      <c r="AH244" s="100">
        <v>4.5</v>
      </c>
      <c r="AI244" s="100">
        <v>5.3</v>
      </c>
      <c r="AJ244" s="100">
        <v>6.8</v>
      </c>
      <c r="AK244" s="100">
        <v>8.3</v>
      </c>
      <c r="AL244" s="100">
        <v>10.5</v>
      </c>
      <c r="AN244" s="102" t="str">
        <f>CONCATENATE(AO244,AP244,AQ244)</f>
        <v>281810</v>
      </c>
      <c r="AO244" s="99">
        <v>28</v>
      </c>
      <c r="AP244" s="99">
        <v>18</v>
      </c>
      <c r="AQ244" s="99">
        <v>10</v>
      </c>
      <c r="AR244" s="108">
        <v>101.7</v>
      </c>
      <c r="AS244" s="92"/>
    </row>
    <row r="245" ht="14.25" spans="25:45">
      <c r="Y245" s="96" t="str">
        <f>CONCATENATE(Z245,AA245,AB245)</f>
        <v>291810</v>
      </c>
      <c r="Z245" s="99">
        <v>29</v>
      </c>
      <c r="AA245" s="99">
        <v>18</v>
      </c>
      <c r="AB245" s="99">
        <v>10</v>
      </c>
      <c r="AC245" s="100">
        <v>0.8</v>
      </c>
      <c r="AD245" s="100">
        <v>1.6</v>
      </c>
      <c r="AE245" s="100">
        <v>2.4</v>
      </c>
      <c r="AF245" s="100">
        <v>3.2</v>
      </c>
      <c r="AG245" s="100">
        <v>4</v>
      </c>
      <c r="AH245" s="100">
        <v>4.8</v>
      </c>
      <c r="AI245" s="100">
        <v>5.6</v>
      </c>
      <c r="AJ245" s="100">
        <v>7.2</v>
      </c>
      <c r="AK245" s="100">
        <v>8.8</v>
      </c>
      <c r="AL245" s="100">
        <v>11.2</v>
      </c>
      <c r="AN245" s="102" t="str">
        <f>CONCATENATE(AO245,AP245,AQ245)</f>
        <v>291810</v>
      </c>
      <c r="AO245" s="99">
        <v>29</v>
      </c>
      <c r="AP245" s="99">
        <v>18</v>
      </c>
      <c r="AQ245" s="99">
        <v>10</v>
      </c>
      <c r="AR245" s="108">
        <v>101.9</v>
      </c>
      <c r="AS245" s="92"/>
    </row>
    <row r="246" ht="14.25" spans="25:45">
      <c r="Y246" s="96" t="str">
        <f>CONCATENATE(Z246,AA246,AB246)</f>
        <v>301810</v>
      </c>
      <c r="Z246" s="99">
        <v>30</v>
      </c>
      <c r="AA246" s="99">
        <v>18</v>
      </c>
      <c r="AB246" s="99">
        <v>10</v>
      </c>
      <c r="AC246" s="100">
        <v>0.9</v>
      </c>
      <c r="AD246" s="100">
        <v>1.7</v>
      </c>
      <c r="AE246" s="100">
        <v>2.6</v>
      </c>
      <c r="AF246" s="100">
        <v>3.5</v>
      </c>
      <c r="AG246" s="100">
        <v>4.3</v>
      </c>
      <c r="AH246" s="100">
        <v>5.2</v>
      </c>
      <c r="AI246" s="100">
        <v>6</v>
      </c>
      <c r="AJ246" s="100">
        <v>7.7</v>
      </c>
      <c r="AK246" s="100">
        <v>9.4</v>
      </c>
      <c r="AL246" s="100">
        <v>12</v>
      </c>
      <c r="AN246" s="102" t="str">
        <f>CONCATENATE(AO246,AP246,AQ246)</f>
        <v>301810</v>
      </c>
      <c r="AO246" s="99">
        <v>30</v>
      </c>
      <c r="AP246" s="99">
        <v>18</v>
      </c>
      <c r="AQ246" s="99">
        <v>10</v>
      </c>
      <c r="AR246" s="108">
        <v>102.1</v>
      </c>
      <c r="AS246" s="92"/>
    </row>
    <row r="247" ht="14.25" spans="25:45">
      <c r="Y247" s="96" t="str">
        <f>CONCATENATE(Z247,AA247,AB247)</f>
        <v>311810</v>
      </c>
      <c r="Z247" s="99">
        <v>31</v>
      </c>
      <c r="AA247" s="99">
        <v>18</v>
      </c>
      <c r="AB247" s="99">
        <v>10</v>
      </c>
      <c r="AC247" s="100">
        <v>0.9</v>
      </c>
      <c r="AD247" s="100">
        <v>1.8</v>
      </c>
      <c r="AE247" s="100">
        <v>2.8</v>
      </c>
      <c r="AF247" s="100">
        <v>3.7</v>
      </c>
      <c r="AG247" s="100">
        <v>4.6</v>
      </c>
      <c r="AH247" s="100">
        <v>5.6</v>
      </c>
      <c r="AI247" s="100">
        <v>6.5</v>
      </c>
      <c r="AJ247" s="100">
        <v>8.3</v>
      </c>
      <c r="AK247" s="100">
        <v>10.1</v>
      </c>
      <c r="AL247" s="100">
        <v>12.8</v>
      </c>
      <c r="AN247" s="102" t="str">
        <f>CONCATENATE(AO247,AP247,AQ247)</f>
        <v>311810</v>
      </c>
      <c r="AO247" s="99">
        <v>31</v>
      </c>
      <c r="AP247" s="99">
        <v>18</v>
      </c>
      <c r="AQ247" s="99">
        <v>10</v>
      </c>
      <c r="AR247" s="108">
        <v>102.4</v>
      </c>
      <c r="AS247" s="92"/>
    </row>
    <row r="248" ht="14.25" spans="25:45">
      <c r="Y248" s="96" t="str">
        <f>CONCATENATE(Z248,AA248,AB248)</f>
        <v>321810</v>
      </c>
      <c r="Z248" s="99">
        <v>32</v>
      </c>
      <c r="AA248" s="99">
        <v>18</v>
      </c>
      <c r="AB248" s="99">
        <v>10</v>
      </c>
      <c r="AC248" s="100">
        <v>1</v>
      </c>
      <c r="AD248" s="100">
        <v>2</v>
      </c>
      <c r="AE248" s="100">
        <v>3</v>
      </c>
      <c r="AF248" s="100">
        <v>4</v>
      </c>
      <c r="AG248" s="100">
        <v>5</v>
      </c>
      <c r="AH248" s="100">
        <v>6</v>
      </c>
      <c r="AI248" s="100">
        <v>7</v>
      </c>
      <c r="AJ248" s="100">
        <v>9</v>
      </c>
      <c r="AK248" s="100">
        <v>11</v>
      </c>
      <c r="AL248" s="100">
        <v>13.9</v>
      </c>
      <c r="AN248" s="102" t="str">
        <f>CONCATENATE(AO248,AP248,AQ248)</f>
        <v>321810</v>
      </c>
      <c r="AO248" s="99">
        <v>32</v>
      </c>
      <c r="AP248" s="99">
        <v>18</v>
      </c>
      <c r="AQ248" s="99">
        <v>10</v>
      </c>
      <c r="AR248" s="108">
        <v>102.7</v>
      </c>
      <c r="AS248" s="92"/>
    </row>
    <row r="249" ht="14.25" spans="25:45">
      <c r="Y249" s="96" t="str">
        <f>CONCATENATE(Z249,AA249,AB249)</f>
        <v>331810</v>
      </c>
      <c r="Z249" s="99">
        <v>33</v>
      </c>
      <c r="AA249" s="99">
        <v>18</v>
      </c>
      <c r="AB249" s="99">
        <v>10</v>
      </c>
      <c r="AC249" s="100">
        <v>1.1</v>
      </c>
      <c r="AD249" s="100">
        <v>2.2</v>
      </c>
      <c r="AE249" s="100">
        <v>3.3</v>
      </c>
      <c r="AF249" s="100">
        <v>4.4</v>
      </c>
      <c r="AG249" s="100">
        <v>5.4</v>
      </c>
      <c r="AH249" s="100">
        <v>6.5</v>
      </c>
      <c r="AI249" s="100">
        <v>7.6</v>
      </c>
      <c r="AJ249" s="100">
        <v>9.7</v>
      </c>
      <c r="AK249" s="100">
        <v>11.9</v>
      </c>
      <c r="AL249" s="100">
        <v>15</v>
      </c>
      <c r="AN249" s="102" t="str">
        <f>CONCATENATE(AO249,AP249,AQ249)</f>
        <v>331810</v>
      </c>
      <c r="AO249" s="99">
        <v>33</v>
      </c>
      <c r="AP249" s="99">
        <v>18</v>
      </c>
      <c r="AQ249" s="99">
        <v>10</v>
      </c>
      <c r="AR249" s="108">
        <v>103.1</v>
      </c>
      <c r="AS249" s="92"/>
    </row>
    <row r="250" ht="14.25" spans="25:45">
      <c r="Y250" s="96" t="str">
        <f>CONCATENATE(Z250,AA250,AB250)</f>
        <v>341810</v>
      </c>
      <c r="Z250" s="99">
        <v>34</v>
      </c>
      <c r="AA250" s="99">
        <v>18</v>
      </c>
      <c r="AB250" s="99">
        <v>10</v>
      </c>
      <c r="AC250" s="100">
        <v>1.2</v>
      </c>
      <c r="AD250" s="100">
        <v>2.4</v>
      </c>
      <c r="AE250" s="100">
        <v>3.6</v>
      </c>
      <c r="AF250" s="100">
        <v>4.8</v>
      </c>
      <c r="AG250" s="100">
        <v>6</v>
      </c>
      <c r="AH250" s="100">
        <v>7.1</v>
      </c>
      <c r="AI250" s="100">
        <v>8.3</v>
      </c>
      <c r="AJ250" s="100">
        <v>10.6</v>
      </c>
      <c r="AK250" s="100">
        <v>13</v>
      </c>
      <c r="AL250" s="100">
        <v>16.4</v>
      </c>
      <c r="AN250" s="102" t="str">
        <f>CONCATENATE(AO250,AP250,AQ250)</f>
        <v>341810</v>
      </c>
      <c r="AO250" s="99">
        <v>34</v>
      </c>
      <c r="AP250" s="99">
        <v>18</v>
      </c>
      <c r="AQ250" s="99">
        <v>10</v>
      </c>
      <c r="AR250" s="108">
        <v>103.5</v>
      </c>
      <c r="AS250" s="92"/>
    </row>
    <row r="251" ht="14.25" spans="25:45">
      <c r="Y251" s="96" t="str">
        <f>CONCATENATE(Z251,AA251,AB251)</f>
        <v>351810</v>
      </c>
      <c r="Z251" s="99">
        <v>35</v>
      </c>
      <c r="AA251" s="99">
        <v>18</v>
      </c>
      <c r="AB251" s="99">
        <v>10</v>
      </c>
      <c r="AC251" s="100">
        <v>1.3</v>
      </c>
      <c r="AD251" s="100">
        <v>2.6</v>
      </c>
      <c r="AE251" s="100">
        <v>3.9</v>
      </c>
      <c r="AF251" s="100">
        <v>5.2</v>
      </c>
      <c r="AG251" s="100">
        <v>6.5</v>
      </c>
      <c r="AH251" s="100">
        <v>7.8</v>
      </c>
      <c r="AI251" s="100">
        <v>9.1</v>
      </c>
      <c r="AJ251" s="100">
        <v>11.6</v>
      </c>
      <c r="AK251" s="100">
        <v>14.1</v>
      </c>
      <c r="AL251" s="100">
        <v>17.9</v>
      </c>
      <c r="AN251" s="102" t="str">
        <f>CONCATENATE(AO251,AP251,AQ251)</f>
        <v>351810</v>
      </c>
      <c r="AO251" s="99">
        <v>35</v>
      </c>
      <c r="AP251" s="99">
        <v>18</v>
      </c>
      <c r="AQ251" s="99">
        <v>10</v>
      </c>
      <c r="AR251" s="108">
        <v>104</v>
      </c>
      <c r="AS251" s="92"/>
    </row>
    <row r="252" ht="14.25" spans="25:45">
      <c r="Y252" s="96" t="str">
        <f>CONCATENATE(Z252,AA252,AB252)</f>
        <v>361810</v>
      </c>
      <c r="Z252" s="99">
        <v>36</v>
      </c>
      <c r="AA252" s="99">
        <v>18</v>
      </c>
      <c r="AB252" s="99">
        <v>10</v>
      </c>
      <c r="AC252" s="100">
        <v>1.4</v>
      </c>
      <c r="AD252" s="100">
        <v>2.9</v>
      </c>
      <c r="AE252" s="100">
        <v>4.3</v>
      </c>
      <c r="AF252" s="100">
        <v>5.8</v>
      </c>
      <c r="AG252" s="100">
        <v>7.2</v>
      </c>
      <c r="AH252" s="100">
        <v>8.6</v>
      </c>
      <c r="AI252" s="100">
        <v>10</v>
      </c>
      <c r="AJ252" s="100">
        <v>12.8</v>
      </c>
      <c r="AK252" s="100">
        <v>15.5</v>
      </c>
      <c r="AL252" s="100">
        <v>19.6</v>
      </c>
      <c r="AN252" s="102" t="str">
        <f>CONCATENATE(AO252,AP252,AQ252)</f>
        <v>361810</v>
      </c>
      <c r="AO252" s="99">
        <v>36</v>
      </c>
      <c r="AP252" s="99">
        <v>18</v>
      </c>
      <c r="AQ252" s="99">
        <v>10</v>
      </c>
      <c r="AR252" s="108">
        <v>104.5</v>
      </c>
      <c r="AS252" s="92"/>
    </row>
    <row r="253" ht="14.25" spans="25:45">
      <c r="Y253" s="96" t="str">
        <f>CONCATENATE(Z253,AA253,AB253)</f>
        <v>371810</v>
      </c>
      <c r="Z253" s="99">
        <v>37</v>
      </c>
      <c r="AA253" s="99">
        <v>18</v>
      </c>
      <c r="AB253" s="99">
        <v>10</v>
      </c>
      <c r="AC253" s="100">
        <v>1.6</v>
      </c>
      <c r="AD253" s="100">
        <v>3.2</v>
      </c>
      <c r="AE253" s="100">
        <v>4.8</v>
      </c>
      <c r="AF253" s="100">
        <v>6.3</v>
      </c>
      <c r="AG253" s="100">
        <v>7.9</v>
      </c>
      <c r="AH253" s="100">
        <v>9.4</v>
      </c>
      <c r="AI253" s="100">
        <v>11</v>
      </c>
      <c r="AJ253" s="100">
        <v>14</v>
      </c>
      <c r="AK253" s="100">
        <v>17</v>
      </c>
      <c r="AL253" s="100">
        <v>21.5</v>
      </c>
      <c r="AN253" s="102" t="str">
        <f>CONCATENATE(AO253,AP253,AQ253)</f>
        <v>371810</v>
      </c>
      <c r="AO253" s="99">
        <v>37</v>
      </c>
      <c r="AP253" s="99">
        <v>18</v>
      </c>
      <c r="AQ253" s="99">
        <v>10</v>
      </c>
      <c r="AR253" s="108">
        <v>105.1</v>
      </c>
      <c r="AS253" s="92"/>
    </row>
    <row r="254" ht="14.25" spans="25:45">
      <c r="Y254" s="96" t="str">
        <f>CONCATENATE(Z254,AA254,AB254)</f>
        <v>381810</v>
      </c>
      <c r="Z254" s="99">
        <v>38</v>
      </c>
      <c r="AA254" s="99">
        <v>18</v>
      </c>
      <c r="AB254" s="99">
        <v>10</v>
      </c>
      <c r="AC254" s="100">
        <v>1.7</v>
      </c>
      <c r="AD254" s="100">
        <v>3.5</v>
      </c>
      <c r="AE254" s="100">
        <v>5.2</v>
      </c>
      <c r="AF254" s="100">
        <v>6.9</v>
      </c>
      <c r="AG254" s="100">
        <v>8.6</v>
      </c>
      <c r="AH254" s="100">
        <v>10.3</v>
      </c>
      <c r="AI254" s="100">
        <v>12</v>
      </c>
      <c r="AJ254" s="100">
        <v>15.4</v>
      </c>
      <c r="AK254" s="100">
        <v>18.7</v>
      </c>
      <c r="AL254" s="100">
        <v>23.5</v>
      </c>
      <c r="AN254" s="102" t="str">
        <f>CONCATENATE(AO254,AP254,AQ254)</f>
        <v>381810</v>
      </c>
      <c r="AO254" s="99">
        <v>38</v>
      </c>
      <c r="AP254" s="99">
        <v>18</v>
      </c>
      <c r="AQ254" s="99">
        <v>10</v>
      </c>
      <c r="AR254" s="108">
        <v>105.8</v>
      </c>
      <c r="AS254" s="92"/>
    </row>
    <row r="255" ht="14.25" spans="25:45">
      <c r="Y255" s="96" t="str">
        <f>CONCATENATE(Z255,AA255,AB255)</f>
        <v>391810</v>
      </c>
      <c r="Z255" s="99">
        <v>39</v>
      </c>
      <c r="AA255" s="99">
        <v>18</v>
      </c>
      <c r="AB255" s="99">
        <v>10</v>
      </c>
      <c r="AC255" s="100">
        <v>1.9</v>
      </c>
      <c r="AD255" s="100">
        <v>3.9</v>
      </c>
      <c r="AE255" s="100">
        <v>5.8</v>
      </c>
      <c r="AF255" s="100">
        <v>7.7</v>
      </c>
      <c r="AG255" s="100">
        <v>9.5</v>
      </c>
      <c r="AH255" s="100">
        <v>11.4</v>
      </c>
      <c r="AI255" s="100">
        <v>13.3</v>
      </c>
      <c r="AJ255" s="100">
        <v>16.9</v>
      </c>
      <c r="AK255" s="100">
        <v>20.5</v>
      </c>
      <c r="AL255" s="100">
        <v>25.8</v>
      </c>
      <c r="AN255" s="102" t="str">
        <f>CONCATENATE(AO255,AP255,AQ255)</f>
        <v>391810</v>
      </c>
      <c r="AO255" s="99">
        <v>39</v>
      </c>
      <c r="AP255" s="99">
        <v>18</v>
      </c>
      <c r="AQ255" s="99">
        <v>10</v>
      </c>
      <c r="AR255" s="108">
        <v>106.5</v>
      </c>
      <c r="AS255" s="92"/>
    </row>
    <row r="256" ht="14.25" spans="25:45">
      <c r="Y256" s="96" t="str">
        <f>CONCATENATE(Z256,AA256,AB256)</f>
        <v>401810</v>
      </c>
      <c r="Z256" s="99">
        <v>40</v>
      </c>
      <c r="AA256" s="99">
        <v>18</v>
      </c>
      <c r="AB256" s="99">
        <v>10</v>
      </c>
      <c r="AC256" s="100">
        <v>2.2</v>
      </c>
      <c r="AD256" s="100">
        <v>4.3</v>
      </c>
      <c r="AE256" s="100">
        <v>6.4</v>
      </c>
      <c r="AF256" s="100">
        <v>8.5</v>
      </c>
      <c r="AG256" s="100">
        <v>10.5</v>
      </c>
      <c r="AH256" s="100">
        <v>12.6</v>
      </c>
      <c r="AI256" s="100">
        <v>14.6</v>
      </c>
      <c r="AJ256" s="100">
        <v>18.6</v>
      </c>
      <c r="AK256" s="100">
        <v>22.5</v>
      </c>
      <c r="AL256" s="100">
        <v>28.3</v>
      </c>
      <c r="AN256" s="102" t="str">
        <f>CONCATENATE(AO256,AP256,AQ256)</f>
        <v>401810</v>
      </c>
      <c r="AO256" s="99">
        <v>40</v>
      </c>
      <c r="AP256" s="99">
        <v>18</v>
      </c>
      <c r="AQ256" s="99">
        <v>10</v>
      </c>
      <c r="AR256" s="108">
        <v>107.3</v>
      </c>
      <c r="AS256" s="92"/>
    </row>
    <row r="257" ht="14.25" spans="25:45">
      <c r="Y257" s="96" t="str">
        <f>CONCATENATE(Z257,AA257,AB257)</f>
        <v>411810</v>
      </c>
      <c r="Z257" s="99">
        <v>41</v>
      </c>
      <c r="AA257" s="99">
        <v>18</v>
      </c>
      <c r="AB257" s="99">
        <v>10</v>
      </c>
      <c r="AC257" s="100">
        <v>2.4</v>
      </c>
      <c r="AD257" s="100">
        <v>4.7</v>
      </c>
      <c r="AE257" s="100">
        <v>7</v>
      </c>
      <c r="AF257" s="100">
        <v>9.3</v>
      </c>
      <c r="AG257" s="100">
        <v>11.6</v>
      </c>
      <c r="AH257" s="100">
        <v>13.8</v>
      </c>
      <c r="AI257" s="100">
        <v>16.1</v>
      </c>
      <c r="AJ257" s="100">
        <v>20.4</v>
      </c>
      <c r="AK257" s="100">
        <v>24.7</v>
      </c>
      <c r="AL257" s="100">
        <v>31</v>
      </c>
      <c r="AN257" s="102" t="str">
        <f>CONCATENATE(AO257,AP257,AQ257)</f>
        <v>411810</v>
      </c>
      <c r="AO257" s="99">
        <v>41</v>
      </c>
      <c r="AP257" s="99">
        <v>18</v>
      </c>
      <c r="AQ257" s="99">
        <v>10</v>
      </c>
      <c r="AR257" s="108">
        <v>108.2</v>
      </c>
      <c r="AS257" s="92"/>
    </row>
    <row r="258" ht="14.25" spans="25:45">
      <c r="Y258" s="96" t="str">
        <f>CONCATENATE(Z258,AA258,AB258)</f>
        <v>421810</v>
      </c>
      <c r="Z258" s="99">
        <v>42</v>
      </c>
      <c r="AA258" s="99">
        <v>18</v>
      </c>
      <c r="AB258" s="99">
        <v>10</v>
      </c>
      <c r="AC258" s="100">
        <v>2.6</v>
      </c>
      <c r="AD258" s="100">
        <v>5.1</v>
      </c>
      <c r="AE258" s="100">
        <v>7.7</v>
      </c>
      <c r="AF258" s="100">
        <v>10.2</v>
      </c>
      <c r="AG258" s="100">
        <v>12.7</v>
      </c>
      <c r="AH258" s="100">
        <v>15.1</v>
      </c>
      <c r="AI258" s="100">
        <v>17.6</v>
      </c>
      <c r="AJ258" s="100">
        <v>22.4</v>
      </c>
      <c r="AK258" s="100">
        <v>27.1</v>
      </c>
      <c r="AL258" s="100">
        <v>34</v>
      </c>
      <c r="AN258" s="102" t="str">
        <f>CONCATENATE(AO258,AP258,AQ258)</f>
        <v>421810</v>
      </c>
      <c r="AO258" s="99">
        <v>42</v>
      </c>
      <c r="AP258" s="99">
        <v>18</v>
      </c>
      <c r="AQ258" s="99">
        <v>10</v>
      </c>
      <c r="AR258" s="108">
        <v>109.3</v>
      </c>
      <c r="AS258" s="92"/>
    </row>
    <row r="259" ht="14.25" spans="25:45">
      <c r="Y259" s="96" t="str">
        <f>CONCATENATE(Z259,AA259,AB259)</f>
        <v>431810</v>
      </c>
      <c r="Z259" s="99">
        <v>43</v>
      </c>
      <c r="AA259" s="99">
        <v>18</v>
      </c>
      <c r="AB259" s="99">
        <v>10</v>
      </c>
      <c r="AC259" s="100">
        <v>2.8</v>
      </c>
      <c r="AD259" s="100">
        <v>5.7</v>
      </c>
      <c r="AE259" s="100">
        <v>8.5</v>
      </c>
      <c r="AF259" s="100">
        <v>11.2</v>
      </c>
      <c r="AG259" s="100">
        <v>14</v>
      </c>
      <c r="AH259" s="100">
        <v>16.7</v>
      </c>
      <c r="AI259" s="100">
        <v>19.3</v>
      </c>
      <c r="AJ259" s="100">
        <v>24.6</v>
      </c>
      <c r="AK259" s="100">
        <v>29.7</v>
      </c>
      <c r="AL259" s="100">
        <v>37.2</v>
      </c>
      <c r="AN259" s="102" t="str">
        <f>CONCATENATE(AO259,AP259,AQ259)</f>
        <v>431810</v>
      </c>
      <c r="AO259" s="99">
        <v>43</v>
      </c>
      <c r="AP259" s="99">
        <v>18</v>
      </c>
      <c r="AQ259" s="99">
        <v>10</v>
      </c>
      <c r="AR259" s="108">
        <v>110.4</v>
      </c>
      <c r="AS259" s="92"/>
    </row>
    <row r="260" ht="14.25" spans="25:45">
      <c r="Y260" s="96" t="str">
        <f>CONCATENATE(Z260,AA260,AB260)</f>
        <v>441810</v>
      </c>
      <c r="Z260" s="99">
        <v>44</v>
      </c>
      <c r="AA260" s="99">
        <v>18</v>
      </c>
      <c r="AB260" s="99">
        <v>10</v>
      </c>
      <c r="AC260" s="100">
        <v>3.1</v>
      </c>
      <c r="AD260" s="100">
        <v>6.2</v>
      </c>
      <c r="AE260" s="100">
        <v>9.3</v>
      </c>
      <c r="AF260" s="100">
        <v>12.4</v>
      </c>
      <c r="AG260" s="100">
        <v>15.4</v>
      </c>
      <c r="AH260" s="100">
        <v>18.3</v>
      </c>
      <c r="AI260" s="100">
        <v>21.3</v>
      </c>
      <c r="AJ260" s="100">
        <v>27</v>
      </c>
      <c r="AK260" s="100">
        <v>32.6</v>
      </c>
      <c r="AL260" s="100">
        <v>40.8</v>
      </c>
      <c r="AN260" s="102" t="str">
        <f>CONCATENATE(AO260,AP260,AQ260)</f>
        <v>441810</v>
      </c>
      <c r="AO260" s="99">
        <v>44</v>
      </c>
      <c r="AP260" s="99">
        <v>18</v>
      </c>
      <c r="AQ260" s="99">
        <v>10</v>
      </c>
      <c r="AR260" s="108">
        <v>111.6</v>
      </c>
      <c r="AS260" s="92"/>
    </row>
    <row r="261" ht="14.25" spans="25:45">
      <c r="Y261" s="96" t="str">
        <f>CONCATENATE(Z261,AA261,AB261)</f>
        <v>451810</v>
      </c>
      <c r="Z261" s="99">
        <v>45</v>
      </c>
      <c r="AA261" s="99">
        <v>18</v>
      </c>
      <c r="AB261" s="99">
        <v>10</v>
      </c>
      <c r="AC261" s="100">
        <v>3.5</v>
      </c>
      <c r="AD261" s="100">
        <v>6.9</v>
      </c>
      <c r="AE261" s="100">
        <v>10.3</v>
      </c>
      <c r="AF261" s="100">
        <v>13.6</v>
      </c>
      <c r="AG261" s="100">
        <v>16.9</v>
      </c>
      <c r="AH261" s="100">
        <v>20.2</v>
      </c>
      <c r="AI261" s="100">
        <v>23.4</v>
      </c>
      <c r="AJ261" s="100">
        <v>29.7</v>
      </c>
      <c r="AK261" s="100">
        <v>35.8</v>
      </c>
      <c r="AL261" s="100">
        <v>44.7</v>
      </c>
      <c r="AN261" s="102" t="str">
        <f>CONCATENATE(AO261,AP261,AQ261)</f>
        <v>451810</v>
      </c>
      <c r="AO261" s="99">
        <v>45</v>
      </c>
      <c r="AP261" s="99">
        <v>18</v>
      </c>
      <c r="AQ261" s="99">
        <v>10</v>
      </c>
      <c r="AR261" s="108">
        <v>112.9</v>
      </c>
      <c r="AS261" s="92"/>
    </row>
    <row r="262" ht="14.25" spans="25:45">
      <c r="Y262" s="96" t="str">
        <f>CONCATENATE(Z262,AA262,AB262)</f>
        <v>461810</v>
      </c>
      <c r="Z262" s="99">
        <v>46</v>
      </c>
      <c r="AA262" s="99">
        <v>18</v>
      </c>
      <c r="AB262" s="99">
        <v>10</v>
      </c>
      <c r="AC262" s="100">
        <v>3.8</v>
      </c>
      <c r="AD262" s="100">
        <v>7.6</v>
      </c>
      <c r="AE262" s="100">
        <v>11.3</v>
      </c>
      <c r="AF262" s="100">
        <v>15</v>
      </c>
      <c r="AG262" s="100">
        <v>18.6</v>
      </c>
      <c r="AH262" s="100">
        <v>22.1</v>
      </c>
      <c r="AI262" s="100">
        <v>25.7</v>
      </c>
      <c r="AJ262" s="100">
        <v>32.5</v>
      </c>
      <c r="AK262" s="100">
        <v>39.2</v>
      </c>
      <c r="AL262" s="100">
        <v>49</v>
      </c>
      <c r="AN262" s="102" t="str">
        <f>CONCATENATE(AO262,AP262,AQ262)</f>
        <v>461810</v>
      </c>
      <c r="AO262" s="99">
        <v>46</v>
      </c>
      <c r="AP262" s="99">
        <v>18</v>
      </c>
      <c r="AQ262" s="99">
        <v>10</v>
      </c>
      <c r="AR262" s="108">
        <v>114.4</v>
      </c>
      <c r="AS262" s="92"/>
    </row>
    <row r="263" ht="14.25" spans="25:45">
      <c r="Y263" s="96" t="str">
        <f>CONCATENATE(Z263,AA263,AB263)</f>
        <v>471810</v>
      </c>
      <c r="Z263" s="99">
        <v>47</v>
      </c>
      <c r="AA263" s="99">
        <v>18</v>
      </c>
      <c r="AB263" s="99">
        <v>10</v>
      </c>
      <c r="AC263" s="100">
        <v>4.3</v>
      </c>
      <c r="AD263" s="100">
        <v>8.4</v>
      </c>
      <c r="AE263" s="100">
        <v>12.5</v>
      </c>
      <c r="AF263" s="100">
        <v>16.5</v>
      </c>
      <c r="AG263" s="100">
        <v>20.5</v>
      </c>
      <c r="AH263" s="100">
        <v>24.4</v>
      </c>
      <c r="AI263" s="100">
        <v>28.2</v>
      </c>
      <c r="AJ263" s="100">
        <v>35.7</v>
      </c>
      <c r="AK263" s="100">
        <v>43</v>
      </c>
      <c r="AL263" s="100">
        <v>53.7</v>
      </c>
      <c r="AN263" s="102" t="str">
        <f>CONCATENATE(AO263,AP263,AQ263)</f>
        <v>471810</v>
      </c>
      <c r="AO263" s="99">
        <v>47</v>
      </c>
      <c r="AP263" s="99">
        <v>18</v>
      </c>
      <c r="AQ263" s="99">
        <v>10</v>
      </c>
      <c r="AR263" s="108">
        <v>116.1</v>
      </c>
      <c r="AS263" s="92"/>
    </row>
    <row r="264" ht="14.25" spans="25:45">
      <c r="Y264" s="96" t="str">
        <f>CONCATENATE(Z264,AA264,AB264)</f>
        <v>481810</v>
      </c>
      <c r="Z264" s="99">
        <v>48</v>
      </c>
      <c r="AA264" s="99">
        <v>18</v>
      </c>
      <c r="AB264" s="99">
        <v>10</v>
      </c>
      <c r="AC264" s="100">
        <v>4.7</v>
      </c>
      <c r="AD264" s="100">
        <v>9.2</v>
      </c>
      <c r="AE264" s="100">
        <v>13.7</v>
      </c>
      <c r="AF264" s="100">
        <v>18.1</v>
      </c>
      <c r="AG264" s="100">
        <v>22.4</v>
      </c>
      <c r="AH264" s="100">
        <v>26.7</v>
      </c>
      <c r="AI264" s="100">
        <v>30.9</v>
      </c>
      <c r="AJ264" s="100">
        <v>39.1</v>
      </c>
      <c r="AK264" s="100">
        <v>47.1</v>
      </c>
      <c r="AL264" s="100">
        <v>58.7</v>
      </c>
      <c r="AN264" s="102" t="str">
        <f>CONCATENATE(AO264,AP264,AQ264)</f>
        <v>481810</v>
      </c>
      <c r="AO264" s="99">
        <v>48</v>
      </c>
      <c r="AP264" s="99">
        <v>18</v>
      </c>
      <c r="AQ264" s="99">
        <v>10</v>
      </c>
      <c r="AR264" s="108">
        <v>117.8</v>
      </c>
      <c r="AS264" s="92"/>
    </row>
    <row r="265" ht="14.25" spans="25:45">
      <c r="Y265" s="96" t="str">
        <f>CONCATENATE(Z265,AA265,AB265)</f>
        <v>491810</v>
      </c>
      <c r="Z265" s="99">
        <v>49</v>
      </c>
      <c r="AA265" s="99">
        <v>18</v>
      </c>
      <c r="AB265" s="99">
        <v>10</v>
      </c>
      <c r="AC265" s="100">
        <v>5.1</v>
      </c>
      <c r="AD265" s="100">
        <v>10.1</v>
      </c>
      <c r="AE265" s="100">
        <v>15</v>
      </c>
      <c r="AF265" s="100">
        <v>19.8</v>
      </c>
      <c r="AG265" s="100">
        <v>24.5</v>
      </c>
      <c r="AH265" s="100">
        <v>29.2</v>
      </c>
      <c r="AI265" s="100">
        <v>33.8</v>
      </c>
      <c r="AJ265" s="100">
        <v>42.8</v>
      </c>
      <c r="AK265" s="100">
        <v>51.5</v>
      </c>
      <c r="AL265" s="100">
        <v>64</v>
      </c>
      <c r="AN265" s="102" t="str">
        <f>CONCATENATE(AO265,AP265,AQ265)</f>
        <v>491810</v>
      </c>
      <c r="AO265" s="99">
        <v>49</v>
      </c>
      <c r="AP265" s="99">
        <v>18</v>
      </c>
      <c r="AQ265" s="99">
        <v>10</v>
      </c>
      <c r="AR265" s="108">
        <v>119.8</v>
      </c>
      <c r="AS265" s="92"/>
    </row>
    <row r="266" ht="14.25" spans="25:45">
      <c r="Y266" s="96" t="str">
        <f>CONCATENATE(Z266,AA266,AB266)</f>
        <v>501810</v>
      </c>
      <c r="Z266" s="99">
        <v>50</v>
      </c>
      <c r="AA266" s="99">
        <v>18</v>
      </c>
      <c r="AB266" s="99">
        <v>10</v>
      </c>
      <c r="AC266" s="100">
        <v>5.5</v>
      </c>
      <c r="AD266" s="100">
        <v>11</v>
      </c>
      <c r="AE266" s="100">
        <v>16.4</v>
      </c>
      <c r="AF266" s="100">
        <v>21.6</v>
      </c>
      <c r="AG266" s="100">
        <v>26.8</v>
      </c>
      <c r="AH266" s="100">
        <v>31.9</v>
      </c>
      <c r="AI266" s="100">
        <v>36.9</v>
      </c>
      <c r="AJ266" s="100">
        <v>46.7</v>
      </c>
      <c r="AK266" s="100">
        <v>56.2</v>
      </c>
      <c r="AL266" s="100">
        <v>69.9</v>
      </c>
      <c r="AN266" s="102" t="str">
        <f>CONCATENATE(AO266,AP266,AQ266)</f>
        <v>501810</v>
      </c>
      <c r="AO266" s="99">
        <v>50</v>
      </c>
      <c r="AP266" s="99">
        <v>18</v>
      </c>
      <c r="AQ266" s="99">
        <v>10</v>
      </c>
      <c r="AR266" s="108">
        <v>122</v>
      </c>
      <c r="AS266" s="92"/>
    </row>
    <row r="267" ht="14.25" spans="25:45">
      <c r="Y267" s="96" t="str">
        <f>CONCATENATE(Z267,AA267,AB267)</f>
        <v>181910</v>
      </c>
      <c r="Z267" s="99">
        <v>18</v>
      </c>
      <c r="AA267" s="99">
        <v>19</v>
      </c>
      <c r="AB267" s="99">
        <v>10</v>
      </c>
      <c r="AC267" s="100">
        <v>0.5</v>
      </c>
      <c r="AD267" s="100">
        <v>1.1</v>
      </c>
      <c r="AE267" s="100">
        <v>1.6</v>
      </c>
      <c r="AF267" s="100">
        <v>2.1</v>
      </c>
      <c r="AG267" s="100">
        <v>2.7</v>
      </c>
      <c r="AH267" s="100">
        <v>3.2</v>
      </c>
      <c r="AI267" s="100">
        <v>3.7</v>
      </c>
      <c r="AJ267" s="100">
        <v>4.8</v>
      </c>
      <c r="AK267" s="100">
        <v>5.8</v>
      </c>
      <c r="AL267" s="100">
        <v>7.4</v>
      </c>
      <c r="AN267" s="102" t="str">
        <f>CONCATENATE(AO267,AP267,AQ267)</f>
        <v>181910</v>
      </c>
      <c r="AO267" s="99">
        <v>18</v>
      </c>
      <c r="AP267" s="99">
        <v>19</v>
      </c>
      <c r="AQ267" s="99">
        <v>10</v>
      </c>
      <c r="AR267" s="108">
        <v>97.7</v>
      </c>
      <c r="AS267" s="92"/>
    </row>
    <row r="268" ht="14.25" spans="25:45">
      <c r="Y268" s="96" t="str">
        <f>CONCATENATE(Z268,AA268,AB268)</f>
        <v>191910</v>
      </c>
      <c r="Z268" s="99">
        <v>19</v>
      </c>
      <c r="AA268" s="99">
        <v>19</v>
      </c>
      <c r="AB268" s="99">
        <v>10</v>
      </c>
      <c r="AC268" s="100">
        <v>0.5</v>
      </c>
      <c r="AD268" s="100">
        <v>1.1</v>
      </c>
      <c r="AE268" s="100">
        <v>1.6</v>
      </c>
      <c r="AF268" s="100">
        <v>2.2</v>
      </c>
      <c r="AG268" s="100">
        <v>2.7</v>
      </c>
      <c r="AH268" s="100">
        <v>3.3</v>
      </c>
      <c r="AI268" s="100">
        <v>3.8</v>
      </c>
      <c r="AJ268" s="100">
        <v>4.9</v>
      </c>
      <c r="AK268" s="100">
        <v>6</v>
      </c>
      <c r="AL268" s="100">
        <v>7.6</v>
      </c>
      <c r="AN268" s="102" t="str">
        <f>CONCATENATE(AO268,AP268,AQ268)</f>
        <v>191910</v>
      </c>
      <c r="AO268" s="99">
        <v>19</v>
      </c>
      <c r="AP268" s="99">
        <v>19</v>
      </c>
      <c r="AQ268" s="99">
        <v>10</v>
      </c>
      <c r="AR268" s="108">
        <v>97.8</v>
      </c>
      <c r="AS268" s="92"/>
    </row>
    <row r="269" ht="14.25" spans="25:45">
      <c r="Y269" s="96" t="str">
        <f>CONCATENATE(Z269,AA269,AB269)</f>
        <v>201910</v>
      </c>
      <c r="Z269" s="99">
        <v>20</v>
      </c>
      <c r="AA269" s="99">
        <v>19</v>
      </c>
      <c r="AB269" s="99">
        <v>10</v>
      </c>
      <c r="AC269" s="100">
        <v>0.6</v>
      </c>
      <c r="AD269" s="100">
        <v>1.2</v>
      </c>
      <c r="AE269" s="100">
        <v>1.7</v>
      </c>
      <c r="AF269" s="100">
        <v>2.3</v>
      </c>
      <c r="AG269" s="100">
        <v>2.9</v>
      </c>
      <c r="AH269" s="100">
        <v>3.4</v>
      </c>
      <c r="AI269" s="100">
        <v>4</v>
      </c>
      <c r="AJ269" s="100">
        <v>5.1</v>
      </c>
      <c r="AK269" s="100">
        <v>6.2</v>
      </c>
      <c r="AL269" s="100">
        <v>7.9</v>
      </c>
      <c r="AN269" s="102" t="str">
        <f>CONCATENATE(AO269,AP269,AQ269)</f>
        <v>201910</v>
      </c>
      <c r="AO269" s="99">
        <v>20</v>
      </c>
      <c r="AP269" s="99">
        <v>19</v>
      </c>
      <c r="AQ269" s="99">
        <v>10</v>
      </c>
      <c r="AR269" s="108">
        <v>97.8</v>
      </c>
      <c r="AS269" s="92"/>
    </row>
    <row r="270" ht="14.25" spans="25:45">
      <c r="Y270" s="96" t="str">
        <f>CONCATENATE(Z270,AA270,AB270)</f>
        <v>211910</v>
      </c>
      <c r="Z270" s="99">
        <v>21</v>
      </c>
      <c r="AA270" s="99">
        <v>19</v>
      </c>
      <c r="AB270" s="99">
        <v>10</v>
      </c>
      <c r="AC270" s="100">
        <v>0.6</v>
      </c>
      <c r="AD270" s="100">
        <v>1.2</v>
      </c>
      <c r="AE270" s="100">
        <v>1.7</v>
      </c>
      <c r="AF270" s="100">
        <v>2.3</v>
      </c>
      <c r="AG270" s="100">
        <v>2.9</v>
      </c>
      <c r="AH270" s="100">
        <v>3.5</v>
      </c>
      <c r="AI270" s="100">
        <v>4.1</v>
      </c>
      <c r="AJ270" s="100">
        <v>5.2</v>
      </c>
      <c r="AK270" s="100">
        <v>6.4</v>
      </c>
      <c r="AL270" s="100">
        <v>8.1</v>
      </c>
      <c r="AN270" s="102" t="str">
        <f>CONCATENATE(AO270,AP270,AQ270)</f>
        <v>211910</v>
      </c>
      <c r="AO270" s="99">
        <v>21</v>
      </c>
      <c r="AP270" s="99">
        <v>19</v>
      </c>
      <c r="AQ270" s="99">
        <v>10</v>
      </c>
      <c r="AR270" s="108">
        <v>97.9</v>
      </c>
      <c r="AS270" s="92"/>
    </row>
    <row r="271" ht="14.25" spans="25:45">
      <c r="Y271" s="96" t="str">
        <f>CONCATENATE(Z271,AA271,AB271)</f>
        <v>221910</v>
      </c>
      <c r="Z271" s="99">
        <v>22</v>
      </c>
      <c r="AA271" s="99">
        <v>19</v>
      </c>
      <c r="AB271" s="99">
        <v>10</v>
      </c>
      <c r="AC271" s="100">
        <v>0.6</v>
      </c>
      <c r="AD271" s="100">
        <v>1.2</v>
      </c>
      <c r="AE271" s="100">
        <v>1.8</v>
      </c>
      <c r="AF271" s="100">
        <v>2.4</v>
      </c>
      <c r="AG271" s="100">
        <v>3</v>
      </c>
      <c r="AH271" s="100">
        <v>3.6</v>
      </c>
      <c r="AI271" s="100">
        <v>4.2</v>
      </c>
      <c r="AJ271" s="100">
        <v>5.4</v>
      </c>
      <c r="AK271" s="100">
        <v>6.6</v>
      </c>
      <c r="AL271" s="100">
        <v>8.4</v>
      </c>
      <c r="AN271" s="102" t="str">
        <f>CONCATENATE(AO271,AP271,AQ271)</f>
        <v>221910</v>
      </c>
      <c r="AO271" s="99">
        <v>22</v>
      </c>
      <c r="AP271" s="99">
        <v>19</v>
      </c>
      <c r="AQ271" s="99">
        <v>10</v>
      </c>
      <c r="AR271" s="108">
        <v>98</v>
      </c>
      <c r="AS271" s="92"/>
    </row>
    <row r="272" ht="14.25" spans="25:45">
      <c r="Y272" s="96" t="str">
        <f>CONCATENATE(Z272,AA272,AB272)</f>
        <v>231910</v>
      </c>
      <c r="Z272" s="99">
        <v>23</v>
      </c>
      <c r="AA272" s="99">
        <v>19</v>
      </c>
      <c r="AB272" s="99">
        <v>10</v>
      </c>
      <c r="AC272" s="100">
        <v>0.6</v>
      </c>
      <c r="AD272" s="100">
        <v>1.2</v>
      </c>
      <c r="AE272" s="100">
        <v>1.8</v>
      </c>
      <c r="AF272" s="100">
        <v>2.5</v>
      </c>
      <c r="AG272" s="100">
        <v>3.1</v>
      </c>
      <c r="AH272" s="100">
        <v>3.7</v>
      </c>
      <c r="AI272" s="100">
        <v>4.3</v>
      </c>
      <c r="AJ272" s="100">
        <v>5.6</v>
      </c>
      <c r="AK272" s="100">
        <v>6.8</v>
      </c>
      <c r="AL272" s="100">
        <v>8.6</v>
      </c>
      <c r="AN272" s="102" t="str">
        <f>CONCATENATE(AO272,AP272,AQ272)</f>
        <v>231910</v>
      </c>
      <c r="AO272" s="99">
        <v>23</v>
      </c>
      <c r="AP272" s="99">
        <v>19</v>
      </c>
      <c r="AQ272" s="99">
        <v>10</v>
      </c>
      <c r="AR272" s="108">
        <v>98.1</v>
      </c>
      <c r="AS272" s="92"/>
    </row>
    <row r="273" ht="14.25" spans="25:45">
      <c r="Y273" s="96" t="str">
        <f>CONCATENATE(Z273,AA273,AB273)</f>
        <v>241910</v>
      </c>
      <c r="Z273" s="99">
        <v>24</v>
      </c>
      <c r="AA273" s="99">
        <v>19</v>
      </c>
      <c r="AB273" s="99">
        <v>10</v>
      </c>
      <c r="AC273" s="100">
        <v>0.7</v>
      </c>
      <c r="AD273" s="100">
        <v>1.3</v>
      </c>
      <c r="AE273" s="100">
        <v>2</v>
      </c>
      <c r="AF273" s="100">
        <v>2.6</v>
      </c>
      <c r="AG273" s="100">
        <v>3.3</v>
      </c>
      <c r="AH273" s="100">
        <v>3.9</v>
      </c>
      <c r="AI273" s="100">
        <v>4.6</v>
      </c>
      <c r="AJ273" s="100">
        <v>5.9</v>
      </c>
      <c r="AK273" s="100">
        <v>7.1</v>
      </c>
      <c r="AL273" s="100">
        <v>9</v>
      </c>
      <c r="AN273" s="102" t="str">
        <f>CONCATENATE(AO273,AP273,AQ273)</f>
        <v>241910</v>
      </c>
      <c r="AO273" s="99">
        <v>24</v>
      </c>
      <c r="AP273" s="99">
        <v>19</v>
      </c>
      <c r="AQ273" s="99">
        <v>10</v>
      </c>
      <c r="AR273" s="108">
        <v>98.1</v>
      </c>
      <c r="AS273" s="92"/>
    </row>
    <row r="274" ht="14.25" spans="25:45">
      <c r="Y274" s="96" t="str">
        <f>CONCATENATE(Z274,AA274,AB274)</f>
        <v>251910</v>
      </c>
      <c r="Z274" s="99">
        <v>25</v>
      </c>
      <c r="AA274" s="99">
        <v>19</v>
      </c>
      <c r="AB274" s="99">
        <v>10</v>
      </c>
      <c r="AC274" s="100">
        <v>0.6</v>
      </c>
      <c r="AD274" s="100">
        <v>1.3</v>
      </c>
      <c r="AE274" s="100">
        <v>2</v>
      </c>
      <c r="AF274" s="100">
        <v>2.7</v>
      </c>
      <c r="AG274" s="100">
        <v>3.3</v>
      </c>
      <c r="AH274" s="100">
        <v>4</v>
      </c>
      <c r="AI274" s="100">
        <v>4.7</v>
      </c>
      <c r="AJ274" s="100">
        <v>6</v>
      </c>
      <c r="AK274" s="100">
        <v>7.3</v>
      </c>
      <c r="AL274" s="100">
        <v>9.3</v>
      </c>
      <c r="AN274" s="102" t="str">
        <f>CONCATENATE(AO274,AP274,AQ274)</f>
        <v>251910</v>
      </c>
      <c r="AO274" s="99">
        <v>25</v>
      </c>
      <c r="AP274" s="99">
        <v>19</v>
      </c>
      <c r="AQ274" s="99">
        <v>10</v>
      </c>
      <c r="AR274" s="108">
        <v>98.3</v>
      </c>
      <c r="AS274" s="92"/>
    </row>
    <row r="275" ht="14.25" spans="25:45">
      <c r="Y275" s="96" t="str">
        <f>CONCATENATE(Z275,AA275,AB275)</f>
        <v>261910</v>
      </c>
      <c r="Z275" s="99">
        <v>26</v>
      </c>
      <c r="AA275" s="99">
        <v>19</v>
      </c>
      <c r="AB275" s="99">
        <v>10</v>
      </c>
      <c r="AC275" s="100">
        <v>0.7</v>
      </c>
      <c r="AD275" s="100">
        <v>1.4</v>
      </c>
      <c r="AE275" s="100">
        <v>2.1</v>
      </c>
      <c r="AF275" s="100">
        <v>2.8</v>
      </c>
      <c r="AG275" s="100">
        <v>3.5</v>
      </c>
      <c r="AH275" s="100">
        <v>4.2</v>
      </c>
      <c r="AI275" s="100">
        <v>4.9</v>
      </c>
      <c r="AJ275" s="100">
        <v>6.3</v>
      </c>
      <c r="AK275" s="100">
        <v>7.7</v>
      </c>
      <c r="AL275" s="100">
        <v>9.8</v>
      </c>
      <c r="AN275" s="102" t="str">
        <f>CONCATENATE(AO275,AP275,AQ275)</f>
        <v>261910</v>
      </c>
      <c r="AO275" s="99">
        <v>26</v>
      </c>
      <c r="AP275" s="99">
        <v>19</v>
      </c>
      <c r="AQ275" s="99">
        <v>10</v>
      </c>
      <c r="AR275" s="108">
        <v>98.4</v>
      </c>
      <c r="AS275" s="92"/>
    </row>
    <row r="276" ht="14.25" spans="25:45">
      <c r="Y276" s="96" t="str">
        <f>CONCATENATE(Z276,AA276,AB276)</f>
        <v>271910</v>
      </c>
      <c r="Z276" s="99">
        <v>27</v>
      </c>
      <c r="AA276" s="99">
        <v>19</v>
      </c>
      <c r="AB276" s="99">
        <v>10</v>
      </c>
      <c r="AC276" s="100">
        <v>0.7</v>
      </c>
      <c r="AD276" s="100">
        <v>1.4</v>
      </c>
      <c r="AE276" s="100">
        <v>2.2</v>
      </c>
      <c r="AF276" s="100">
        <v>2.9</v>
      </c>
      <c r="AG276" s="100">
        <v>3.7</v>
      </c>
      <c r="AH276" s="100">
        <v>4.4</v>
      </c>
      <c r="AI276" s="100">
        <v>5.2</v>
      </c>
      <c r="AJ276" s="100">
        <v>6.6</v>
      </c>
      <c r="AK276" s="100">
        <v>8.1</v>
      </c>
      <c r="AL276" s="100">
        <v>10.3</v>
      </c>
      <c r="AN276" s="102" t="str">
        <f>CONCATENATE(AO276,AP276,AQ276)</f>
        <v>271910</v>
      </c>
      <c r="AO276" s="99">
        <v>27</v>
      </c>
      <c r="AP276" s="99">
        <v>19</v>
      </c>
      <c r="AQ276" s="99">
        <v>10</v>
      </c>
      <c r="AR276" s="108">
        <v>98.6</v>
      </c>
      <c r="AS276" s="92"/>
    </row>
    <row r="277" ht="14.25" spans="25:45">
      <c r="Y277" s="96" t="str">
        <f>CONCATENATE(Z277,AA277,AB277)</f>
        <v>281910</v>
      </c>
      <c r="Z277" s="99">
        <v>28</v>
      </c>
      <c r="AA277" s="99">
        <v>19</v>
      </c>
      <c r="AB277" s="99">
        <v>10</v>
      </c>
      <c r="AC277" s="100">
        <v>0.8</v>
      </c>
      <c r="AD277" s="100">
        <v>1.6</v>
      </c>
      <c r="AE277" s="100">
        <v>2.4</v>
      </c>
      <c r="AF277" s="100">
        <v>3.2</v>
      </c>
      <c r="AG277" s="100">
        <v>4</v>
      </c>
      <c r="AH277" s="100">
        <v>4.8</v>
      </c>
      <c r="AI277" s="100">
        <v>5.5</v>
      </c>
      <c r="AJ277" s="100">
        <v>7.1</v>
      </c>
      <c r="AK277" s="100">
        <v>8.6</v>
      </c>
      <c r="AL277" s="100">
        <v>10.9</v>
      </c>
      <c r="AN277" s="102" t="str">
        <f>CONCATENATE(AO277,AP277,AQ277)</f>
        <v>281910</v>
      </c>
      <c r="AO277" s="99">
        <v>28</v>
      </c>
      <c r="AP277" s="99">
        <v>19</v>
      </c>
      <c r="AQ277" s="99">
        <v>10</v>
      </c>
      <c r="AR277" s="108">
        <v>98.7</v>
      </c>
      <c r="AS277" s="92"/>
    </row>
    <row r="278" ht="14.25" spans="25:45">
      <c r="Y278" s="96" t="str">
        <f>CONCATENATE(Z278,AA278,AB278)</f>
        <v>291910</v>
      </c>
      <c r="Z278" s="99">
        <v>29</v>
      </c>
      <c r="AA278" s="99">
        <v>19</v>
      </c>
      <c r="AB278" s="99">
        <v>10</v>
      </c>
      <c r="AC278" s="100">
        <v>0.8</v>
      </c>
      <c r="AD278" s="100">
        <v>1.6</v>
      </c>
      <c r="AE278" s="100">
        <v>2.5</v>
      </c>
      <c r="AF278" s="100">
        <v>3.3</v>
      </c>
      <c r="AG278" s="100">
        <v>4.2</v>
      </c>
      <c r="AH278" s="100">
        <v>5</v>
      </c>
      <c r="AI278" s="100">
        <v>5.8</v>
      </c>
      <c r="AJ278" s="100">
        <v>7.5</v>
      </c>
      <c r="AK278" s="100">
        <v>9.1</v>
      </c>
      <c r="AL278" s="100">
        <v>11.6</v>
      </c>
      <c r="AN278" s="102" t="str">
        <f>CONCATENATE(AO278,AP278,AQ278)</f>
        <v>291910</v>
      </c>
      <c r="AO278" s="99">
        <v>29</v>
      </c>
      <c r="AP278" s="99">
        <v>19</v>
      </c>
      <c r="AQ278" s="99">
        <v>10</v>
      </c>
      <c r="AR278" s="108">
        <v>99</v>
      </c>
      <c r="AS278" s="92"/>
    </row>
    <row r="279" ht="14.25" spans="25:45">
      <c r="Y279" s="96" t="str">
        <f>CONCATENATE(Z279,AA279,AB279)</f>
        <v>301910</v>
      </c>
      <c r="Z279" s="99">
        <v>30</v>
      </c>
      <c r="AA279" s="99">
        <v>19</v>
      </c>
      <c r="AB279" s="99">
        <v>10</v>
      </c>
      <c r="AC279" s="100">
        <v>0.9</v>
      </c>
      <c r="AD279" s="100">
        <v>1.8</v>
      </c>
      <c r="AE279" s="100">
        <v>2.7</v>
      </c>
      <c r="AF279" s="100">
        <v>3.6</v>
      </c>
      <c r="AG279" s="100">
        <v>4.5</v>
      </c>
      <c r="AH279" s="100">
        <v>5.4</v>
      </c>
      <c r="AI279" s="100">
        <v>6.3</v>
      </c>
      <c r="AJ279" s="100">
        <v>8.1</v>
      </c>
      <c r="AK279" s="100">
        <v>9.8</v>
      </c>
      <c r="AL279" s="100">
        <v>12.4</v>
      </c>
      <c r="AN279" s="102" t="str">
        <f>CONCATENATE(AO279,AP279,AQ279)</f>
        <v>301910</v>
      </c>
      <c r="AO279" s="99">
        <v>30</v>
      </c>
      <c r="AP279" s="99">
        <v>19</v>
      </c>
      <c r="AQ279" s="99">
        <v>10</v>
      </c>
      <c r="AR279" s="108">
        <v>99.2</v>
      </c>
      <c r="AS279" s="92"/>
    </row>
    <row r="280" ht="14.25" spans="25:45">
      <c r="Y280" s="96" t="str">
        <f>CONCATENATE(Z280,AA280,AB280)</f>
        <v>311910</v>
      </c>
      <c r="Z280" s="99">
        <v>31</v>
      </c>
      <c r="AA280" s="99">
        <v>19</v>
      </c>
      <c r="AB280" s="99">
        <v>10</v>
      </c>
      <c r="AC280" s="100">
        <v>1</v>
      </c>
      <c r="AD280" s="100">
        <v>2</v>
      </c>
      <c r="AE280" s="100">
        <v>2.9</v>
      </c>
      <c r="AF280" s="100">
        <v>3.9</v>
      </c>
      <c r="AG280" s="100">
        <v>4.9</v>
      </c>
      <c r="AH280" s="100">
        <v>5.8</v>
      </c>
      <c r="AI280" s="100">
        <v>6.8</v>
      </c>
      <c r="AJ280" s="100">
        <v>8.7</v>
      </c>
      <c r="AK280" s="100">
        <v>10.6</v>
      </c>
      <c r="AL280" s="100">
        <v>13.4</v>
      </c>
      <c r="AN280" s="102" t="str">
        <f>CONCATENATE(AO280,AP280,AQ280)</f>
        <v>311910</v>
      </c>
      <c r="AO280" s="99">
        <v>31</v>
      </c>
      <c r="AP280" s="99">
        <v>19</v>
      </c>
      <c r="AQ280" s="99">
        <v>10</v>
      </c>
      <c r="AR280" s="108">
        <v>99.5</v>
      </c>
      <c r="AS280" s="92"/>
    </row>
    <row r="281" ht="14.25" spans="25:45">
      <c r="Y281" s="96" t="str">
        <f>CONCATENATE(Z281,AA281,AB281)</f>
        <v>321910</v>
      </c>
      <c r="Z281" s="99">
        <v>32</v>
      </c>
      <c r="AA281" s="99">
        <v>19</v>
      </c>
      <c r="AB281" s="99">
        <v>10</v>
      </c>
      <c r="AC281" s="100">
        <v>1.1</v>
      </c>
      <c r="AD281" s="100">
        <v>2.2</v>
      </c>
      <c r="AE281" s="100">
        <v>3.2</v>
      </c>
      <c r="AF281" s="100">
        <v>4.3</v>
      </c>
      <c r="AG281" s="100">
        <v>5.3</v>
      </c>
      <c r="AH281" s="100">
        <v>6.3</v>
      </c>
      <c r="AI281" s="100">
        <v>7.4</v>
      </c>
      <c r="AJ281" s="100">
        <v>9.4</v>
      </c>
      <c r="AK281" s="100">
        <v>11.5</v>
      </c>
      <c r="AL281" s="100">
        <v>14.5</v>
      </c>
      <c r="AN281" s="102" t="str">
        <f>CONCATENATE(AO281,AP281,AQ281)</f>
        <v>321910</v>
      </c>
      <c r="AO281" s="99">
        <v>32</v>
      </c>
      <c r="AP281" s="99">
        <v>19</v>
      </c>
      <c r="AQ281" s="99">
        <v>10</v>
      </c>
      <c r="AR281" s="108">
        <v>99.8</v>
      </c>
      <c r="AS281" s="92"/>
    </row>
    <row r="282" ht="14.25" spans="25:45">
      <c r="Y282" s="96" t="str">
        <f>CONCATENATE(Z282,AA282,AB282)</f>
        <v>331910</v>
      </c>
      <c r="Z282" s="99">
        <v>33</v>
      </c>
      <c r="AA282" s="99">
        <v>19</v>
      </c>
      <c r="AB282" s="99">
        <v>10</v>
      </c>
      <c r="AC282" s="100">
        <v>1.2</v>
      </c>
      <c r="AD282" s="100">
        <v>2.3</v>
      </c>
      <c r="AE282" s="100">
        <v>3.5</v>
      </c>
      <c r="AF282" s="100">
        <v>4.6</v>
      </c>
      <c r="AG282" s="100">
        <v>5.7</v>
      </c>
      <c r="AH282" s="100">
        <v>6.9</v>
      </c>
      <c r="AI282" s="100">
        <v>8</v>
      </c>
      <c r="AJ282" s="100">
        <v>10.2</v>
      </c>
      <c r="AK282" s="100">
        <v>12.4</v>
      </c>
      <c r="AL282" s="100">
        <v>15.7</v>
      </c>
      <c r="AN282" s="102" t="str">
        <f>CONCATENATE(AO282,AP282,AQ282)</f>
        <v>331910</v>
      </c>
      <c r="AO282" s="99">
        <v>33</v>
      </c>
      <c r="AP282" s="99">
        <v>19</v>
      </c>
      <c r="AQ282" s="99">
        <v>10</v>
      </c>
      <c r="AR282" s="108">
        <v>100.2</v>
      </c>
      <c r="AS282" s="92"/>
    </row>
    <row r="283" ht="14.25" spans="25:45">
      <c r="Y283" s="96" t="str">
        <f>CONCATENATE(Z283,AA283,AB283)</f>
        <v>341910</v>
      </c>
      <c r="Z283" s="99">
        <v>34</v>
      </c>
      <c r="AA283" s="99">
        <v>19</v>
      </c>
      <c r="AB283" s="99">
        <v>10</v>
      </c>
      <c r="AC283" s="100">
        <v>1.2</v>
      </c>
      <c r="AD283" s="100">
        <v>2.5</v>
      </c>
      <c r="AE283" s="100">
        <v>3.7</v>
      </c>
      <c r="AF283" s="100">
        <v>5</v>
      </c>
      <c r="AG283" s="100">
        <v>6.2</v>
      </c>
      <c r="AH283" s="100">
        <v>7.4</v>
      </c>
      <c r="AI283" s="100">
        <v>8.7</v>
      </c>
      <c r="AJ283" s="100">
        <v>11.1</v>
      </c>
      <c r="AK283" s="100">
        <v>13.5</v>
      </c>
      <c r="AL283" s="100">
        <v>17</v>
      </c>
      <c r="AN283" s="102" t="str">
        <f>CONCATENATE(AO283,AP283,AQ283)</f>
        <v>341910</v>
      </c>
      <c r="AO283" s="99">
        <v>34</v>
      </c>
      <c r="AP283" s="99">
        <v>19</v>
      </c>
      <c r="AQ283" s="99">
        <v>10</v>
      </c>
      <c r="AR283" s="108">
        <v>100.7</v>
      </c>
      <c r="AS283" s="92"/>
    </row>
    <row r="284" ht="14.25" spans="25:45">
      <c r="Y284" s="96" t="str">
        <f>CONCATENATE(Z284,AA284,AB284)</f>
        <v>351910</v>
      </c>
      <c r="Z284" s="99">
        <v>35</v>
      </c>
      <c r="AA284" s="99">
        <v>19</v>
      </c>
      <c r="AB284" s="99">
        <v>10</v>
      </c>
      <c r="AC284" s="100">
        <v>1.4</v>
      </c>
      <c r="AD284" s="100">
        <v>2.7</v>
      </c>
      <c r="AE284" s="100">
        <v>4.1</v>
      </c>
      <c r="AF284" s="100">
        <v>5.5</v>
      </c>
      <c r="AG284" s="100">
        <v>6.8</v>
      </c>
      <c r="AH284" s="100">
        <v>8.2</v>
      </c>
      <c r="AI284" s="100">
        <v>9.5</v>
      </c>
      <c r="AJ284" s="100">
        <v>12.1</v>
      </c>
      <c r="AK284" s="100">
        <v>14.7</v>
      </c>
      <c r="AL284" s="100">
        <v>18.6</v>
      </c>
      <c r="AN284" s="102" t="str">
        <f>CONCATENATE(AO284,AP284,AQ284)</f>
        <v>351910</v>
      </c>
      <c r="AO284" s="99">
        <v>35</v>
      </c>
      <c r="AP284" s="99">
        <v>19</v>
      </c>
      <c r="AQ284" s="99">
        <v>10</v>
      </c>
      <c r="AR284" s="108">
        <v>101.2</v>
      </c>
      <c r="AS284" s="92"/>
    </row>
    <row r="285" ht="14.25" spans="25:45">
      <c r="Y285" s="96" t="str">
        <f>CONCATENATE(Z285,AA285,AB285)</f>
        <v>361910</v>
      </c>
      <c r="Z285" s="99">
        <v>36</v>
      </c>
      <c r="AA285" s="99">
        <v>19</v>
      </c>
      <c r="AB285" s="99">
        <v>10</v>
      </c>
      <c r="AC285" s="100">
        <v>1.6</v>
      </c>
      <c r="AD285" s="100">
        <v>3.1</v>
      </c>
      <c r="AE285" s="100">
        <v>4.6</v>
      </c>
      <c r="AF285" s="100">
        <v>6</v>
      </c>
      <c r="AG285" s="100">
        <v>7.5</v>
      </c>
      <c r="AH285" s="100">
        <v>9</v>
      </c>
      <c r="AI285" s="100">
        <v>10.4</v>
      </c>
      <c r="AJ285" s="100">
        <v>13.3</v>
      </c>
      <c r="AK285" s="100">
        <v>16.2</v>
      </c>
      <c r="AL285" s="100">
        <v>20.4</v>
      </c>
      <c r="AN285" s="102" t="str">
        <f>CONCATENATE(AO285,AP285,AQ285)</f>
        <v>361910</v>
      </c>
      <c r="AO285" s="99">
        <v>36</v>
      </c>
      <c r="AP285" s="99">
        <v>19</v>
      </c>
      <c r="AQ285" s="99">
        <v>10</v>
      </c>
      <c r="AR285" s="108">
        <v>101.7</v>
      </c>
      <c r="AS285" s="92"/>
    </row>
    <row r="286" ht="14.25" spans="25:45">
      <c r="Y286" s="96" t="str">
        <f>CONCATENATE(Z286,AA286,AB286)</f>
        <v>371910</v>
      </c>
      <c r="Z286" s="99">
        <v>37</v>
      </c>
      <c r="AA286" s="99">
        <v>19</v>
      </c>
      <c r="AB286" s="99">
        <v>10</v>
      </c>
      <c r="AC286" s="100">
        <v>1.6</v>
      </c>
      <c r="AD286" s="100">
        <v>3.3</v>
      </c>
      <c r="AE286" s="100">
        <v>4.9</v>
      </c>
      <c r="AF286" s="100">
        <v>6.6</v>
      </c>
      <c r="AG286" s="100">
        <v>8.2</v>
      </c>
      <c r="AH286" s="100">
        <v>9.8</v>
      </c>
      <c r="AI286" s="100">
        <v>11.4</v>
      </c>
      <c r="AJ286" s="100">
        <v>14.5</v>
      </c>
      <c r="AK286" s="100">
        <v>17.7</v>
      </c>
      <c r="AL286" s="100">
        <v>22.2</v>
      </c>
      <c r="AN286" s="102" t="str">
        <f>CONCATENATE(AO286,AP286,AQ286)</f>
        <v>371910</v>
      </c>
      <c r="AO286" s="99">
        <v>37</v>
      </c>
      <c r="AP286" s="99">
        <v>19</v>
      </c>
      <c r="AQ286" s="99">
        <v>10</v>
      </c>
      <c r="AR286" s="108">
        <v>102.4</v>
      </c>
      <c r="AS286" s="92"/>
    </row>
    <row r="287" ht="14.25" spans="25:45">
      <c r="Y287" s="96" t="str">
        <f>CONCATENATE(Z287,AA287,AB287)</f>
        <v>381910</v>
      </c>
      <c r="Z287" s="99">
        <v>38</v>
      </c>
      <c r="AA287" s="99">
        <v>19</v>
      </c>
      <c r="AB287" s="99">
        <v>10</v>
      </c>
      <c r="AC287" s="100">
        <v>1.8</v>
      </c>
      <c r="AD287" s="100">
        <v>3.6</v>
      </c>
      <c r="AE287" s="100">
        <v>5.4</v>
      </c>
      <c r="AF287" s="100">
        <v>7.2</v>
      </c>
      <c r="AG287" s="100">
        <v>9</v>
      </c>
      <c r="AH287" s="100">
        <v>10.8</v>
      </c>
      <c r="AI287" s="100">
        <v>12.5</v>
      </c>
      <c r="AJ287" s="100">
        <v>16</v>
      </c>
      <c r="AK287" s="100">
        <v>19.3</v>
      </c>
      <c r="AL287" s="100">
        <v>24.3</v>
      </c>
      <c r="AN287" s="102" t="str">
        <f>CONCATENATE(AO287,AP287,AQ287)</f>
        <v>381910</v>
      </c>
      <c r="AO287" s="99">
        <v>38</v>
      </c>
      <c r="AP287" s="99">
        <v>19</v>
      </c>
      <c r="AQ287" s="99">
        <v>10</v>
      </c>
      <c r="AR287" s="108">
        <v>103.1</v>
      </c>
      <c r="AS287" s="92"/>
    </row>
    <row r="288" ht="14.25" spans="25:45">
      <c r="Y288" s="96" t="str">
        <f>CONCATENATE(Z288,AA288,AB288)</f>
        <v>391910</v>
      </c>
      <c r="Z288" s="99">
        <v>39</v>
      </c>
      <c r="AA288" s="99">
        <v>19</v>
      </c>
      <c r="AB288" s="99">
        <v>10</v>
      </c>
      <c r="AC288" s="100">
        <v>2.1</v>
      </c>
      <c r="AD288" s="100">
        <v>4.1</v>
      </c>
      <c r="AE288" s="100">
        <v>6</v>
      </c>
      <c r="AF288" s="100">
        <v>8</v>
      </c>
      <c r="AG288" s="100">
        <v>9.9</v>
      </c>
      <c r="AH288" s="100">
        <v>11.9</v>
      </c>
      <c r="AI288" s="100">
        <v>13.8</v>
      </c>
      <c r="AJ288" s="100">
        <v>17.6</v>
      </c>
      <c r="AK288" s="100">
        <v>21.3</v>
      </c>
      <c r="AL288" s="100">
        <v>26.7</v>
      </c>
      <c r="AN288" s="102" t="str">
        <f>CONCATENATE(AO288,AP288,AQ288)</f>
        <v>391910</v>
      </c>
      <c r="AO288" s="99">
        <v>39</v>
      </c>
      <c r="AP288" s="99">
        <v>19</v>
      </c>
      <c r="AQ288" s="99">
        <v>10</v>
      </c>
      <c r="AR288" s="108">
        <v>103.8</v>
      </c>
      <c r="AS288" s="92"/>
    </row>
    <row r="289" ht="14.25" spans="25:45">
      <c r="Y289" s="96" t="str">
        <f>CONCATENATE(Z289,AA289,AB289)</f>
        <v>401910</v>
      </c>
      <c r="Z289" s="99">
        <v>40</v>
      </c>
      <c r="AA289" s="99">
        <v>19</v>
      </c>
      <c r="AB289" s="99">
        <v>10</v>
      </c>
      <c r="AC289" s="100">
        <v>2.2</v>
      </c>
      <c r="AD289" s="100">
        <v>4.4</v>
      </c>
      <c r="AE289" s="100">
        <v>6.6</v>
      </c>
      <c r="AF289" s="100">
        <v>8.8</v>
      </c>
      <c r="AG289" s="100">
        <v>10.9</v>
      </c>
      <c r="AH289" s="100">
        <v>13</v>
      </c>
      <c r="AI289" s="100">
        <v>15.1</v>
      </c>
      <c r="AJ289" s="100">
        <v>19.2</v>
      </c>
      <c r="AK289" s="100">
        <v>23.2</v>
      </c>
      <c r="AL289" s="100">
        <v>29.1</v>
      </c>
      <c r="AN289" s="102" t="str">
        <f>CONCATENATE(AO289,AP289,AQ289)</f>
        <v>401910</v>
      </c>
      <c r="AO289" s="99">
        <v>40</v>
      </c>
      <c r="AP289" s="99">
        <v>19</v>
      </c>
      <c r="AQ289" s="99">
        <v>10</v>
      </c>
      <c r="AR289" s="108">
        <v>104.7</v>
      </c>
      <c r="AS289" s="92"/>
    </row>
    <row r="290" ht="14.25" spans="25:45">
      <c r="Y290" s="96" t="str">
        <f>CONCATENATE(Z290,AA290,AB290)</f>
        <v>411910</v>
      </c>
      <c r="Z290" s="99">
        <v>41</v>
      </c>
      <c r="AA290" s="99">
        <v>19</v>
      </c>
      <c r="AB290" s="99">
        <v>10</v>
      </c>
      <c r="AC290" s="100">
        <v>2.5</v>
      </c>
      <c r="AD290" s="100">
        <v>4.9</v>
      </c>
      <c r="AE290" s="100">
        <v>7.3</v>
      </c>
      <c r="AF290" s="100">
        <v>9.7</v>
      </c>
      <c r="AG290" s="100">
        <v>12</v>
      </c>
      <c r="AH290" s="100">
        <v>14.3</v>
      </c>
      <c r="AI290" s="100">
        <v>16.6</v>
      </c>
      <c r="AJ290" s="100">
        <v>21.1</v>
      </c>
      <c r="AK290" s="100">
        <v>25.5</v>
      </c>
      <c r="AL290" s="100">
        <v>31.9</v>
      </c>
      <c r="AN290" s="102" t="str">
        <f>CONCATENATE(AO290,AP290,AQ290)</f>
        <v>411910</v>
      </c>
      <c r="AO290" s="99">
        <v>41</v>
      </c>
      <c r="AP290" s="99">
        <v>19</v>
      </c>
      <c r="AQ290" s="99">
        <v>10</v>
      </c>
      <c r="AR290" s="108">
        <v>105.6</v>
      </c>
      <c r="AS290" s="92"/>
    </row>
    <row r="291" ht="14.25" spans="25:45">
      <c r="Y291" s="96" t="str">
        <f>CONCATENATE(Z291,AA291,AB291)</f>
        <v>421910</v>
      </c>
      <c r="Z291" s="99">
        <v>42</v>
      </c>
      <c r="AA291" s="99">
        <v>19</v>
      </c>
      <c r="AB291" s="99">
        <v>10</v>
      </c>
      <c r="AC291" s="100">
        <v>2.7</v>
      </c>
      <c r="AD291" s="100">
        <v>5.3</v>
      </c>
      <c r="AE291" s="100">
        <v>8</v>
      </c>
      <c r="AF291" s="100">
        <v>10.6</v>
      </c>
      <c r="AG291" s="100">
        <v>13.1</v>
      </c>
      <c r="AH291" s="100">
        <v>15.7</v>
      </c>
      <c r="AI291" s="100">
        <v>18.2</v>
      </c>
      <c r="AJ291" s="100">
        <v>23.1</v>
      </c>
      <c r="AK291" s="100">
        <v>27.9</v>
      </c>
      <c r="AL291" s="100">
        <v>34.9</v>
      </c>
      <c r="AN291" s="102" t="str">
        <f>CONCATENATE(AO291,AP291,AQ291)</f>
        <v>421910</v>
      </c>
      <c r="AO291" s="99">
        <v>42</v>
      </c>
      <c r="AP291" s="99">
        <v>19</v>
      </c>
      <c r="AQ291" s="99">
        <v>10</v>
      </c>
      <c r="AR291" s="108">
        <v>106.7</v>
      </c>
      <c r="AS291" s="92"/>
    </row>
    <row r="292" ht="14.25" spans="25:45">
      <c r="Y292" s="96" t="str">
        <f>CONCATENATE(Z292,AA292,AB292)</f>
        <v>431910</v>
      </c>
      <c r="Z292" s="99">
        <v>43</v>
      </c>
      <c r="AA292" s="99">
        <v>19</v>
      </c>
      <c r="AB292" s="99">
        <v>10</v>
      </c>
      <c r="AC292" s="100">
        <v>3</v>
      </c>
      <c r="AD292" s="100">
        <v>5.9</v>
      </c>
      <c r="AE292" s="100">
        <v>8.8</v>
      </c>
      <c r="AF292" s="100">
        <v>11.7</v>
      </c>
      <c r="AG292" s="100">
        <v>14.5</v>
      </c>
      <c r="AH292" s="100">
        <v>17.2</v>
      </c>
      <c r="AI292" s="100">
        <v>20</v>
      </c>
      <c r="AJ292" s="100">
        <v>25.3</v>
      </c>
      <c r="AK292" s="100">
        <v>30.6</v>
      </c>
      <c r="AL292" s="100">
        <v>38.2</v>
      </c>
      <c r="AN292" s="102" t="str">
        <f>CONCATENATE(AO292,AP292,AQ292)</f>
        <v>431910</v>
      </c>
      <c r="AO292" s="99">
        <v>43</v>
      </c>
      <c r="AP292" s="99">
        <v>19</v>
      </c>
      <c r="AQ292" s="99">
        <v>10</v>
      </c>
      <c r="AR292" s="108">
        <v>107.8</v>
      </c>
      <c r="AS292" s="92"/>
    </row>
    <row r="293" ht="14.25" spans="25:45">
      <c r="Y293" s="96" t="str">
        <f>CONCATENATE(Z293,AA293,AB293)</f>
        <v>441910</v>
      </c>
      <c r="Z293" s="99">
        <v>44</v>
      </c>
      <c r="AA293" s="99">
        <v>19</v>
      </c>
      <c r="AB293" s="99">
        <v>10</v>
      </c>
      <c r="AC293" s="100">
        <v>3.3</v>
      </c>
      <c r="AD293" s="100">
        <v>6.5</v>
      </c>
      <c r="AE293" s="100">
        <v>9.6</v>
      </c>
      <c r="AF293" s="100">
        <v>12.8</v>
      </c>
      <c r="AG293" s="100">
        <v>15.9</v>
      </c>
      <c r="AH293" s="100">
        <v>18.9</v>
      </c>
      <c r="AI293" s="100">
        <v>21.9</v>
      </c>
      <c r="AJ293" s="100">
        <v>27.8</v>
      </c>
      <c r="AK293" s="100">
        <v>33.5</v>
      </c>
      <c r="AL293" s="100">
        <v>41.8</v>
      </c>
      <c r="AN293" s="102" t="str">
        <f>CONCATENATE(AO293,AP293,AQ293)</f>
        <v>441910</v>
      </c>
      <c r="AO293" s="99">
        <v>44</v>
      </c>
      <c r="AP293" s="99">
        <v>19</v>
      </c>
      <c r="AQ293" s="99">
        <v>10</v>
      </c>
      <c r="AR293" s="108">
        <v>109.1</v>
      </c>
      <c r="AS293" s="92"/>
    </row>
    <row r="294" ht="14.25" spans="25:45">
      <c r="Y294" s="96" t="str">
        <f>CONCATENATE(Z294,AA294,AB294)</f>
        <v>451910</v>
      </c>
      <c r="Z294" s="99">
        <v>45</v>
      </c>
      <c r="AA294" s="99">
        <v>19</v>
      </c>
      <c r="AB294" s="99">
        <v>10</v>
      </c>
      <c r="AC294" s="100">
        <v>3.6</v>
      </c>
      <c r="AD294" s="100">
        <v>7.1</v>
      </c>
      <c r="AE294" s="100">
        <v>10.6</v>
      </c>
      <c r="AF294" s="100">
        <v>14</v>
      </c>
      <c r="AG294" s="100">
        <v>17.4</v>
      </c>
      <c r="AH294" s="100">
        <v>20.7</v>
      </c>
      <c r="AI294" s="100">
        <v>24</v>
      </c>
      <c r="AJ294" s="100">
        <v>30.4</v>
      </c>
      <c r="AK294" s="100">
        <v>36.6</v>
      </c>
      <c r="AL294" s="100">
        <v>45.7</v>
      </c>
      <c r="AN294" s="102" t="str">
        <f>CONCATENATE(AO294,AP294,AQ294)</f>
        <v>451910</v>
      </c>
      <c r="AO294" s="99">
        <v>45</v>
      </c>
      <c r="AP294" s="99">
        <v>19</v>
      </c>
      <c r="AQ294" s="99">
        <v>10</v>
      </c>
      <c r="AR294" s="108">
        <v>110.5</v>
      </c>
      <c r="AS294" s="92"/>
    </row>
    <row r="295" ht="14.25" spans="25:45">
      <c r="Y295" s="96" t="str">
        <f>CONCATENATE(Z295,AA295,AB295)</f>
        <v>461910</v>
      </c>
      <c r="Z295" s="99">
        <v>46</v>
      </c>
      <c r="AA295" s="99">
        <v>19</v>
      </c>
      <c r="AB295" s="99">
        <v>10</v>
      </c>
      <c r="AC295" s="100">
        <v>4</v>
      </c>
      <c r="AD295" s="100">
        <v>7.9</v>
      </c>
      <c r="AE295" s="100">
        <v>11.7</v>
      </c>
      <c r="AF295" s="100">
        <v>15.4</v>
      </c>
      <c r="AG295" s="100">
        <v>19.1</v>
      </c>
      <c r="AH295" s="100">
        <v>22.8</v>
      </c>
      <c r="AI295" s="100">
        <v>26.4</v>
      </c>
      <c r="AJ295" s="100">
        <v>33.4</v>
      </c>
      <c r="AK295" s="100">
        <v>40.1</v>
      </c>
      <c r="AL295" s="100">
        <v>50</v>
      </c>
      <c r="AN295" s="102" t="str">
        <f>CONCATENATE(AO295,AP295,AQ295)</f>
        <v>461910</v>
      </c>
      <c r="AO295" s="99">
        <v>46</v>
      </c>
      <c r="AP295" s="99">
        <v>19</v>
      </c>
      <c r="AQ295" s="99">
        <v>10</v>
      </c>
      <c r="AR295" s="108">
        <v>112</v>
      </c>
      <c r="AS295" s="92"/>
    </row>
    <row r="296" ht="14.25" spans="25:45">
      <c r="Y296" s="96" t="str">
        <f>CONCATENATE(Z296,AA296,AB296)</f>
        <v>471910</v>
      </c>
      <c r="Z296" s="99">
        <v>47</v>
      </c>
      <c r="AA296" s="99">
        <v>19</v>
      </c>
      <c r="AB296" s="99">
        <v>10</v>
      </c>
      <c r="AC296" s="100">
        <v>4.3</v>
      </c>
      <c r="AD296" s="100">
        <v>8.6</v>
      </c>
      <c r="AE296" s="100">
        <v>12.8</v>
      </c>
      <c r="AF296" s="100">
        <v>16.9</v>
      </c>
      <c r="AG296" s="100">
        <v>21</v>
      </c>
      <c r="AH296" s="100">
        <v>25</v>
      </c>
      <c r="AI296" s="100">
        <v>28.9</v>
      </c>
      <c r="AJ296" s="100">
        <v>36.5</v>
      </c>
      <c r="AK296" s="100">
        <v>43.9</v>
      </c>
      <c r="AL296" s="100">
        <v>54.6</v>
      </c>
      <c r="AN296" s="102" t="str">
        <f>CONCATENATE(AO296,AP296,AQ296)</f>
        <v>471910</v>
      </c>
      <c r="AO296" s="99">
        <v>47</v>
      </c>
      <c r="AP296" s="99">
        <v>19</v>
      </c>
      <c r="AQ296" s="99">
        <v>10</v>
      </c>
      <c r="AR296" s="108">
        <v>113.7</v>
      </c>
      <c r="AS296" s="92"/>
    </row>
    <row r="297" ht="14.25" spans="25:45">
      <c r="Y297" s="96" t="str">
        <f>CONCATENATE(Z297,AA297,AB297)</f>
        <v>481910</v>
      </c>
      <c r="Z297" s="99">
        <v>48</v>
      </c>
      <c r="AA297" s="99">
        <v>19</v>
      </c>
      <c r="AB297" s="99">
        <v>10</v>
      </c>
      <c r="AC297" s="100">
        <v>4.8</v>
      </c>
      <c r="AD297" s="100">
        <v>9.5</v>
      </c>
      <c r="AE297" s="100">
        <v>14</v>
      </c>
      <c r="AF297" s="100">
        <v>18.6</v>
      </c>
      <c r="AG297" s="100">
        <v>23</v>
      </c>
      <c r="AH297" s="100">
        <v>27.3</v>
      </c>
      <c r="AI297" s="100">
        <v>31.6</v>
      </c>
      <c r="AJ297" s="100">
        <v>39.9</v>
      </c>
      <c r="AK297" s="100">
        <v>48</v>
      </c>
      <c r="AL297" s="100">
        <v>59.6</v>
      </c>
      <c r="AN297" s="102" t="str">
        <f>CONCATENATE(AO297,AP297,AQ297)</f>
        <v>481910</v>
      </c>
      <c r="AO297" s="99">
        <v>48</v>
      </c>
      <c r="AP297" s="99">
        <v>19</v>
      </c>
      <c r="AQ297" s="99">
        <v>10</v>
      </c>
      <c r="AR297" s="108">
        <v>115.6</v>
      </c>
      <c r="AS297" s="92"/>
    </row>
    <row r="298" ht="14.25" spans="25:45">
      <c r="Y298" s="96" t="str">
        <f>CONCATENATE(Z298,AA298,AB298)</f>
        <v>491910</v>
      </c>
      <c r="Z298" s="99">
        <v>49</v>
      </c>
      <c r="AA298" s="99">
        <v>19</v>
      </c>
      <c r="AB298" s="99">
        <v>10</v>
      </c>
      <c r="AC298" s="100">
        <v>5.3</v>
      </c>
      <c r="AD298" s="100">
        <v>10.4</v>
      </c>
      <c r="AE298" s="100">
        <v>15.5</v>
      </c>
      <c r="AF298" s="100">
        <v>20.4</v>
      </c>
      <c r="AG298" s="100">
        <v>25.2</v>
      </c>
      <c r="AH298" s="100">
        <v>30</v>
      </c>
      <c r="AI298" s="100">
        <v>34.6</v>
      </c>
      <c r="AJ298" s="100">
        <v>43.7</v>
      </c>
      <c r="AK298" s="100">
        <v>52.5</v>
      </c>
      <c r="AL298" s="100">
        <v>65</v>
      </c>
      <c r="AN298" s="102" t="str">
        <f>CONCATENATE(AO298,AP298,AQ298)</f>
        <v>491910</v>
      </c>
      <c r="AO298" s="99">
        <v>49</v>
      </c>
      <c r="AP298" s="99">
        <v>19</v>
      </c>
      <c r="AQ298" s="99">
        <v>10</v>
      </c>
      <c r="AR298" s="108">
        <v>117.6</v>
      </c>
      <c r="AS298" s="92"/>
    </row>
    <row r="299" ht="14.25" spans="25:45">
      <c r="Y299" s="96" t="str">
        <f>CONCATENATE(Z299,AA299,AB299)</f>
        <v>501910</v>
      </c>
      <c r="Z299" s="99">
        <v>50</v>
      </c>
      <c r="AA299" s="99">
        <v>19</v>
      </c>
      <c r="AB299" s="99">
        <v>10</v>
      </c>
      <c r="AC299" s="100">
        <v>5.8</v>
      </c>
      <c r="AD299" s="100">
        <v>11.4</v>
      </c>
      <c r="AE299" s="100">
        <v>16.9</v>
      </c>
      <c r="AF299" s="100">
        <v>22.3</v>
      </c>
      <c r="AG299" s="100">
        <v>27.6</v>
      </c>
      <c r="AH299" s="100">
        <v>32.8</v>
      </c>
      <c r="AI299" s="100">
        <v>37.8</v>
      </c>
      <c r="AJ299" s="100">
        <v>47.7</v>
      </c>
      <c r="AK299" s="100">
        <v>57.2</v>
      </c>
      <c r="AL299" s="100">
        <v>70.9</v>
      </c>
      <c r="AN299" s="102" t="str">
        <f>CONCATENATE(AO299,AP299,AQ299)</f>
        <v>501910</v>
      </c>
      <c r="AO299" s="99">
        <v>50</v>
      </c>
      <c r="AP299" s="99">
        <v>19</v>
      </c>
      <c r="AQ299" s="99">
        <v>10</v>
      </c>
      <c r="AR299" s="108">
        <v>119.9</v>
      </c>
      <c r="AS299" s="92"/>
    </row>
    <row r="300" ht="14.25" spans="25:45">
      <c r="Y300" s="96" t="str">
        <f>CONCATENATE(Z300,AA300,AB300)</f>
        <v>181911</v>
      </c>
      <c r="Z300" s="99">
        <v>18</v>
      </c>
      <c r="AA300" s="99">
        <v>19</v>
      </c>
      <c r="AB300" s="99">
        <v>11</v>
      </c>
      <c r="AC300" s="100">
        <v>0.6</v>
      </c>
      <c r="AD300" s="100">
        <v>1.1</v>
      </c>
      <c r="AE300" s="100">
        <v>1.6</v>
      </c>
      <c r="AF300" s="100">
        <v>2.2</v>
      </c>
      <c r="AG300" s="100">
        <v>2.7</v>
      </c>
      <c r="AH300" s="100">
        <v>3.2</v>
      </c>
      <c r="AI300" s="100">
        <v>3.8</v>
      </c>
      <c r="AJ300" s="100">
        <v>4.8</v>
      </c>
      <c r="AK300" s="100">
        <v>5.9</v>
      </c>
      <c r="AL300" s="100">
        <v>7.5</v>
      </c>
      <c r="AN300" s="102" t="str">
        <f>CONCATENATE(AO300,AP300,AQ300)</f>
        <v>181911</v>
      </c>
      <c r="AO300" s="99">
        <v>18</v>
      </c>
      <c r="AP300" s="99">
        <v>19</v>
      </c>
      <c r="AQ300" s="99">
        <v>11</v>
      </c>
      <c r="AR300" s="108">
        <v>93.3</v>
      </c>
      <c r="AS300" s="92"/>
    </row>
    <row r="301" ht="14.25" spans="25:45">
      <c r="Y301" s="96" t="str">
        <f>CONCATENATE(Z301,AA301,AB301)</f>
        <v>191911</v>
      </c>
      <c r="Z301" s="99">
        <v>19</v>
      </c>
      <c r="AA301" s="99">
        <v>19</v>
      </c>
      <c r="AB301" s="99">
        <v>11</v>
      </c>
      <c r="AC301" s="100">
        <v>0.6</v>
      </c>
      <c r="AD301" s="100">
        <v>1.1</v>
      </c>
      <c r="AE301" s="100">
        <v>1.7</v>
      </c>
      <c r="AF301" s="100">
        <v>2.2</v>
      </c>
      <c r="AG301" s="100">
        <v>2.8</v>
      </c>
      <c r="AH301" s="100">
        <v>3.3</v>
      </c>
      <c r="AI301" s="100">
        <v>3.8</v>
      </c>
      <c r="AJ301" s="100">
        <v>4.9</v>
      </c>
      <c r="AK301" s="100">
        <v>6</v>
      </c>
      <c r="AL301" s="100">
        <v>7.7</v>
      </c>
      <c r="AN301" s="102" t="str">
        <f>CONCATENATE(AO301,AP301,AQ301)</f>
        <v>191911</v>
      </c>
      <c r="AO301" s="99">
        <v>19</v>
      </c>
      <c r="AP301" s="99">
        <v>19</v>
      </c>
      <c r="AQ301" s="99">
        <v>11</v>
      </c>
      <c r="AR301" s="108">
        <v>93.4</v>
      </c>
      <c r="AS301" s="92"/>
    </row>
    <row r="302" ht="14.25" spans="25:45">
      <c r="Y302" s="96" t="str">
        <f>CONCATENATE(Z302,AA302,AB302)</f>
        <v>201911</v>
      </c>
      <c r="Z302" s="99">
        <v>20</v>
      </c>
      <c r="AA302" s="99">
        <v>19</v>
      </c>
      <c r="AB302" s="99">
        <v>11</v>
      </c>
      <c r="AC302" s="100">
        <v>0.5</v>
      </c>
      <c r="AD302" s="100">
        <v>1.1</v>
      </c>
      <c r="AE302" s="100">
        <v>1.7</v>
      </c>
      <c r="AF302" s="100">
        <v>2.2</v>
      </c>
      <c r="AG302" s="100">
        <v>2.8</v>
      </c>
      <c r="AH302" s="100">
        <v>3.4</v>
      </c>
      <c r="AI302" s="100">
        <v>3.9</v>
      </c>
      <c r="AJ302" s="100">
        <v>5.1</v>
      </c>
      <c r="AK302" s="100">
        <v>6.2</v>
      </c>
      <c r="AL302" s="100">
        <v>7.9</v>
      </c>
      <c r="AN302" s="102" t="str">
        <f>CONCATENATE(AO302,AP302,AQ302)</f>
        <v>201911</v>
      </c>
      <c r="AO302" s="99">
        <v>20</v>
      </c>
      <c r="AP302" s="99">
        <v>19</v>
      </c>
      <c r="AQ302" s="99">
        <v>11</v>
      </c>
      <c r="AR302" s="108">
        <v>93.5</v>
      </c>
      <c r="AS302" s="92"/>
    </row>
    <row r="303" ht="14.25" spans="25:45">
      <c r="Y303" s="96" t="str">
        <f>CONCATENATE(Z303,AA303,AB303)</f>
        <v>211911</v>
      </c>
      <c r="Z303" s="99">
        <v>21</v>
      </c>
      <c r="AA303" s="99">
        <v>19</v>
      </c>
      <c r="AB303" s="99">
        <v>11</v>
      </c>
      <c r="AC303" s="100">
        <v>0.6</v>
      </c>
      <c r="AD303" s="100">
        <v>1.2</v>
      </c>
      <c r="AE303" s="100">
        <v>1.8</v>
      </c>
      <c r="AF303" s="100">
        <v>2.4</v>
      </c>
      <c r="AG303" s="100">
        <v>3</v>
      </c>
      <c r="AH303" s="100">
        <v>3.5</v>
      </c>
      <c r="AI303" s="100">
        <v>4.1</v>
      </c>
      <c r="AJ303" s="100">
        <v>5.3</v>
      </c>
      <c r="AK303" s="100">
        <v>6.4</v>
      </c>
      <c r="AL303" s="100">
        <v>8.2</v>
      </c>
      <c r="AN303" s="102" t="str">
        <f>CONCATENATE(AO303,AP303,AQ303)</f>
        <v>211911</v>
      </c>
      <c r="AO303" s="99">
        <v>21</v>
      </c>
      <c r="AP303" s="99">
        <v>19</v>
      </c>
      <c r="AQ303" s="99">
        <v>11</v>
      </c>
      <c r="AR303" s="108">
        <v>93.5</v>
      </c>
      <c r="AS303" s="92"/>
    </row>
    <row r="304" ht="14.25" spans="25:45">
      <c r="Y304" s="96" t="str">
        <f>CONCATENATE(Z304,AA304,AB304)</f>
        <v>221911</v>
      </c>
      <c r="Z304" s="99">
        <v>22</v>
      </c>
      <c r="AA304" s="99">
        <v>19</v>
      </c>
      <c r="AB304" s="99">
        <v>11</v>
      </c>
      <c r="AC304" s="100">
        <v>0.6</v>
      </c>
      <c r="AD304" s="100">
        <v>1.2</v>
      </c>
      <c r="AE304" s="100">
        <v>1.8</v>
      </c>
      <c r="AF304" s="100">
        <v>2.4</v>
      </c>
      <c r="AG304" s="100">
        <v>3</v>
      </c>
      <c r="AH304" s="100">
        <v>3.6</v>
      </c>
      <c r="AI304" s="100">
        <v>4.2</v>
      </c>
      <c r="AJ304" s="100">
        <v>5.4</v>
      </c>
      <c r="AK304" s="100">
        <v>6.6</v>
      </c>
      <c r="AL304" s="100">
        <v>8.4</v>
      </c>
      <c r="AN304" s="102" t="str">
        <f>CONCATENATE(AO304,AP304,AQ304)</f>
        <v>221911</v>
      </c>
      <c r="AO304" s="99">
        <v>22</v>
      </c>
      <c r="AP304" s="99">
        <v>19</v>
      </c>
      <c r="AQ304" s="99">
        <v>11</v>
      </c>
      <c r="AR304" s="108">
        <v>93.6</v>
      </c>
      <c r="AS304" s="92"/>
    </row>
    <row r="305" ht="14.25" spans="25:45">
      <c r="Y305" s="96" t="str">
        <f>CONCATENATE(Z305,AA305,AB305)</f>
        <v>231911</v>
      </c>
      <c r="Z305" s="99">
        <v>23</v>
      </c>
      <c r="AA305" s="99">
        <v>19</v>
      </c>
      <c r="AB305" s="99">
        <v>11</v>
      </c>
      <c r="AC305" s="100">
        <v>0.6</v>
      </c>
      <c r="AD305" s="100">
        <v>1.3</v>
      </c>
      <c r="AE305" s="100">
        <v>1.9</v>
      </c>
      <c r="AF305" s="100">
        <v>2.5</v>
      </c>
      <c r="AG305" s="100">
        <v>3.1</v>
      </c>
      <c r="AH305" s="100">
        <v>3.7</v>
      </c>
      <c r="AI305" s="100">
        <v>4.4</v>
      </c>
      <c r="AJ305" s="100">
        <v>5.6</v>
      </c>
      <c r="AK305" s="100">
        <v>6.8</v>
      </c>
      <c r="AL305" s="100">
        <v>8.7</v>
      </c>
      <c r="AN305" s="102" t="str">
        <f>CONCATENATE(AO305,AP305,AQ305)</f>
        <v>231911</v>
      </c>
      <c r="AO305" s="99">
        <v>23</v>
      </c>
      <c r="AP305" s="99">
        <v>19</v>
      </c>
      <c r="AQ305" s="99">
        <v>11</v>
      </c>
      <c r="AR305" s="108">
        <v>93.7</v>
      </c>
      <c r="AS305" s="92"/>
    </row>
    <row r="306" ht="14.25" spans="25:45">
      <c r="Y306" s="96" t="str">
        <f>CONCATENATE(Z306,AA306,AB306)</f>
        <v>241911</v>
      </c>
      <c r="Z306" s="99">
        <v>24</v>
      </c>
      <c r="AA306" s="99">
        <v>19</v>
      </c>
      <c r="AB306" s="99">
        <v>11</v>
      </c>
      <c r="AC306" s="100">
        <v>0.7</v>
      </c>
      <c r="AD306" s="100">
        <v>1.3</v>
      </c>
      <c r="AE306" s="100">
        <v>1.9</v>
      </c>
      <c r="AF306" s="100">
        <v>2.6</v>
      </c>
      <c r="AG306" s="100">
        <v>3.2</v>
      </c>
      <c r="AH306" s="100">
        <v>3.9</v>
      </c>
      <c r="AI306" s="100">
        <v>4.5</v>
      </c>
      <c r="AJ306" s="100">
        <v>5.8</v>
      </c>
      <c r="AK306" s="100">
        <v>7.1</v>
      </c>
      <c r="AL306" s="100">
        <v>9</v>
      </c>
      <c r="AN306" s="102" t="str">
        <f>CONCATENATE(AO306,AP306,AQ306)</f>
        <v>241911</v>
      </c>
      <c r="AO306" s="99">
        <v>24</v>
      </c>
      <c r="AP306" s="99">
        <v>19</v>
      </c>
      <c r="AQ306" s="99">
        <v>11</v>
      </c>
      <c r="AR306" s="108">
        <v>93.8</v>
      </c>
      <c r="AS306" s="92"/>
    </row>
    <row r="307" ht="14.25" spans="25:45">
      <c r="Y307" s="96" t="str">
        <f>CONCATENATE(Z307,AA307,AB307)</f>
        <v>251911</v>
      </c>
      <c r="Z307" s="99">
        <v>25</v>
      </c>
      <c r="AA307" s="99">
        <v>19</v>
      </c>
      <c r="AB307" s="99">
        <v>11</v>
      </c>
      <c r="AC307" s="100">
        <v>0.7</v>
      </c>
      <c r="AD307" s="100">
        <v>1.4</v>
      </c>
      <c r="AE307" s="100">
        <v>2</v>
      </c>
      <c r="AF307" s="100">
        <v>2.7</v>
      </c>
      <c r="AG307" s="100">
        <v>3.4</v>
      </c>
      <c r="AH307" s="100">
        <v>4.1</v>
      </c>
      <c r="AI307" s="100">
        <v>4.7</v>
      </c>
      <c r="AJ307" s="100">
        <v>6.1</v>
      </c>
      <c r="AK307" s="100">
        <v>7.4</v>
      </c>
      <c r="AL307" s="100">
        <v>9.4</v>
      </c>
      <c r="AN307" s="102" t="str">
        <f>CONCATENATE(AO307,AP307,AQ307)</f>
        <v>251911</v>
      </c>
      <c r="AO307" s="99">
        <v>25</v>
      </c>
      <c r="AP307" s="99">
        <v>19</v>
      </c>
      <c r="AQ307" s="99">
        <v>11</v>
      </c>
      <c r="AR307" s="108">
        <v>93.9</v>
      </c>
      <c r="AS307" s="92"/>
    </row>
    <row r="308" ht="14.25" spans="25:45">
      <c r="Y308" s="96" t="str">
        <f>CONCATENATE(Z308,AA308,AB308)</f>
        <v>261911</v>
      </c>
      <c r="Z308" s="99">
        <v>26</v>
      </c>
      <c r="AA308" s="99">
        <v>19</v>
      </c>
      <c r="AB308" s="99">
        <v>11</v>
      </c>
      <c r="AC308" s="100">
        <v>0.7</v>
      </c>
      <c r="AD308" s="100">
        <v>1.4</v>
      </c>
      <c r="AE308" s="100">
        <v>2.1</v>
      </c>
      <c r="AF308" s="100">
        <v>2.8</v>
      </c>
      <c r="AG308" s="100">
        <v>3.5</v>
      </c>
      <c r="AH308" s="100">
        <v>4.2</v>
      </c>
      <c r="AI308" s="100">
        <v>4.9</v>
      </c>
      <c r="AJ308" s="100">
        <v>6.3</v>
      </c>
      <c r="AK308" s="100">
        <v>7.7</v>
      </c>
      <c r="AL308" s="100">
        <v>9.7</v>
      </c>
      <c r="AN308" s="102" t="str">
        <f>CONCATENATE(AO308,AP308,AQ308)</f>
        <v>261911</v>
      </c>
      <c r="AO308" s="99">
        <v>26</v>
      </c>
      <c r="AP308" s="99">
        <v>19</v>
      </c>
      <c r="AQ308" s="99">
        <v>11</v>
      </c>
      <c r="AR308" s="108">
        <v>94.1</v>
      </c>
      <c r="AS308" s="92"/>
    </row>
    <row r="309" ht="14.25" spans="25:45">
      <c r="Y309" s="96" t="str">
        <f>CONCATENATE(Z309,AA309,AB309)</f>
        <v>271911</v>
      </c>
      <c r="Z309" s="99">
        <v>27</v>
      </c>
      <c r="AA309" s="99">
        <v>19</v>
      </c>
      <c r="AB309" s="99">
        <v>11</v>
      </c>
      <c r="AC309" s="100">
        <v>0.8</v>
      </c>
      <c r="AD309" s="100">
        <v>1.5</v>
      </c>
      <c r="AE309" s="100">
        <v>2.2</v>
      </c>
      <c r="AF309" s="100">
        <v>3</v>
      </c>
      <c r="AG309" s="100">
        <v>3.7</v>
      </c>
      <c r="AH309" s="100">
        <v>4.5</v>
      </c>
      <c r="AI309" s="100">
        <v>5.2</v>
      </c>
      <c r="AJ309" s="100">
        <v>6.7</v>
      </c>
      <c r="AK309" s="100">
        <v>8.1</v>
      </c>
      <c r="AL309" s="100">
        <v>10.3</v>
      </c>
      <c r="AN309" s="102" t="str">
        <f>CONCATENATE(AO309,AP309,AQ309)</f>
        <v>271911</v>
      </c>
      <c r="AO309" s="99">
        <v>27</v>
      </c>
      <c r="AP309" s="99">
        <v>19</v>
      </c>
      <c r="AQ309" s="99">
        <v>11</v>
      </c>
      <c r="AR309" s="108">
        <v>94.2</v>
      </c>
      <c r="AS309" s="92"/>
    </row>
    <row r="310" ht="14.25" spans="25:45">
      <c r="Y310" s="96" t="str">
        <f>CONCATENATE(Z310,AA310,AB310)</f>
        <v>281911</v>
      </c>
      <c r="Z310" s="99">
        <v>28</v>
      </c>
      <c r="AA310" s="99">
        <v>19</v>
      </c>
      <c r="AB310" s="99">
        <v>11</v>
      </c>
      <c r="AC310" s="100">
        <v>0.8</v>
      </c>
      <c r="AD310" s="100">
        <v>1.6</v>
      </c>
      <c r="AE310" s="100">
        <v>2.4</v>
      </c>
      <c r="AF310" s="100">
        <v>3.1</v>
      </c>
      <c r="AG310" s="100">
        <v>3.9</v>
      </c>
      <c r="AH310" s="100">
        <v>4.7</v>
      </c>
      <c r="AI310" s="100">
        <v>5.5</v>
      </c>
      <c r="AJ310" s="100">
        <v>7.1</v>
      </c>
      <c r="AK310" s="100">
        <v>8.6</v>
      </c>
      <c r="AL310" s="100">
        <v>10.9</v>
      </c>
      <c r="AN310" s="102" t="str">
        <f>CONCATENATE(AO310,AP310,AQ310)</f>
        <v>281911</v>
      </c>
      <c r="AO310" s="99">
        <v>28</v>
      </c>
      <c r="AP310" s="99">
        <v>19</v>
      </c>
      <c r="AQ310" s="99">
        <v>11</v>
      </c>
      <c r="AR310" s="108">
        <v>94.4</v>
      </c>
      <c r="AS310" s="92"/>
    </row>
    <row r="311" ht="14.25" spans="25:45">
      <c r="Y311" s="96" t="str">
        <f>CONCATENATE(Z311,AA311,AB311)</f>
        <v>291911</v>
      </c>
      <c r="Z311" s="99">
        <v>29</v>
      </c>
      <c r="AA311" s="99">
        <v>19</v>
      </c>
      <c r="AB311" s="99">
        <v>11</v>
      </c>
      <c r="AC311" s="100">
        <v>0.9</v>
      </c>
      <c r="AD311" s="100">
        <v>1.7</v>
      </c>
      <c r="AE311" s="100">
        <v>2.5</v>
      </c>
      <c r="AF311" s="100">
        <v>3.4</v>
      </c>
      <c r="AG311" s="100">
        <v>4.2</v>
      </c>
      <c r="AH311" s="100">
        <v>5</v>
      </c>
      <c r="AI311" s="100">
        <v>5.9</v>
      </c>
      <c r="AJ311" s="100">
        <v>7.5</v>
      </c>
      <c r="AK311" s="100">
        <v>9.2</v>
      </c>
      <c r="AL311" s="100">
        <v>11.6</v>
      </c>
      <c r="AN311" s="102" t="str">
        <f>CONCATENATE(AO311,AP311,AQ311)</f>
        <v>291911</v>
      </c>
      <c r="AO311" s="99">
        <v>29</v>
      </c>
      <c r="AP311" s="99">
        <v>19</v>
      </c>
      <c r="AQ311" s="99">
        <v>11</v>
      </c>
      <c r="AR311" s="108">
        <v>94.6</v>
      </c>
      <c r="AS311" s="92"/>
    </row>
    <row r="312" ht="14.25" spans="25:45">
      <c r="Y312" s="96" t="str">
        <f>CONCATENATE(Z312,AA312,AB312)</f>
        <v>301911</v>
      </c>
      <c r="Z312" s="99">
        <v>30</v>
      </c>
      <c r="AA312" s="99">
        <v>19</v>
      </c>
      <c r="AB312" s="99">
        <v>11</v>
      </c>
      <c r="AC312" s="100">
        <v>0.9</v>
      </c>
      <c r="AD312" s="100">
        <v>1.8</v>
      </c>
      <c r="AE312" s="100">
        <v>2.7</v>
      </c>
      <c r="AF312" s="100">
        <v>3.6</v>
      </c>
      <c r="AG312" s="100">
        <v>4.5</v>
      </c>
      <c r="AH312" s="100">
        <v>5.4</v>
      </c>
      <c r="AI312" s="100">
        <v>6.3</v>
      </c>
      <c r="AJ312" s="100">
        <v>8</v>
      </c>
      <c r="AK312" s="100">
        <v>9.8</v>
      </c>
      <c r="AL312" s="100">
        <v>12.4</v>
      </c>
      <c r="AN312" s="102" t="str">
        <f>CONCATENATE(AO312,AP312,AQ312)</f>
        <v>301911</v>
      </c>
      <c r="AO312" s="99">
        <v>30</v>
      </c>
      <c r="AP312" s="99">
        <v>19</v>
      </c>
      <c r="AQ312" s="99">
        <v>11</v>
      </c>
      <c r="AR312" s="108">
        <v>94.9</v>
      </c>
      <c r="AS312" s="92"/>
    </row>
    <row r="313" ht="14.25" spans="25:45">
      <c r="Y313" s="96" t="str">
        <f>CONCATENATE(Z313,AA313,AB313)</f>
        <v>311911</v>
      </c>
      <c r="Z313" s="99">
        <v>31</v>
      </c>
      <c r="AA313" s="99">
        <v>19</v>
      </c>
      <c r="AB313" s="99">
        <v>11</v>
      </c>
      <c r="AC313" s="100">
        <v>0.9</v>
      </c>
      <c r="AD313" s="100">
        <v>1.9</v>
      </c>
      <c r="AE313" s="100">
        <v>2.9</v>
      </c>
      <c r="AF313" s="100">
        <v>3.8</v>
      </c>
      <c r="AG313" s="100">
        <v>4.8</v>
      </c>
      <c r="AH313" s="100">
        <v>5.8</v>
      </c>
      <c r="AI313" s="100">
        <v>6.7</v>
      </c>
      <c r="AJ313" s="100">
        <v>8.6</v>
      </c>
      <c r="AK313" s="100">
        <v>10.5</v>
      </c>
      <c r="AL313" s="100">
        <v>13.3</v>
      </c>
      <c r="AN313" s="102" t="str">
        <f>CONCATENATE(AO313,AP313,AQ313)</f>
        <v>311911</v>
      </c>
      <c r="AO313" s="99">
        <v>31</v>
      </c>
      <c r="AP313" s="99">
        <v>19</v>
      </c>
      <c r="AQ313" s="99">
        <v>11</v>
      </c>
      <c r="AR313" s="108">
        <v>95.2</v>
      </c>
      <c r="AS313" s="92"/>
    </row>
    <row r="314" ht="14.25" spans="25:45">
      <c r="Y314" s="96" t="str">
        <f>CONCATENATE(Z314,AA314,AB314)</f>
        <v>321911</v>
      </c>
      <c r="Z314" s="99">
        <v>32</v>
      </c>
      <c r="AA314" s="99">
        <v>19</v>
      </c>
      <c r="AB314" s="99">
        <v>11</v>
      </c>
      <c r="AC314" s="100">
        <v>1.1</v>
      </c>
      <c r="AD314" s="100">
        <v>2.1</v>
      </c>
      <c r="AE314" s="100">
        <v>3.2</v>
      </c>
      <c r="AF314" s="100">
        <v>4.2</v>
      </c>
      <c r="AG314" s="100">
        <v>5.3</v>
      </c>
      <c r="AH314" s="100">
        <v>6.3</v>
      </c>
      <c r="AI314" s="100">
        <v>7.3</v>
      </c>
      <c r="AJ314" s="100">
        <v>9.4</v>
      </c>
      <c r="AK314" s="100">
        <v>11.4</v>
      </c>
      <c r="AL314" s="100">
        <v>14.5</v>
      </c>
      <c r="AN314" s="102" t="str">
        <f>CONCATENATE(AO314,AP314,AQ314)</f>
        <v>321911</v>
      </c>
      <c r="AO314" s="99">
        <v>32</v>
      </c>
      <c r="AP314" s="99">
        <v>19</v>
      </c>
      <c r="AQ314" s="99">
        <v>11</v>
      </c>
      <c r="AR314" s="108">
        <v>95.5</v>
      </c>
      <c r="AS314" s="92"/>
    </row>
    <row r="315" ht="14.25" spans="25:45">
      <c r="Y315" s="96" t="str">
        <f>CONCATENATE(Z315,AA315,AB315)</f>
        <v>331911</v>
      </c>
      <c r="Z315" s="99">
        <v>33</v>
      </c>
      <c r="AA315" s="99">
        <v>19</v>
      </c>
      <c r="AB315" s="99">
        <v>11</v>
      </c>
      <c r="AC315" s="100">
        <v>1.1</v>
      </c>
      <c r="AD315" s="100">
        <v>2.3</v>
      </c>
      <c r="AE315" s="100">
        <v>3.4</v>
      </c>
      <c r="AF315" s="100">
        <v>4.6</v>
      </c>
      <c r="AG315" s="100">
        <v>5.7</v>
      </c>
      <c r="AH315" s="100">
        <v>6.8</v>
      </c>
      <c r="AI315" s="100">
        <v>8</v>
      </c>
      <c r="AJ315" s="100">
        <v>10.2</v>
      </c>
      <c r="AK315" s="100">
        <v>12.4</v>
      </c>
      <c r="AL315" s="100">
        <v>15.7</v>
      </c>
      <c r="AN315" s="102" t="str">
        <f>CONCATENATE(AO315,AP315,AQ315)</f>
        <v>331911</v>
      </c>
      <c r="AO315" s="99">
        <v>33</v>
      </c>
      <c r="AP315" s="99">
        <v>19</v>
      </c>
      <c r="AQ315" s="99">
        <v>11</v>
      </c>
      <c r="AR315" s="108">
        <v>95.9</v>
      </c>
      <c r="AS315" s="92"/>
    </row>
    <row r="316" ht="14.25" spans="25:45">
      <c r="Y316" s="96" t="str">
        <f>CONCATENATE(Z316,AA316,AB316)</f>
        <v>341911</v>
      </c>
      <c r="Z316" s="99">
        <v>34</v>
      </c>
      <c r="AA316" s="99">
        <v>19</v>
      </c>
      <c r="AB316" s="99">
        <v>11</v>
      </c>
      <c r="AC316" s="100">
        <v>1.3</v>
      </c>
      <c r="AD316" s="100">
        <v>2.5</v>
      </c>
      <c r="AE316" s="100">
        <v>3.8</v>
      </c>
      <c r="AF316" s="100">
        <v>5</v>
      </c>
      <c r="AG316" s="100">
        <v>6.3</v>
      </c>
      <c r="AH316" s="100">
        <v>7.5</v>
      </c>
      <c r="AI316" s="100">
        <v>8.7</v>
      </c>
      <c r="AJ316" s="100">
        <v>11.1</v>
      </c>
      <c r="AK316" s="100">
        <v>13.5</v>
      </c>
      <c r="AL316" s="100">
        <v>17.1</v>
      </c>
      <c r="AN316" s="102" t="str">
        <f>CONCATENATE(AO316,AP316,AQ316)</f>
        <v>341911</v>
      </c>
      <c r="AO316" s="99">
        <v>34</v>
      </c>
      <c r="AP316" s="99">
        <v>19</v>
      </c>
      <c r="AQ316" s="99">
        <v>11</v>
      </c>
      <c r="AR316" s="108">
        <v>96.3</v>
      </c>
      <c r="AS316" s="92"/>
    </row>
    <row r="317" ht="14.25" spans="25:45">
      <c r="Y317" s="96" t="str">
        <f>CONCATENATE(Z317,AA317,AB317)</f>
        <v>351911</v>
      </c>
      <c r="Z317" s="99">
        <v>35</v>
      </c>
      <c r="AA317" s="99">
        <v>19</v>
      </c>
      <c r="AB317" s="99">
        <v>11</v>
      </c>
      <c r="AC317" s="100">
        <v>1.4</v>
      </c>
      <c r="AD317" s="100">
        <v>2.8</v>
      </c>
      <c r="AE317" s="100">
        <v>4.1</v>
      </c>
      <c r="AF317" s="100">
        <v>5.5</v>
      </c>
      <c r="AG317" s="100">
        <v>6.8</v>
      </c>
      <c r="AH317" s="100">
        <v>8.2</v>
      </c>
      <c r="AI317" s="100">
        <v>9.5</v>
      </c>
      <c r="AJ317" s="100">
        <v>12.2</v>
      </c>
      <c r="AK317" s="100">
        <v>14.8</v>
      </c>
      <c r="AL317" s="100">
        <v>18.6</v>
      </c>
      <c r="AN317" s="102" t="str">
        <f>CONCATENATE(AO317,AP317,AQ317)</f>
        <v>351911</v>
      </c>
      <c r="AO317" s="99">
        <v>35</v>
      </c>
      <c r="AP317" s="99">
        <v>19</v>
      </c>
      <c r="AQ317" s="99">
        <v>11</v>
      </c>
      <c r="AR317" s="108">
        <v>96.8</v>
      </c>
      <c r="AS317" s="92"/>
    </row>
    <row r="318" ht="14.25" spans="25:45">
      <c r="Y318" s="96" t="str">
        <f>CONCATENATE(Z318,AA318,AB318)</f>
        <v>361911</v>
      </c>
      <c r="Z318" s="99">
        <v>36</v>
      </c>
      <c r="AA318" s="99">
        <v>19</v>
      </c>
      <c r="AB318" s="99">
        <v>11</v>
      </c>
      <c r="AC318" s="100">
        <v>1.5</v>
      </c>
      <c r="AD318" s="100">
        <v>3</v>
      </c>
      <c r="AE318" s="100">
        <v>4.5</v>
      </c>
      <c r="AF318" s="100">
        <v>6</v>
      </c>
      <c r="AG318" s="100">
        <v>7.4</v>
      </c>
      <c r="AH318" s="100">
        <v>8.9</v>
      </c>
      <c r="AI318" s="100">
        <v>10.4</v>
      </c>
      <c r="AJ318" s="100">
        <v>13.2</v>
      </c>
      <c r="AK318" s="100">
        <v>16.1</v>
      </c>
      <c r="AL318" s="100">
        <v>20.3</v>
      </c>
      <c r="AN318" s="102" t="str">
        <f>CONCATENATE(AO318,AP318,AQ318)</f>
        <v>361911</v>
      </c>
      <c r="AO318" s="99">
        <v>36</v>
      </c>
      <c r="AP318" s="99">
        <v>19</v>
      </c>
      <c r="AQ318" s="99">
        <v>11</v>
      </c>
      <c r="AR318" s="108">
        <v>97.4</v>
      </c>
      <c r="AS318" s="92"/>
    </row>
    <row r="319" ht="14.25" spans="25:45">
      <c r="Y319" s="96" t="str">
        <f>CONCATENATE(Z319,AA319,AB319)</f>
        <v>371911</v>
      </c>
      <c r="Z319" s="99">
        <v>37</v>
      </c>
      <c r="AA319" s="99">
        <v>19</v>
      </c>
      <c r="AB319" s="99">
        <v>11</v>
      </c>
      <c r="AC319" s="100">
        <v>1.6</v>
      </c>
      <c r="AD319" s="100">
        <v>3.3</v>
      </c>
      <c r="AE319" s="100">
        <v>4.9</v>
      </c>
      <c r="AF319" s="100">
        <v>6.6</v>
      </c>
      <c r="AG319" s="100">
        <v>8.2</v>
      </c>
      <c r="AH319" s="100">
        <v>9.8</v>
      </c>
      <c r="AI319" s="100">
        <v>11.4</v>
      </c>
      <c r="AJ319" s="100">
        <v>14.5</v>
      </c>
      <c r="AK319" s="100">
        <v>17.6</v>
      </c>
      <c r="AL319" s="100">
        <v>22.2</v>
      </c>
      <c r="AN319" s="102" t="str">
        <f>CONCATENATE(AO319,AP319,AQ319)</f>
        <v>371911</v>
      </c>
      <c r="AO319" s="99">
        <v>37</v>
      </c>
      <c r="AP319" s="99">
        <v>19</v>
      </c>
      <c r="AQ319" s="99">
        <v>11</v>
      </c>
      <c r="AR319" s="108">
        <v>98</v>
      </c>
      <c r="AS319" s="92"/>
    </row>
    <row r="320" ht="14.25" spans="25:45">
      <c r="Y320" s="96" t="str">
        <f>CONCATENATE(Z320,AA320,AB320)</f>
        <v>381911</v>
      </c>
      <c r="Z320" s="99">
        <v>38</v>
      </c>
      <c r="AA320" s="99">
        <v>19</v>
      </c>
      <c r="AB320" s="99">
        <v>11</v>
      </c>
      <c r="AC320" s="100">
        <v>1.8</v>
      </c>
      <c r="AD320" s="100">
        <v>3.6</v>
      </c>
      <c r="AE320" s="100">
        <v>5.4</v>
      </c>
      <c r="AF320" s="100">
        <v>7.2</v>
      </c>
      <c r="AG320" s="100">
        <v>8.9</v>
      </c>
      <c r="AH320" s="100">
        <v>10.7</v>
      </c>
      <c r="AI320" s="100">
        <v>12.4</v>
      </c>
      <c r="AJ320" s="100">
        <v>15.9</v>
      </c>
      <c r="AK320" s="100">
        <v>19.2</v>
      </c>
      <c r="AL320" s="100">
        <v>24.2</v>
      </c>
      <c r="AN320" s="102" t="str">
        <f>CONCATENATE(AO320,AP320,AQ320)</f>
        <v>381911</v>
      </c>
      <c r="AO320" s="99">
        <v>38</v>
      </c>
      <c r="AP320" s="99">
        <v>19</v>
      </c>
      <c r="AQ320" s="99">
        <v>11</v>
      </c>
      <c r="AR320" s="108">
        <v>98.7</v>
      </c>
      <c r="AS320" s="92"/>
    </row>
    <row r="321" ht="14.25" spans="25:45">
      <c r="Y321" s="96" t="str">
        <f>CONCATENATE(Z321,AA321,AB321)</f>
        <v>391911</v>
      </c>
      <c r="Z321" s="99">
        <v>39</v>
      </c>
      <c r="AA321" s="99">
        <v>19</v>
      </c>
      <c r="AB321" s="99">
        <v>11</v>
      </c>
      <c r="AC321" s="100">
        <v>2</v>
      </c>
      <c r="AD321" s="100">
        <v>4</v>
      </c>
      <c r="AE321" s="100">
        <v>6</v>
      </c>
      <c r="AF321" s="100">
        <v>7.9</v>
      </c>
      <c r="AG321" s="100">
        <v>9.9</v>
      </c>
      <c r="AH321" s="100">
        <v>11.8</v>
      </c>
      <c r="AI321" s="100">
        <v>13.7</v>
      </c>
      <c r="AJ321" s="100">
        <v>17.4</v>
      </c>
      <c r="AK321" s="100">
        <v>21.1</v>
      </c>
      <c r="AL321" s="100">
        <v>26.5</v>
      </c>
      <c r="AN321" s="102" t="str">
        <f>CONCATENATE(AO321,AP321,AQ321)</f>
        <v>391911</v>
      </c>
      <c r="AO321" s="99">
        <v>39</v>
      </c>
      <c r="AP321" s="99">
        <v>19</v>
      </c>
      <c r="AQ321" s="99">
        <v>11</v>
      </c>
      <c r="AR321" s="108">
        <v>99.4</v>
      </c>
      <c r="AS321" s="92"/>
    </row>
    <row r="322" ht="14.25" spans="25:45">
      <c r="Y322" s="96" t="str">
        <f>CONCATENATE(Z322,AA322,AB322)</f>
        <v>401911</v>
      </c>
      <c r="Z322" s="99">
        <v>40</v>
      </c>
      <c r="AA322" s="99">
        <v>19</v>
      </c>
      <c r="AB322" s="99">
        <v>11</v>
      </c>
      <c r="AC322" s="100">
        <v>2.2</v>
      </c>
      <c r="AD322" s="100">
        <v>4.4</v>
      </c>
      <c r="AE322" s="100">
        <v>6.6</v>
      </c>
      <c r="AF322" s="100">
        <v>8.7</v>
      </c>
      <c r="AG322" s="100">
        <v>10.8</v>
      </c>
      <c r="AH322" s="100">
        <v>12.9</v>
      </c>
      <c r="AI322" s="100">
        <v>15</v>
      </c>
      <c r="AJ322" s="100">
        <v>19.1</v>
      </c>
      <c r="AK322" s="100">
        <v>23.1</v>
      </c>
      <c r="AL322" s="100">
        <v>29</v>
      </c>
      <c r="AN322" s="102" t="str">
        <f>CONCATENATE(AO322,AP322,AQ322)</f>
        <v>401911</v>
      </c>
      <c r="AO322" s="99">
        <v>40</v>
      </c>
      <c r="AP322" s="99">
        <v>19</v>
      </c>
      <c r="AQ322" s="99">
        <v>11</v>
      </c>
      <c r="AR322" s="108">
        <v>100.2</v>
      </c>
      <c r="AS322" s="92"/>
    </row>
    <row r="323" ht="14.25" spans="25:45">
      <c r="Y323" s="96" t="str">
        <f>CONCATENATE(Z323,AA323,AB323)</f>
        <v>411911</v>
      </c>
      <c r="Z323" s="99">
        <v>41</v>
      </c>
      <c r="AA323" s="99">
        <v>19</v>
      </c>
      <c r="AB323" s="99">
        <v>11</v>
      </c>
      <c r="AC323" s="100">
        <v>2.4</v>
      </c>
      <c r="AD323" s="100">
        <v>4.8</v>
      </c>
      <c r="AE323" s="100">
        <v>7.2</v>
      </c>
      <c r="AF323" s="100">
        <v>9.5</v>
      </c>
      <c r="AG323" s="100">
        <v>11.8</v>
      </c>
      <c r="AH323" s="100">
        <v>14.1</v>
      </c>
      <c r="AI323" s="100">
        <v>16.4</v>
      </c>
      <c r="AJ323" s="100">
        <v>20.9</v>
      </c>
      <c r="AK323" s="100">
        <v>25.3</v>
      </c>
      <c r="AL323" s="100">
        <v>31.7</v>
      </c>
      <c r="AN323" s="102" t="str">
        <f>CONCATENATE(AO323,AP323,AQ323)</f>
        <v>411911</v>
      </c>
      <c r="AO323" s="99">
        <v>41</v>
      </c>
      <c r="AP323" s="99">
        <v>19</v>
      </c>
      <c r="AQ323" s="99">
        <v>11</v>
      </c>
      <c r="AR323" s="108">
        <v>101.2</v>
      </c>
      <c r="AS323" s="92"/>
    </row>
    <row r="324" ht="14.25" spans="25:45">
      <c r="Y324" s="96" t="str">
        <f>CONCATENATE(Z324,AA324,AB324)</f>
        <v>421911</v>
      </c>
      <c r="Z324" s="99">
        <v>42</v>
      </c>
      <c r="AA324" s="99">
        <v>19</v>
      </c>
      <c r="AB324" s="99">
        <v>11</v>
      </c>
      <c r="AC324" s="100">
        <v>2.7</v>
      </c>
      <c r="AD324" s="100">
        <v>5.3</v>
      </c>
      <c r="AE324" s="100">
        <v>7.9</v>
      </c>
      <c r="AF324" s="100">
        <v>10.5</v>
      </c>
      <c r="AG324" s="100">
        <v>13</v>
      </c>
      <c r="AH324" s="100">
        <v>15.6</v>
      </c>
      <c r="AI324" s="100">
        <v>18.1</v>
      </c>
      <c r="AJ324" s="100">
        <v>23</v>
      </c>
      <c r="AK324" s="100">
        <v>27.8</v>
      </c>
      <c r="AL324" s="100">
        <v>34.8</v>
      </c>
      <c r="AN324" s="102" t="str">
        <f>CONCATENATE(AO324,AP324,AQ324)</f>
        <v>421911</v>
      </c>
      <c r="AO324" s="99">
        <v>42</v>
      </c>
      <c r="AP324" s="99">
        <v>19</v>
      </c>
      <c r="AQ324" s="99">
        <v>11</v>
      </c>
      <c r="AR324" s="108">
        <v>102.2</v>
      </c>
      <c r="AS324" s="92"/>
    </row>
    <row r="325" ht="14.25" spans="25:45">
      <c r="Y325" s="96" t="str">
        <f>CONCATENATE(Z325,AA325,AB325)</f>
        <v>431911</v>
      </c>
      <c r="Z325" s="99">
        <v>43</v>
      </c>
      <c r="AA325" s="99">
        <v>19</v>
      </c>
      <c r="AB325" s="99">
        <v>11</v>
      </c>
      <c r="AC325" s="100">
        <v>3</v>
      </c>
      <c r="AD325" s="100">
        <v>5.9</v>
      </c>
      <c r="AE325" s="100">
        <v>8.7</v>
      </c>
      <c r="AF325" s="100">
        <v>11.6</v>
      </c>
      <c r="AG325" s="100">
        <v>14.4</v>
      </c>
      <c r="AH325" s="100">
        <v>17.1</v>
      </c>
      <c r="AI325" s="100">
        <v>19.9</v>
      </c>
      <c r="AJ325" s="100">
        <v>25.2</v>
      </c>
      <c r="AK325" s="100">
        <v>30.4</v>
      </c>
      <c r="AL325" s="100">
        <v>38.1</v>
      </c>
      <c r="AN325" s="102" t="str">
        <f>CONCATENATE(AO325,AP325,AQ325)</f>
        <v>431911</v>
      </c>
      <c r="AO325" s="99">
        <v>43</v>
      </c>
      <c r="AP325" s="99">
        <v>19</v>
      </c>
      <c r="AQ325" s="99">
        <v>11</v>
      </c>
      <c r="AR325" s="108">
        <v>103.3</v>
      </c>
      <c r="AS325" s="92"/>
    </row>
    <row r="326" ht="14.25" spans="25:45">
      <c r="Y326" s="96" t="str">
        <f>CONCATENATE(Z326,AA326,AB326)</f>
        <v>441911</v>
      </c>
      <c r="Z326" s="99">
        <v>44</v>
      </c>
      <c r="AA326" s="99">
        <v>19</v>
      </c>
      <c r="AB326" s="99">
        <v>11</v>
      </c>
      <c r="AC326" s="100">
        <v>3.2</v>
      </c>
      <c r="AD326" s="100">
        <v>6.4</v>
      </c>
      <c r="AE326" s="100">
        <v>9.6</v>
      </c>
      <c r="AF326" s="100">
        <v>12.7</v>
      </c>
      <c r="AG326" s="100">
        <v>15.7</v>
      </c>
      <c r="AH326" s="100">
        <v>18.8</v>
      </c>
      <c r="AI326" s="100">
        <v>21.8</v>
      </c>
      <c r="AJ326" s="100">
        <v>27.6</v>
      </c>
      <c r="AK326" s="100">
        <v>33.3</v>
      </c>
      <c r="AL326" s="100">
        <v>41.7</v>
      </c>
      <c r="AN326" s="102" t="str">
        <f>CONCATENATE(AO326,AP326,AQ326)</f>
        <v>441911</v>
      </c>
      <c r="AO326" s="99">
        <v>44</v>
      </c>
      <c r="AP326" s="99">
        <v>19</v>
      </c>
      <c r="AQ326" s="99">
        <v>11</v>
      </c>
      <c r="AR326" s="108">
        <v>104.6</v>
      </c>
      <c r="AS326" s="92"/>
    </row>
    <row r="327" ht="14.25" spans="25:45">
      <c r="Y327" s="96" t="str">
        <f>CONCATENATE(Z327,AA327,AB327)</f>
        <v>451911</v>
      </c>
      <c r="Z327" s="99">
        <v>45</v>
      </c>
      <c r="AA327" s="99">
        <v>19</v>
      </c>
      <c r="AB327" s="99">
        <v>11</v>
      </c>
      <c r="AC327" s="100">
        <v>3.5</v>
      </c>
      <c r="AD327" s="100">
        <v>7</v>
      </c>
      <c r="AE327" s="100">
        <v>10.5</v>
      </c>
      <c r="AF327" s="100">
        <v>13.9</v>
      </c>
      <c r="AG327" s="100">
        <v>17.3</v>
      </c>
      <c r="AH327" s="100">
        <v>20.6</v>
      </c>
      <c r="AI327" s="100">
        <v>23.9</v>
      </c>
      <c r="AJ327" s="100">
        <v>30.3</v>
      </c>
      <c r="AK327" s="100">
        <v>36.5</v>
      </c>
      <c r="AL327" s="100">
        <v>45.6</v>
      </c>
      <c r="AN327" s="102" t="str">
        <f>CONCATENATE(AO327,AP327,AQ327)</f>
        <v>451911</v>
      </c>
      <c r="AO327" s="99">
        <v>45</v>
      </c>
      <c r="AP327" s="99">
        <v>19</v>
      </c>
      <c r="AQ327" s="99">
        <v>11</v>
      </c>
      <c r="AR327" s="108">
        <v>106</v>
      </c>
      <c r="AS327" s="92"/>
    </row>
    <row r="328" ht="14.25" spans="25:45">
      <c r="Y328" s="96" t="str">
        <f>CONCATENATE(Z328,AA328,AB328)</f>
        <v>461911</v>
      </c>
      <c r="Z328" s="99">
        <v>46</v>
      </c>
      <c r="AA328" s="99">
        <v>19</v>
      </c>
      <c r="AB328" s="99">
        <v>11</v>
      </c>
      <c r="AC328" s="100">
        <v>3.9</v>
      </c>
      <c r="AD328" s="100">
        <v>7.8</v>
      </c>
      <c r="AE328" s="100">
        <v>11.6</v>
      </c>
      <c r="AF328" s="100">
        <v>15.3</v>
      </c>
      <c r="AG328" s="100">
        <v>19</v>
      </c>
      <c r="AH328" s="100">
        <v>22.6</v>
      </c>
      <c r="AI328" s="100">
        <v>26.2</v>
      </c>
      <c r="AJ328" s="100">
        <v>33.2</v>
      </c>
      <c r="AK328" s="100">
        <v>40</v>
      </c>
      <c r="AL328" s="100">
        <v>49.9</v>
      </c>
      <c r="AN328" s="102" t="str">
        <f>CONCATENATE(AO328,AP328,AQ328)</f>
        <v>461911</v>
      </c>
      <c r="AO328" s="99">
        <v>46</v>
      </c>
      <c r="AP328" s="99">
        <v>19</v>
      </c>
      <c r="AQ328" s="99">
        <v>11</v>
      </c>
      <c r="AR328" s="108">
        <v>107.5</v>
      </c>
      <c r="AS328" s="92"/>
    </row>
    <row r="329" ht="14.25" spans="25:45">
      <c r="Y329" s="96" t="str">
        <f>CONCATENATE(Z329,AA329,AB329)</f>
        <v>471911</v>
      </c>
      <c r="Z329" s="99">
        <v>47</v>
      </c>
      <c r="AA329" s="99">
        <v>19</v>
      </c>
      <c r="AB329" s="99">
        <v>11</v>
      </c>
      <c r="AC329" s="100">
        <v>4.3</v>
      </c>
      <c r="AD329" s="100">
        <v>8.5</v>
      </c>
      <c r="AE329" s="100">
        <v>12.7</v>
      </c>
      <c r="AF329" s="100">
        <v>16.8</v>
      </c>
      <c r="AG329" s="100">
        <v>20.8</v>
      </c>
      <c r="AH329" s="100">
        <v>24.8</v>
      </c>
      <c r="AI329" s="100">
        <v>28.7</v>
      </c>
      <c r="AJ329" s="100">
        <v>36.4</v>
      </c>
      <c r="AK329" s="100">
        <v>43.8</v>
      </c>
      <c r="AL329" s="100">
        <v>54.6</v>
      </c>
      <c r="AN329" s="102" t="str">
        <f>CONCATENATE(AO329,AP329,AQ329)</f>
        <v>471911</v>
      </c>
      <c r="AO329" s="99">
        <v>47</v>
      </c>
      <c r="AP329" s="99">
        <v>19</v>
      </c>
      <c r="AQ329" s="99">
        <v>11</v>
      </c>
      <c r="AR329" s="108">
        <v>109.2</v>
      </c>
      <c r="AS329" s="92"/>
    </row>
    <row r="330" ht="14.25" spans="25:45">
      <c r="Y330" s="96" t="str">
        <f>CONCATENATE(Z330,AA330,AB330)</f>
        <v>481911</v>
      </c>
      <c r="Z330" s="99">
        <v>48</v>
      </c>
      <c r="AA330" s="99">
        <v>19</v>
      </c>
      <c r="AB330" s="99">
        <v>11</v>
      </c>
      <c r="AC330" s="100">
        <v>4.8</v>
      </c>
      <c r="AD330" s="100">
        <v>9.4</v>
      </c>
      <c r="AE330" s="100">
        <v>14</v>
      </c>
      <c r="AF330" s="100">
        <v>18.5</v>
      </c>
      <c r="AG330" s="100">
        <v>22.9</v>
      </c>
      <c r="AH330" s="100">
        <v>27.3</v>
      </c>
      <c r="AI330" s="100">
        <v>31.5</v>
      </c>
      <c r="AJ330" s="100">
        <v>39.9</v>
      </c>
      <c r="AK330" s="100">
        <v>48</v>
      </c>
      <c r="AL330" s="100">
        <v>59.7</v>
      </c>
      <c r="AN330" s="102" t="str">
        <f>CONCATENATE(AO330,AP330,AQ330)</f>
        <v>481911</v>
      </c>
      <c r="AO330" s="99">
        <v>48</v>
      </c>
      <c r="AP330" s="99">
        <v>19</v>
      </c>
      <c r="AQ330" s="99">
        <v>11</v>
      </c>
      <c r="AR330" s="108">
        <v>111</v>
      </c>
      <c r="AS330" s="92"/>
    </row>
    <row r="331" ht="14.25" spans="25:45">
      <c r="Y331" s="96" t="str">
        <f>CONCATENATE(Z331,AA331,AB331)</f>
        <v>491911</v>
      </c>
      <c r="Z331" s="99">
        <v>49</v>
      </c>
      <c r="AA331" s="99">
        <v>19</v>
      </c>
      <c r="AB331" s="99">
        <v>11</v>
      </c>
      <c r="AC331" s="100">
        <v>5.2</v>
      </c>
      <c r="AD331" s="100">
        <v>10.3</v>
      </c>
      <c r="AE331" s="100">
        <v>15.3</v>
      </c>
      <c r="AF331" s="100">
        <v>20.2</v>
      </c>
      <c r="AG331" s="100">
        <v>25.1</v>
      </c>
      <c r="AH331" s="100">
        <v>29.8</v>
      </c>
      <c r="AI331" s="100">
        <v>34.5</v>
      </c>
      <c r="AJ331" s="100">
        <v>43.6</v>
      </c>
      <c r="AK331" s="100">
        <v>52.5</v>
      </c>
      <c r="AL331" s="100">
        <v>65.2</v>
      </c>
      <c r="AN331" s="102" t="str">
        <f>CONCATENATE(AO331,AP331,AQ331)</f>
        <v>491911</v>
      </c>
      <c r="AO331" s="99">
        <v>49</v>
      </c>
      <c r="AP331" s="99">
        <v>19</v>
      </c>
      <c r="AQ331" s="99">
        <v>11</v>
      </c>
      <c r="AR331" s="108">
        <v>113.1</v>
      </c>
      <c r="AS331" s="92"/>
    </row>
    <row r="332" ht="14.25" spans="25:45">
      <c r="Y332" s="96" t="str">
        <f>CONCATENATE(Z332,AA332,AB332)</f>
        <v>501911</v>
      </c>
      <c r="Z332" s="99">
        <v>50</v>
      </c>
      <c r="AA332" s="99">
        <v>19</v>
      </c>
      <c r="AB332" s="99">
        <v>11</v>
      </c>
      <c r="AC332" s="100">
        <v>5.7</v>
      </c>
      <c r="AD332" s="100">
        <v>11.3</v>
      </c>
      <c r="AE332" s="100">
        <v>16.8</v>
      </c>
      <c r="AF332" s="100">
        <v>22.2</v>
      </c>
      <c r="AG332" s="100">
        <v>27.5</v>
      </c>
      <c r="AH332" s="100">
        <v>32.7</v>
      </c>
      <c r="AI332" s="100">
        <v>37.8</v>
      </c>
      <c r="AJ332" s="100">
        <v>47.8</v>
      </c>
      <c r="AK332" s="100">
        <v>57.4</v>
      </c>
      <c r="AL332" s="100">
        <v>71.2</v>
      </c>
      <c r="AN332" s="102" t="str">
        <f>CONCATENATE(AO332,AP332,AQ332)</f>
        <v>501911</v>
      </c>
      <c r="AO332" s="99">
        <v>50</v>
      </c>
      <c r="AP332" s="99">
        <v>19</v>
      </c>
      <c r="AQ332" s="99">
        <v>11</v>
      </c>
      <c r="AR332" s="108">
        <v>115.3</v>
      </c>
      <c r="AS332" s="92"/>
    </row>
    <row r="333" ht="14.25" spans="25:45">
      <c r="Y333" s="96" t="str">
        <f>CONCATENATE(Z333,AA333,AB333)</f>
        <v>18205</v>
      </c>
      <c r="Z333" s="99">
        <v>18</v>
      </c>
      <c r="AA333" s="99">
        <v>20</v>
      </c>
      <c r="AB333" s="99">
        <v>5</v>
      </c>
      <c r="AC333" s="100">
        <v>1.6</v>
      </c>
      <c r="AD333" s="100">
        <v>3.2</v>
      </c>
      <c r="AE333" s="100">
        <v>4.8</v>
      </c>
      <c r="AF333" s="100">
        <v>6.4</v>
      </c>
      <c r="AG333" s="100">
        <v>8</v>
      </c>
      <c r="AH333" s="100">
        <v>9.6</v>
      </c>
      <c r="AI333" s="100">
        <v>11.2</v>
      </c>
      <c r="AJ333" s="100">
        <v>14.3</v>
      </c>
      <c r="AK333" s="100">
        <v>17.4</v>
      </c>
      <c r="AL333" s="100">
        <v>22.1</v>
      </c>
      <c r="AN333" s="102" t="str">
        <f>CONCATENATE(AO333,AP333,AQ333)</f>
        <v>18205</v>
      </c>
      <c r="AO333" s="99">
        <v>18</v>
      </c>
      <c r="AP333" s="99">
        <v>20</v>
      </c>
      <c r="AQ333" s="99">
        <v>5</v>
      </c>
      <c r="AR333" s="108">
        <v>180.1</v>
      </c>
      <c r="AS333" s="92"/>
    </row>
    <row r="334" ht="14.25" spans="25:45">
      <c r="Y334" s="96" t="str">
        <f>CONCATENATE(Z334,AA334,AB334)</f>
        <v>19205</v>
      </c>
      <c r="Z334" s="99">
        <v>19</v>
      </c>
      <c r="AA334" s="99">
        <v>20</v>
      </c>
      <c r="AB334" s="99">
        <v>5</v>
      </c>
      <c r="AC334" s="100">
        <v>1.7</v>
      </c>
      <c r="AD334" s="100">
        <v>3.3</v>
      </c>
      <c r="AE334" s="100">
        <v>5</v>
      </c>
      <c r="AF334" s="100">
        <v>6.6</v>
      </c>
      <c r="AG334" s="100">
        <v>8.3</v>
      </c>
      <c r="AH334" s="100">
        <v>9.9</v>
      </c>
      <c r="AI334" s="100">
        <v>11.6</v>
      </c>
      <c r="AJ334" s="100">
        <v>14.8</v>
      </c>
      <c r="AK334" s="100">
        <v>18.1</v>
      </c>
      <c r="AL334" s="100">
        <v>22.9</v>
      </c>
      <c r="AN334" s="102" t="str">
        <f>CONCATENATE(AO334,AP334,AQ334)</f>
        <v>19205</v>
      </c>
      <c r="AO334" s="99">
        <v>19</v>
      </c>
      <c r="AP334" s="99">
        <v>20</v>
      </c>
      <c r="AQ334" s="99">
        <v>5</v>
      </c>
      <c r="AR334" s="108">
        <v>180.3</v>
      </c>
      <c r="AS334" s="92"/>
    </row>
    <row r="335" ht="14.25" spans="25:45">
      <c r="Y335" s="96" t="str">
        <f>CONCATENATE(Z335,AA335,AB335)</f>
        <v>20205</v>
      </c>
      <c r="Z335" s="99">
        <v>20</v>
      </c>
      <c r="AA335" s="99">
        <v>20</v>
      </c>
      <c r="AB335" s="99">
        <v>5</v>
      </c>
      <c r="AC335" s="100">
        <v>1.8</v>
      </c>
      <c r="AD335" s="100">
        <v>3.5</v>
      </c>
      <c r="AE335" s="100">
        <v>5.2</v>
      </c>
      <c r="AF335" s="100">
        <v>6.9</v>
      </c>
      <c r="AG335" s="100">
        <v>8.6</v>
      </c>
      <c r="AH335" s="100">
        <v>10.3</v>
      </c>
      <c r="AI335" s="100">
        <v>12</v>
      </c>
      <c r="AJ335" s="100">
        <v>15.4</v>
      </c>
      <c r="AK335" s="100">
        <v>18.7</v>
      </c>
      <c r="AL335" s="100">
        <v>23.7</v>
      </c>
      <c r="AN335" s="102" t="str">
        <f>CONCATENATE(AO335,AP335,AQ335)</f>
        <v>20205</v>
      </c>
      <c r="AO335" s="99">
        <v>20</v>
      </c>
      <c r="AP335" s="99">
        <v>20</v>
      </c>
      <c r="AQ335" s="99">
        <v>5</v>
      </c>
      <c r="AR335" s="108">
        <v>180.5</v>
      </c>
      <c r="AS335" s="92"/>
    </row>
    <row r="336" ht="14.25" spans="25:45">
      <c r="Y336" s="96" t="str">
        <f>CONCATENATE(Z336,AA336,AB336)</f>
        <v>21205</v>
      </c>
      <c r="Z336" s="99">
        <v>21</v>
      </c>
      <c r="AA336" s="99">
        <v>20</v>
      </c>
      <c r="AB336" s="99">
        <v>5</v>
      </c>
      <c r="AC336" s="100">
        <v>1.8</v>
      </c>
      <c r="AD336" s="100">
        <v>3.6</v>
      </c>
      <c r="AE336" s="100">
        <v>5.3</v>
      </c>
      <c r="AF336" s="100">
        <v>7.1</v>
      </c>
      <c r="AG336" s="100">
        <v>8.9</v>
      </c>
      <c r="AH336" s="100">
        <v>10.6</v>
      </c>
      <c r="AI336" s="100">
        <v>12.4</v>
      </c>
      <c r="AJ336" s="100">
        <v>15.8</v>
      </c>
      <c r="AK336" s="100">
        <v>19.3</v>
      </c>
      <c r="AL336" s="100">
        <v>24.5</v>
      </c>
      <c r="AN336" s="102" t="str">
        <f>CONCATENATE(AO336,AP336,AQ336)</f>
        <v>21205</v>
      </c>
      <c r="AO336" s="99">
        <v>21</v>
      </c>
      <c r="AP336" s="99">
        <v>20</v>
      </c>
      <c r="AQ336" s="99">
        <v>5</v>
      </c>
      <c r="AR336" s="108">
        <v>180.8</v>
      </c>
      <c r="AS336" s="92"/>
    </row>
    <row r="337" ht="14.25" spans="25:45">
      <c r="Y337" s="96" t="str">
        <f>CONCATENATE(Z337,AA337,AB337)</f>
        <v>22205</v>
      </c>
      <c r="Z337" s="99">
        <v>22</v>
      </c>
      <c r="AA337" s="99">
        <v>20</v>
      </c>
      <c r="AB337" s="99">
        <v>5</v>
      </c>
      <c r="AC337" s="100">
        <v>1.8</v>
      </c>
      <c r="AD337" s="100">
        <v>3.7</v>
      </c>
      <c r="AE337" s="100">
        <v>5.5</v>
      </c>
      <c r="AF337" s="100">
        <v>7.3</v>
      </c>
      <c r="AG337" s="100">
        <v>9.2</v>
      </c>
      <c r="AH337" s="100">
        <v>11</v>
      </c>
      <c r="AI337" s="100">
        <v>12.8</v>
      </c>
      <c r="AJ337" s="100">
        <v>16.4</v>
      </c>
      <c r="AK337" s="100">
        <v>20</v>
      </c>
      <c r="AL337" s="100">
        <v>25.3</v>
      </c>
      <c r="AN337" s="102" t="str">
        <f>CONCATENATE(AO337,AP337,AQ337)</f>
        <v>22205</v>
      </c>
      <c r="AO337" s="99">
        <v>22</v>
      </c>
      <c r="AP337" s="99">
        <v>20</v>
      </c>
      <c r="AQ337" s="99">
        <v>5</v>
      </c>
      <c r="AR337" s="108">
        <v>181.1</v>
      </c>
      <c r="AS337" s="92"/>
    </row>
    <row r="338" ht="14.25" spans="25:45">
      <c r="Y338" s="96" t="str">
        <f>CONCATENATE(Z338,AA338,AB338)</f>
        <v>23205</v>
      </c>
      <c r="Z338" s="99">
        <v>23</v>
      </c>
      <c r="AA338" s="99">
        <v>20</v>
      </c>
      <c r="AB338" s="99">
        <v>5</v>
      </c>
      <c r="AC338" s="100">
        <v>1.9</v>
      </c>
      <c r="AD338" s="100">
        <v>3.8</v>
      </c>
      <c r="AE338" s="100">
        <v>5.7</v>
      </c>
      <c r="AF338" s="100">
        <v>7.6</v>
      </c>
      <c r="AG338" s="100">
        <v>9.5</v>
      </c>
      <c r="AH338" s="100">
        <v>11.4</v>
      </c>
      <c r="AI338" s="100">
        <v>13.3</v>
      </c>
      <c r="AJ338" s="100">
        <v>17.1</v>
      </c>
      <c r="AK338" s="100">
        <v>20.8</v>
      </c>
      <c r="AL338" s="100">
        <v>26.4</v>
      </c>
      <c r="AN338" s="102" t="str">
        <f>CONCATENATE(AO338,AP338,AQ338)</f>
        <v>23205</v>
      </c>
      <c r="AO338" s="99">
        <v>23</v>
      </c>
      <c r="AP338" s="99">
        <v>20</v>
      </c>
      <c r="AQ338" s="99">
        <v>5</v>
      </c>
      <c r="AR338" s="108">
        <v>181.4</v>
      </c>
      <c r="AS338" s="92"/>
    </row>
    <row r="339" ht="14.25" spans="25:45">
      <c r="Y339" s="96" t="str">
        <f>CONCATENATE(Z339,AA339,AB339)</f>
        <v>24205</v>
      </c>
      <c r="Z339" s="99">
        <v>24</v>
      </c>
      <c r="AA339" s="99">
        <v>20</v>
      </c>
      <c r="AB339" s="99">
        <v>5</v>
      </c>
      <c r="AC339" s="100">
        <v>2</v>
      </c>
      <c r="AD339" s="100">
        <v>4.1</v>
      </c>
      <c r="AE339" s="100">
        <v>6.1</v>
      </c>
      <c r="AF339" s="100">
        <v>8</v>
      </c>
      <c r="AG339" s="100">
        <v>10</v>
      </c>
      <c r="AH339" s="100">
        <v>12</v>
      </c>
      <c r="AI339" s="100">
        <v>14</v>
      </c>
      <c r="AJ339" s="100">
        <v>17.9</v>
      </c>
      <c r="AK339" s="100">
        <v>21.8</v>
      </c>
      <c r="AL339" s="100">
        <v>27.6</v>
      </c>
      <c r="AN339" s="102" t="str">
        <f>CONCATENATE(AO339,AP339,AQ339)</f>
        <v>24205</v>
      </c>
      <c r="AO339" s="99">
        <v>24</v>
      </c>
      <c r="AP339" s="99">
        <v>20</v>
      </c>
      <c r="AQ339" s="99">
        <v>5</v>
      </c>
      <c r="AR339" s="108">
        <v>181.7</v>
      </c>
      <c r="AS339" s="92"/>
    </row>
    <row r="340" ht="14.25" spans="25:45">
      <c r="Y340" s="96" t="str">
        <f>CONCATENATE(Z340,AA340,AB340)</f>
        <v>25205</v>
      </c>
      <c r="Z340" s="99">
        <v>25</v>
      </c>
      <c r="AA340" s="99">
        <v>20</v>
      </c>
      <c r="AB340" s="99">
        <v>5</v>
      </c>
      <c r="AC340" s="100">
        <v>2.1</v>
      </c>
      <c r="AD340" s="100">
        <v>4.2</v>
      </c>
      <c r="AE340" s="100">
        <v>6.3</v>
      </c>
      <c r="AF340" s="100">
        <v>8.4</v>
      </c>
      <c r="AG340" s="100">
        <v>10.5</v>
      </c>
      <c r="AH340" s="100">
        <v>12.5</v>
      </c>
      <c r="AI340" s="100">
        <v>14.6</v>
      </c>
      <c r="AJ340" s="100">
        <v>18.7</v>
      </c>
      <c r="AK340" s="100">
        <v>22.8</v>
      </c>
      <c r="AL340" s="100">
        <v>28.8</v>
      </c>
      <c r="AN340" s="102" t="str">
        <f>CONCATENATE(AO340,AP340,AQ340)</f>
        <v>25205</v>
      </c>
      <c r="AO340" s="99">
        <v>25</v>
      </c>
      <c r="AP340" s="99">
        <v>20</v>
      </c>
      <c r="AQ340" s="99">
        <v>5</v>
      </c>
      <c r="AR340" s="108">
        <v>182.2</v>
      </c>
      <c r="AS340" s="92"/>
    </row>
    <row r="341" ht="14.25" spans="25:45">
      <c r="Y341" s="96" t="str">
        <f>CONCATENATE(Z341,AA341,AB341)</f>
        <v>26205</v>
      </c>
      <c r="Z341" s="99">
        <v>26</v>
      </c>
      <c r="AA341" s="99">
        <v>20</v>
      </c>
      <c r="AB341" s="99">
        <v>5</v>
      </c>
      <c r="AC341" s="100">
        <v>2.3</v>
      </c>
      <c r="AD341" s="100">
        <v>4.5</v>
      </c>
      <c r="AE341" s="100">
        <v>6.7</v>
      </c>
      <c r="AF341" s="100">
        <v>8.9</v>
      </c>
      <c r="AG341" s="100">
        <v>11.1</v>
      </c>
      <c r="AH341" s="100">
        <v>13.3</v>
      </c>
      <c r="AI341" s="100">
        <v>15.5</v>
      </c>
      <c r="AJ341" s="100">
        <v>19.8</v>
      </c>
      <c r="AK341" s="100">
        <v>24.1</v>
      </c>
      <c r="AL341" s="100">
        <v>30.5</v>
      </c>
      <c r="AN341" s="102" t="str">
        <f>CONCATENATE(AO341,AP341,AQ341)</f>
        <v>26205</v>
      </c>
      <c r="AO341" s="99">
        <v>26</v>
      </c>
      <c r="AP341" s="99">
        <v>20</v>
      </c>
      <c r="AQ341" s="99">
        <v>5</v>
      </c>
      <c r="AR341" s="108">
        <v>182.6</v>
      </c>
      <c r="AS341" s="92"/>
    </row>
    <row r="342" ht="14.25" spans="25:45">
      <c r="Y342" s="96" t="str">
        <f>CONCATENATE(Z342,AA342,AB342)</f>
        <v>27205</v>
      </c>
      <c r="Z342" s="99">
        <v>27</v>
      </c>
      <c r="AA342" s="99">
        <v>20</v>
      </c>
      <c r="AB342" s="99">
        <v>5</v>
      </c>
      <c r="AC342" s="100">
        <v>2.4</v>
      </c>
      <c r="AD342" s="100">
        <v>4.8</v>
      </c>
      <c r="AE342" s="100">
        <v>7.1</v>
      </c>
      <c r="AF342" s="100">
        <v>9.4</v>
      </c>
      <c r="AG342" s="100">
        <v>11.8</v>
      </c>
      <c r="AH342" s="100">
        <v>14.1</v>
      </c>
      <c r="AI342" s="100">
        <v>16.4</v>
      </c>
      <c r="AJ342" s="100">
        <v>21</v>
      </c>
      <c r="AK342" s="100">
        <v>25.5</v>
      </c>
      <c r="AL342" s="100">
        <v>32.3</v>
      </c>
      <c r="AN342" s="102" t="str">
        <f>CONCATENATE(AO342,AP342,AQ342)</f>
        <v>27205</v>
      </c>
      <c r="AO342" s="99">
        <v>27</v>
      </c>
      <c r="AP342" s="99">
        <v>20</v>
      </c>
      <c r="AQ342" s="99">
        <v>5</v>
      </c>
      <c r="AR342" s="108">
        <v>183.2</v>
      </c>
      <c r="AS342" s="92"/>
    </row>
    <row r="343" ht="14.25" spans="25:45">
      <c r="Y343" s="96" t="str">
        <f>CONCATENATE(Z343,AA343,AB343)</f>
        <v>28205</v>
      </c>
      <c r="Z343" s="99">
        <v>28</v>
      </c>
      <c r="AA343" s="99">
        <v>20</v>
      </c>
      <c r="AB343" s="99">
        <v>5</v>
      </c>
      <c r="AC343" s="100">
        <v>2.5</v>
      </c>
      <c r="AD343" s="100">
        <v>5.1</v>
      </c>
      <c r="AE343" s="100">
        <v>7.6</v>
      </c>
      <c r="AF343" s="100">
        <v>10.1</v>
      </c>
      <c r="AG343" s="100">
        <v>12.6</v>
      </c>
      <c r="AH343" s="100">
        <v>15</v>
      </c>
      <c r="AI343" s="100">
        <v>17.5</v>
      </c>
      <c r="AJ343" s="100">
        <v>22.4</v>
      </c>
      <c r="AK343" s="100">
        <v>27.2</v>
      </c>
      <c r="AL343" s="100">
        <v>34.4</v>
      </c>
      <c r="AN343" s="102" t="str">
        <f>CONCATENATE(AO343,AP343,AQ343)</f>
        <v>28205</v>
      </c>
      <c r="AO343" s="99">
        <v>28</v>
      </c>
      <c r="AP343" s="99">
        <v>20</v>
      </c>
      <c r="AQ343" s="99">
        <v>5</v>
      </c>
      <c r="AR343" s="108">
        <v>183.9</v>
      </c>
      <c r="AS343" s="92"/>
    </row>
    <row r="344" ht="14.25" spans="25:45">
      <c r="Y344" s="96" t="str">
        <f>CONCATENATE(Z344,AA344,AB344)</f>
        <v>29205</v>
      </c>
      <c r="Z344" s="99">
        <v>29</v>
      </c>
      <c r="AA344" s="99">
        <v>20</v>
      </c>
      <c r="AB344" s="99">
        <v>5</v>
      </c>
      <c r="AC344" s="100">
        <v>2.7</v>
      </c>
      <c r="AD344" s="100">
        <v>5.4</v>
      </c>
      <c r="AE344" s="100">
        <v>8.1</v>
      </c>
      <c r="AF344" s="100">
        <v>10.8</v>
      </c>
      <c r="AG344" s="100">
        <v>13.5</v>
      </c>
      <c r="AH344" s="100">
        <v>16.1</v>
      </c>
      <c r="AI344" s="100">
        <v>18.8</v>
      </c>
      <c r="AJ344" s="100">
        <v>24</v>
      </c>
      <c r="AK344" s="100">
        <v>29.2</v>
      </c>
      <c r="AL344" s="100">
        <v>36.9</v>
      </c>
      <c r="AN344" s="102" t="str">
        <f>CONCATENATE(AO344,AP344,AQ344)</f>
        <v>29205</v>
      </c>
      <c r="AO344" s="99">
        <v>29</v>
      </c>
      <c r="AP344" s="99">
        <v>20</v>
      </c>
      <c r="AQ344" s="99">
        <v>5</v>
      </c>
      <c r="AR344" s="108">
        <v>184.7</v>
      </c>
      <c r="AS344" s="92"/>
    </row>
    <row r="345" ht="14.25" spans="25:45">
      <c r="Y345" s="96" t="str">
        <f>CONCATENATE(Z345,AA345,AB345)</f>
        <v>30205</v>
      </c>
      <c r="Z345" s="99">
        <v>30</v>
      </c>
      <c r="AA345" s="99">
        <v>20</v>
      </c>
      <c r="AB345" s="99">
        <v>5</v>
      </c>
      <c r="AC345" s="100">
        <v>3</v>
      </c>
      <c r="AD345" s="100">
        <v>5.9</v>
      </c>
      <c r="AE345" s="100">
        <v>8.8</v>
      </c>
      <c r="AF345" s="100">
        <v>11.7</v>
      </c>
      <c r="AG345" s="100">
        <v>14.6</v>
      </c>
      <c r="AH345" s="100">
        <v>17.5</v>
      </c>
      <c r="AI345" s="100">
        <v>20.3</v>
      </c>
      <c r="AJ345" s="100">
        <v>25.9</v>
      </c>
      <c r="AK345" s="100">
        <v>31.5</v>
      </c>
      <c r="AL345" s="100">
        <v>39.7</v>
      </c>
      <c r="AN345" s="102" t="str">
        <f>CONCATENATE(AO345,AP345,AQ345)</f>
        <v>30205</v>
      </c>
      <c r="AO345" s="99">
        <v>30</v>
      </c>
      <c r="AP345" s="99">
        <v>20</v>
      </c>
      <c r="AQ345" s="99">
        <v>5</v>
      </c>
      <c r="AR345" s="108">
        <v>185.6</v>
      </c>
      <c r="AS345" s="92"/>
    </row>
    <row r="346" ht="14.25" spans="25:45">
      <c r="Y346" s="96" t="str">
        <f>CONCATENATE(Z346,AA346,AB346)</f>
        <v>31205</v>
      </c>
      <c r="Z346" s="99">
        <v>31</v>
      </c>
      <c r="AA346" s="99">
        <v>20</v>
      </c>
      <c r="AB346" s="99">
        <v>5</v>
      </c>
      <c r="AC346" s="100">
        <v>3.2</v>
      </c>
      <c r="AD346" s="100">
        <v>6.4</v>
      </c>
      <c r="AE346" s="100">
        <v>9.5</v>
      </c>
      <c r="AF346" s="100">
        <v>12.7</v>
      </c>
      <c r="AG346" s="100">
        <v>15.8</v>
      </c>
      <c r="AH346" s="100">
        <v>18.9</v>
      </c>
      <c r="AI346" s="100">
        <v>22</v>
      </c>
      <c r="AJ346" s="100">
        <v>28.1</v>
      </c>
      <c r="AK346" s="100">
        <v>34.1</v>
      </c>
      <c r="AL346" s="100">
        <v>43</v>
      </c>
      <c r="AN346" s="102" t="str">
        <f>CONCATENATE(AO346,AP346,AQ346)</f>
        <v>31205</v>
      </c>
      <c r="AO346" s="99">
        <v>31</v>
      </c>
      <c r="AP346" s="99">
        <v>20</v>
      </c>
      <c r="AQ346" s="99">
        <v>5</v>
      </c>
      <c r="AR346" s="108">
        <v>186.7</v>
      </c>
      <c r="AS346" s="92"/>
    </row>
    <row r="347" ht="14.25" spans="25:45">
      <c r="Y347" s="96" t="str">
        <f>CONCATENATE(Z347,AA347,AB347)</f>
        <v>32205</v>
      </c>
      <c r="Z347" s="99">
        <v>32</v>
      </c>
      <c r="AA347" s="99">
        <v>20</v>
      </c>
      <c r="AB347" s="99">
        <v>5</v>
      </c>
      <c r="AC347" s="100">
        <v>3.5</v>
      </c>
      <c r="AD347" s="100">
        <v>7</v>
      </c>
      <c r="AE347" s="100">
        <v>10.4</v>
      </c>
      <c r="AF347" s="100">
        <v>13.9</v>
      </c>
      <c r="AG347" s="100">
        <v>17.3</v>
      </c>
      <c r="AH347" s="100">
        <v>20.6</v>
      </c>
      <c r="AI347" s="100">
        <v>24</v>
      </c>
      <c r="AJ347" s="100">
        <v>30.6</v>
      </c>
      <c r="AK347" s="100">
        <v>37.1</v>
      </c>
      <c r="AL347" s="100">
        <v>46.7</v>
      </c>
      <c r="AN347" s="102" t="str">
        <f>CONCATENATE(AO347,AP347,AQ347)</f>
        <v>32205</v>
      </c>
      <c r="AO347" s="99">
        <v>32</v>
      </c>
      <c r="AP347" s="99">
        <v>20</v>
      </c>
      <c r="AQ347" s="99">
        <v>5</v>
      </c>
      <c r="AR347" s="108">
        <v>187.9</v>
      </c>
      <c r="AS347" s="92"/>
    </row>
    <row r="348" ht="14.25" spans="25:45">
      <c r="Y348" s="96" t="str">
        <f>CONCATENATE(Z348,AA348,AB348)</f>
        <v>33205</v>
      </c>
      <c r="Z348" s="99">
        <v>33</v>
      </c>
      <c r="AA348" s="99">
        <v>20</v>
      </c>
      <c r="AB348" s="99">
        <v>5</v>
      </c>
      <c r="AC348" s="100">
        <v>3.9</v>
      </c>
      <c r="AD348" s="100">
        <v>7.7</v>
      </c>
      <c r="AE348" s="100">
        <v>11.4</v>
      </c>
      <c r="AF348" s="100">
        <v>15.2</v>
      </c>
      <c r="AG348" s="100">
        <v>18.9</v>
      </c>
      <c r="AH348" s="100">
        <v>22.6</v>
      </c>
      <c r="AI348" s="100">
        <v>26.2</v>
      </c>
      <c r="AJ348" s="100">
        <v>33.4</v>
      </c>
      <c r="AK348" s="100">
        <v>40.5</v>
      </c>
      <c r="AL348" s="100">
        <v>51</v>
      </c>
      <c r="AN348" s="102" t="str">
        <f>CONCATENATE(AO348,AP348,AQ348)</f>
        <v>33205</v>
      </c>
      <c r="AO348" s="99">
        <v>33</v>
      </c>
      <c r="AP348" s="99">
        <v>20</v>
      </c>
      <c r="AQ348" s="99">
        <v>5</v>
      </c>
      <c r="AR348" s="108">
        <v>189.3</v>
      </c>
      <c r="AS348" s="92"/>
    </row>
    <row r="349" ht="14.25" spans="25:45">
      <c r="Y349" s="96" t="str">
        <f>CONCATENATE(Z349,AA349,AB349)</f>
        <v>34205</v>
      </c>
      <c r="Z349" s="99">
        <v>34</v>
      </c>
      <c r="AA349" s="99">
        <v>20</v>
      </c>
      <c r="AB349" s="99">
        <v>5</v>
      </c>
      <c r="AC349" s="100">
        <v>4.2</v>
      </c>
      <c r="AD349" s="100">
        <v>8.4</v>
      </c>
      <c r="AE349" s="100">
        <v>12.6</v>
      </c>
      <c r="AF349" s="100">
        <v>16.7</v>
      </c>
      <c r="AG349" s="100">
        <v>20.7</v>
      </c>
      <c r="AH349" s="100">
        <v>24.8</v>
      </c>
      <c r="AI349" s="100">
        <v>28.7</v>
      </c>
      <c r="AJ349" s="100">
        <v>36.6</v>
      </c>
      <c r="AK349" s="100">
        <v>44.3</v>
      </c>
      <c r="AL349" s="100">
        <v>55.7</v>
      </c>
      <c r="AN349" s="102" t="str">
        <f>CONCATENATE(AO349,AP349,AQ349)</f>
        <v>34205</v>
      </c>
      <c r="AO349" s="99">
        <v>34</v>
      </c>
      <c r="AP349" s="99">
        <v>20</v>
      </c>
      <c r="AQ349" s="99">
        <v>5</v>
      </c>
      <c r="AR349" s="108">
        <v>190.9</v>
      </c>
      <c r="AS349" s="92"/>
    </row>
    <row r="350" ht="14.25" spans="25:45">
      <c r="Y350" s="96" t="str">
        <f>CONCATENATE(Z350,AA350,AB350)</f>
        <v>35205</v>
      </c>
      <c r="Z350" s="99">
        <v>35</v>
      </c>
      <c r="AA350" s="99">
        <v>20</v>
      </c>
      <c r="AB350" s="99">
        <v>5</v>
      </c>
      <c r="AC350" s="100">
        <v>4.7</v>
      </c>
      <c r="AD350" s="100">
        <v>9.3</v>
      </c>
      <c r="AE350" s="100">
        <v>13.8</v>
      </c>
      <c r="AF350" s="100">
        <v>18.3</v>
      </c>
      <c r="AG350" s="100">
        <v>22.8</v>
      </c>
      <c r="AH350" s="100">
        <v>27.2</v>
      </c>
      <c r="AI350" s="100">
        <v>31.6</v>
      </c>
      <c r="AJ350" s="100">
        <v>40.1</v>
      </c>
      <c r="AK350" s="100">
        <v>48.6</v>
      </c>
      <c r="AL350" s="100">
        <v>61</v>
      </c>
      <c r="AN350" s="102" t="str">
        <f>CONCATENATE(AO350,AP350,AQ350)</f>
        <v>35205</v>
      </c>
      <c r="AO350" s="99">
        <v>35</v>
      </c>
      <c r="AP350" s="99">
        <v>20</v>
      </c>
      <c r="AQ350" s="99">
        <v>5</v>
      </c>
      <c r="AR350" s="108">
        <v>192.7</v>
      </c>
      <c r="AS350" s="92"/>
    </row>
    <row r="351" ht="14.25" spans="25:45">
      <c r="Y351" s="96" t="str">
        <f>CONCATENATE(Z351,AA351,AB351)</f>
        <v>36205</v>
      </c>
      <c r="Z351" s="99">
        <v>36</v>
      </c>
      <c r="AA351" s="99">
        <v>20</v>
      </c>
      <c r="AB351" s="99">
        <v>5</v>
      </c>
      <c r="AC351" s="100">
        <v>5.1</v>
      </c>
      <c r="AD351" s="100">
        <v>10.2</v>
      </c>
      <c r="AE351" s="100">
        <v>15.2</v>
      </c>
      <c r="AF351" s="100">
        <v>20.2</v>
      </c>
      <c r="AG351" s="100">
        <v>25.1</v>
      </c>
      <c r="AH351" s="100">
        <v>29.9</v>
      </c>
      <c r="AI351" s="100">
        <v>34.7</v>
      </c>
      <c r="AJ351" s="100">
        <v>44.1</v>
      </c>
      <c r="AK351" s="100">
        <v>53.4</v>
      </c>
      <c r="AL351" s="100">
        <v>66.8</v>
      </c>
      <c r="AN351" s="102" t="str">
        <f>CONCATENATE(AO351,AP351,AQ351)</f>
        <v>36205</v>
      </c>
      <c r="AO351" s="99">
        <v>36</v>
      </c>
      <c r="AP351" s="99">
        <v>20</v>
      </c>
      <c r="AQ351" s="99">
        <v>5</v>
      </c>
      <c r="AR351" s="108">
        <v>194.7</v>
      </c>
      <c r="AS351" s="92"/>
    </row>
    <row r="352" ht="14.25" spans="25:45">
      <c r="Y352" s="96" t="str">
        <f>CONCATENATE(Z352,AA352,AB352)</f>
        <v>37205</v>
      </c>
      <c r="Z352" s="99">
        <v>37</v>
      </c>
      <c r="AA352" s="99">
        <v>20</v>
      </c>
      <c r="AB352" s="99">
        <v>5</v>
      </c>
      <c r="AC352" s="100">
        <v>5.6</v>
      </c>
      <c r="AD352" s="100">
        <v>11.2</v>
      </c>
      <c r="AE352" s="100">
        <v>16.7</v>
      </c>
      <c r="AF352" s="100">
        <v>22.2</v>
      </c>
      <c r="AG352" s="100">
        <v>27.6</v>
      </c>
      <c r="AH352" s="100">
        <v>32.9</v>
      </c>
      <c r="AI352" s="100">
        <v>38.1</v>
      </c>
      <c r="AJ352" s="100">
        <v>48.5</v>
      </c>
      <c r="AK352" s="100">
        <v>58.5</v>
      </c>
      <c r="AL352" s="100">
        <v>73.1</v>
      </c>
      <c r="AN352" s="102" t="str">
        <f>CONCATENATE(AO352,AP352,AQ352)</f>
        <v>37205</v>
      </c>
      <c r="AO352" s="99">
        <v>37</v>
      </c>
      <c r="AP352" s="99">
        <v>20</v>
      </c>
      <c r="AQ352" s="99">
        <v>5</v>
      </c>
      <c r="AR352" s="108">
        <v>197</v>
      </c>
      <c r="AS352" s="92"/>
    </row>
    <row r="353" ht="14.25" spans="25:45">
      <c r="Y353" s="96" t="str">
        <f>CONCATENATE(Z353,AA353,AB353)</f>
        <v>38205</v>
      </c>
      <c r="Z353" s="99">
        <v>38</v>
      </c>
      <c r="AA353" s="99">
        <v>20</v>
      </c>
      <c r="AB353" s="99">
        <v>5</v>
      </c>
      <c r="AC353" s="100">
        <v>6.2</v>
      </c>
      <c r="AD353" s="100">
        <v>12.4</v>
      </c>
      <c r="AE353" s="100">
        <v>18.5</v>
      </c>
      <c r="AF353" s="100">
        <v>24.5</v>
      </c>
      <c r="AG353" s="100">
        <v>30.4</v>
      </c>
      <c r="AH353" s="100">
        <v>36.2</v>
      </c>
      <c r="AI353" s="100">
        <v>42</v>
      </c>
      <c r="AJ353" s="100">
        <v>53.3</v>
      </c>
      <c r="AK353" s="100">
        <v>64.2</v>
      </c>
      <c r="AL353" s="100">
        <v>80.1</v>
      </c>
      <c r="AN353" s="102" t="str">
        <f>CONCATENATE(AO353,AP353,AQ353)</f>
        <v>38205</v>
      </c>
      <c r="AO353" s="99">
        <v>38</v>
      </c>
      <c r="AP353" s="99">
        <v>20</v>
      </c>
      <c r="AQ353" s="99">
        <v>5</v>
      </c>
      <c r="AR353" s="108">
        <v>199.5</v>
      </c>
      <c r="AS353" s="92"/>
    </row>
    <row r="354" ht="14.25" spans="25:45">
      <c r="Y354" s="96" t="str">
        <f>CONCATENATE(Z354,AA354,AB354)</f>
        <v>39205</v>
      </c>
      <c r="Z354" s="99">
        <v>39</v>
      </c>
      <c r="AA354" s="99">
        <v>20</v>
      </c>
      <c r="AB354" s="99">
        <v>5</v>
      </c>
      <c r="AC354" s="100">
        <v>6.9</v>
      </c>
      <c r="AD354" s="100">
        <v>13.7</v>
      </c>
      <c r="AE354" s="100">
        <v>20.4</v>
      </c>
      <c r="AF354" s="100">
        <v>26.9</v>
      </c>
      <c r="AG354" s="100">
        <v>33.4</v>
      </c>
      <c r="AH354" s="100">
        <v>39.9</v>
      </c>
      <c r="AI354" s="100">
        <v>46.2</v>
      </c>
      <c r="AJ354" s="100">
        <v>58.5</v>
      </c>
      <c r="AK354" s="100">
        <v>70.5</v>
      </c>
      <c r="AL354" s="100">
        <v>87.8</v>
      </c>
      <c r="AN354" s="102" t="str">
        <f>CONCATENATE(AO354,AP354,AQ354)</f>
        <v>39205</v>
      </c>
      <c r="AO354" s="99">
        <v>39</v>
      </c>
      <c r="AP354" s="99">
        <v>20</v>
      </c>
      <c r="AQ354" s="99">
        <v>5</v>
      </c>
      <c r="AR354" s="108">
        <v>202.3</v>
      </c>
      <c r="AS354" s="92"/>
    </row>
    <row r="355" ht="14.25" spans="25:45">
      <c r="Y355" s="96" t="str">
        <f>CONCATENATE(Z355,AA355,AB355)</f>
        <v>40205</v>
      </c>
      <c r="Z355" s="99">
        <v>40</v>
      </c>
      <c r="AA355" s="99">
        <v>20</v>
      </c>
      <c r="AB355" s="99">
        <v>5</v>
      </c>
      <c r="AC355" s="100">
        <v>7.6</v>
      </c>
      <c r="AD355" s="100">
        <v>15.1</v>
      </c>
      <c r="AE355" s="100">
        <v>22.5</v>
      </c>
      <c r="AF355" s="100">
        <v>29.7</v>
      </c>
      <c r="AG355" s="100">
        <v>36.9</v>
      </c>
      <c r="AH355" s="100">
        <v>43.9</v>
      </c>
      <c r="AI355" s="100">
        <v>50.8</v>
      </c>
      <c r="AJ355" s="100">
        <v>64.3</v>
      </c>
      <c r="AK355" s="100">
        <v>77.3</v>
      </c>
      <c r="AL355" s="100">
        <v>96.1</v>
      </c>
      <c r="AN355" s="102" t="str">
        <f>CONCATENATE(AO355,AP355,AQ355)</f>
        <v>40205</v>
      </c>
      <c r="AO355" s="99">
        <v>40</v>
      </c>
      <c r="AP355" s="99">
        <v>20</v>
      </c>
      <c r="AQ355" s="99">
        <v>5</v>
      </c>
      <c r="AR355" s="108">
        <v>205.4</v>
      </c>
      <c r="AS355" s="92"/>
    </row>
    <row r="356" ht="14.25" spans="25:45">
      <c r="Y356" s="96" t="str">
        <f>CONCATENATE(Z356,AA356,AB356)</f>
        <v>41205</v>
      </c>
      <c r="Z356" s="99">
        <v>41</v>
      </c>
      <c r="AA356" s="99">
        <v>20</v>
      </c>
      <c r="AB356" s="99">
        <v>5</v>
      </c>
      <c r="AC356" s="100">
        <v>8.4</v>
      </c>
      <c r="AD356" s="100">
        <v>16.7</v>
      </c>
      <c r="AE356" s="100">
        <v>24.8</v>
      </c>
      <c r="AF356" s="100">
        <v>32.8</v>
      </c>
      <c r="AG356" s="100">
        <v>40.6</v>
      </c>
      <c r="AH356" s="100">
        <v>48.3</v>
      </c>
      <c r="AI356" s="100">
        <v>55.9</v>
      </c>
      <c r="AJ356" s="100">
        <v>70.6</v>
      </c>
      <c r="AK356" s="100">
        <v>84.8</v>
      </c>
      <c r="AL356" s="100">
        <v>105.2</v>
      </c>
      <c r="AN356" s="102" t="str">
        <f>CONCATENATE(AO356,AP356,AQ356)</f>
        <v>41205</v>
      </c>
      <c r="AO356" s="99">
        <v>41</v>
      </c>
      <c r="AP356" s="99">
        <v>20</v>
      </c>
      <c r="AQ356" s="99">
        <v>5</v>
      </c>
      <c r="AR356" s="108">
        <v>208.9</v>
      </c>
      <c r="AS356" s="92"/>
    </row>
    <row r="357" ht="14.25" spans="25:45">
      <c r="Y357" s="96" t="str">
        <f>CONCATENATE(Z357,AA357,AB357)</f>
        <v>42205</v>
      </c>
      <c r="Z357" s="99">
        <v>42</v>
      </c>
      <c r="AA357" s="99">
        <v>20</v>
      </c>
      <c r="AB357" s="99">
        <v>5</v>
      </c>
      <c r="AC357" s="100">
        <v>9.3</v>
      </c>
      <c r="AD357" s="100">
        <v>18.4</v>
      </c>
      <c r="AE357" s="100">
        <v>27.4</v>
      </c>
      <c r="AF357" s="100">
        <v>36.2</v>
      </c>
      <c r="AG357" s="100">
        <v>44.8</v>
      </c>
      <c r="AH357" s="100">
        <v>53.2</v>
      </c>
      <c r="AI357" s="100">
        <v>61.5</v>
      </c>
      <c r="AJ357" s="100">
        <v>77.6</v>
      </c>
      <c r="AK357" s="100">
        <v>93</v>
      </c>
      <c r="AL357" s="100">
        <v>115.1</v>
      </c>
      <c r="AN357" s="102" t="str">
        <f>CONCATENATE(AO357,AP357,AQ357)</f>
        <v>42205</v>
      </c>
      <c r="AO357" s="99">
        <v>42</v>
      </c>
      <c r="AP357" s="99">
        <v>20</v>
      </c>
      <c r="AQ357" s="99">
        <v>5</v>
      </c>
      <c r="AR357" s="108">
        <v>212.7</v>
      </c>
      <c r="AS357" s="92"/>
    </row>
    <row r="358" ht="14.25" spans="25:45">
      <c r="Y358" s="96" t="str">
        <f>CONCATENATE(Z358,AA358,AB358)</f>
        <v>43205</v>
      </c>
      <c r="Z358" s="99">
        <v>43</v>
      </c>
      <c r="AA358" s="99">
        <v>20</v>
      </c>
      <c r="AB358" s="99">
        <v>5</v>
      </c>
      <c r="AC358" s="100">
        <v>10.3</v>
      </c>
      <c r="AD358" s="100">
        <v>20.3</v>
      </c>
      <c r="AE358" s="100">
        <v>30.2</v>
      </c>
      <c r="AF358" s="100">
        <v>39.9</v>
      </c>
      <c r="AG358" s="100">
        <v>49.3</v>
      </c>
      <c r="AH358" s="100">
        <v>58.6</v>
      </c>
      <c r="AI358" s="100">
        <v>67.6</v>
      </c>
      <c r="AJ358" s="100">
        <v>85.2</v>
      </c>
      <c r="AK358" s="100">
        <v>102</v>
      </c>
      <c r="AL358" s="100">
        <v>125.9</v>
      </c>
      <c r="AN358" s="102" t="str">
        <f>CONCATENATE(AO358,AP358,AQ358)</f>
        <v>43205</v>
      </c>
      <c r="AO358" s="99">
        <v>43</v>
      </c>
      <c r="AP358" s="99">
        <v>20</v>
      </c>
      <c r="AQ358" s="99">
        <v>5</v>
      </c>
      <c r="AR358" s="108">
        <v>217.1</v>
      </c>
      <c r="AS358" s="92"/>
    </row>
    <row r="359" ht="14.25" spans="25:45">
      <c r="Y359" s="96" t="str">
        <f>CONCATENATE(Z359,AA359,AB359)</f>
        <v>44205</v>
      </c>
      <c r="Z359" s="99">
        <v>44</v>
      </c>
      <c r="AA359" s="99">
        <v>20</v>
      </c>
      <c r="AB359" s="99">
        <v>5</v>
      </c>
      <c r="AC359" s="100">
        <v>11.4</v>
      </c>
      <c r="AD359" s="100">
        <v>22.6</v>
      </c>
      <c r="AE359" s="100">
        <v>33.4</v>
      </c>
      <c r="AF359" s="100">
        <v>44.1</v>
      </c>
      <c r="AG359" s="100">
        <v>54.4</v>
      </c>
      <c r="AH359" s="100">
        <v>64.6</v>
      </c>
      <c r="AI359" s="100">
        <v>74.5</v>
      </c>
      <c r="AJ359" s="100">
        <v>93.6</v>
      </c>
      <c r="AK359" s="100">
        <v>111.9</v>
      </c>
      <c r="AL359" s="100">
        <v>138</v>
      </c>
      <c r="AN359" s="102" t="str">
        <f>CONCATENATE(AO359,AP359,AQ359)</f>
        <v>44205</v>
      </c>
      <c r="AO359" s="99">
        <v>44</v>
      </c>
      <c r="AP359" s="99">
        <v>20</v>
      </c>
      <c r="AQ359" s="99">
        <v>5</v>
      </c>
      <c r="AR359" s="108">
        <v>221.9</v>
      </c>
      <c r="AS359" s="92"/>
    </row>
    <row r="360" ht="14.25" spans="25:45">
      <c r="Y360" s="96" t="str">
        <f>CONCATENATE(Z360,AA360,AB360)</f>
        <v>45205</v>
      </c>
      <c r="Z360" s="99">
        <v>45</v>
      </c>
      <c r="AA360" s="99">
        <v>20</v>
      </c>
      <c r="AB360" s="99">
        <v>5</v>
      </c>
      <c r="AC360" s="100">
        <v>12.6</v>
      </c>
      <c r="AD360" s="100">
        <v>24.9</v>
      </c>
      <c r="AE360" s="100">
        <v>36.9</v>
      </c>
      <c r="AF360" s="100">
        <v>48.6</v>
      </c>
      <c r="AG360" s="100">
        <v>60</v>
      </c>
      <c r="AH360" s="100">
        <v>71.2</v>
      </c>
      <c r="AI360" s="100">
        <v>82</v>
      </c>
      <c r="AJ360" s="100">
        <v>102.9</v>
      </c>
      <c r="AK360" s="100">
        <v>122.9</v>
      </c>
      <c r="AL360" s="100">
        <v>151.1</v>
      </c>
      <c r="AN360" s="102" t="str">
        <f>CONCATENATE(AO360,AP360,AQ360)</f>
        <v>45205</v>
      </c>
      <c r="AO360" s="99">
        <v>45</v>
      </c>
      <c r="AP360" s="99">
        <v>20</v>
      </c>
      <c r="AQ360" s="99">
        <v>5</v>
      </c>
      <c r="AR360" s="108">
        <v>227.4</v>
      </c>
      <c r="AS360" s="92"/>
    </row>
    <row r="361" ht="14.25" spans="25:45">
      <c r="Y361" s="96" t="str">
        <f>CONCATENATE(Z361,AA361,AB361)</f>
        <v>46205</v>
      </c>
      <c r="Z361" s="99">
        <v>46</v>
      </c>
      <c r="AA361" s="99">
        <v>20</v>
      </c>
      <c r="AB361" s="99">
        <v>5</v>
      </c>
      <c r="AC361" s="100">
        <v>14</v>
      </c>
      <c r="AD361" s="100">
        <v>27.6</v>
      </c>
      <c r="AE361" s="100">
        <v>40.9</v>
      </c>
      <c r="AF361" s="100">
        <v>53.8</v>
      </c>
      <c r="AG361" s="100">
        <v>66.3</v>
      </c>
      <c r="AH361" s="100">
        <v>78.5</v>
      </c>
      <c r="AI361" s="100">
        <v>90.4</v>
      </c>
      <c r="AJ361" s="100">
        <v>113.3</v>
      </c>
      <c r="AK361" s="100">
        <v>135</v>
      </c>
      <c r="AL361" s="100">
        <v>165.5</v>
      </c>
      <c r="AN361" s="102" t="str">
        <f>CONCATENATE(AO361,AP361,AQ361)</f>
        <v>46205</v>
      </c>
      <c r="AO361" s="99">
        <v>46</v>
      </c>
      <c r="AP361" s="99">
        <v>20</v>
      </c>
      <c r="AQ361" s="99">
        <v>5</v>
      </c>
      <c r="AR361" s="108">
        <v>233.5</v>
      </c>
      <c r="AS361" s="92"/>
    </row>
    <row r="362" ht="14.25" spans="25:45">
      <c r="Y362" s="96" t="str">
        <f>CONCATENATE(Z362,AA362,AB362)</f>
        <v>47205</v>
      </c>
      <c r="Z362" s="99">
        <v>47</v>
      </c>
      <c r="AA362" s="99">
        <v>20</v>
      </c>
      <c r="AB362" s="99">
        <v>5</v>
      </c>
      <c r="AC362" s="100">
        <v>15.5</v>
      </c>
      <c r="AD362" s="100">
        <v>30.6</v>
      </c>
      <c r="AE362" s="100">
        <v>45.2</v>
      </c>
      <c r="AF362" s="100">
        <v>59.4</v>
      </c>
      <c r="AG362" s="100">
        <v>73.2</v>
      </c>
      <c r="AH362" s="100">
        <v>86.6</v>
      </c>
      <c r="AI362" s="100">
        <v>99.6</v>
      </c>
      <c r="AJ362" s="100">
        <v>124.7</v>
      </c>
      <c r="AK362" s="100">
        <v>148.3</v>
      </c>
      <c r="AL362" s="100">
        <v>181.4</v>
      </c>
      <c r="AN362" s="102" t="str">
        <f>CONCATENATE(AO362,AP362,AQ362)</f>
        <v>47205</v>
      </c>
      <c r="AO362" s="99">
        <v>47</v>
      </c>
      <c r="AP362" s="99">
        <v>20</v>
      </c>
      <c r="AQ362" s="99">
        <v>5</v>
      </c>
      <c r="AR362" s="108">
        <v>240.5</v>
      </c>
      <c r="AS362" s="92"/>
    </row>
    <row r="363" ht="14.25" spans="25:45">
      <c r="Y363" s="96" t="str">
        <f>CONCATENATE(Z363,AA363,AB363)</f>
        <v>48205</v>
      </c>
      <c r="Z363" s="99">
        <v>48</v>
      </c>
      <c r="AA363" s="99">
        <v>20</v>
      </c>
      <c r="AB363" s="99">
        <v>5</v>
      </c>
      <c r="AC363" s="100">
        <v>17.3</v>
      </c>
      <c r="AD363" s="100">
        <v>34</v>
      </c>
      <c r="AE363" s="100">
        <v>50.1</v>
      </c>
      <c r="AF363" s="100">
        <v>65.8</v>
      </c>
      <c r="AG363" s="100">
        <v>81</v>
      </c>
      <c r="AH363" s="100">
        <v>95.7</v>
      </c>
      <c r="AI363" s="100">
        <v>110.1</v>
      </c>
      <c r="AJ363" s="100">
        <v>137.4</v>
      </c>
      <c r="AK363" s="100">
        <v>163.1</v>
      </c>
      <c r="AL363" s="100">
        <v>199</v>
      </c>
      <c r="AN363" s="102" t="str">
        <f>CONCATENATE(AO363,AP363,AQ363)</f>
        <v>48205</v>
      </c>
      <c r="AO363" s="99">
        <v>48</v>
      </c>
      <c r="AP363" s="99">
        <v>20</v>
      </c>
      <c r="AQ363" s="99">
        <v>5</v>
      </c>
      <c r="AR363" s="108">
        <v>248.4</v>
      </c>
      <c r="AS363" s="92"/>
    </row>
    <row r="364" ht="14.25" spans="25:45">
      <c r="Y364" s="96" t="str">
        <f>CONCATENATE(Z364,AA364,AB364)</f>
        <v>49205</v>
      </c>
      <c r="Z364" s="99">
        <v>49</v>
      </c>
      <c r="AA364" s="99">
        <v>20</v>
      </c>
      <c r="AB364" s="99">
        <v>5</v>
      </c>
      <c r="AC364" s="100">
        <v>18.8</v>
      </c>
      <c r="AD364" s="100">
        <v>36.9</v>
      </c>
      <c r="AE364" s="100">
        <v>54.3</v>
      </c>
      <c r="AF364" s="100">
        <v>71.2</v>
      </c>
      <c r="AG364" s="100">
        <v>87.5</v>
      </c>
      <c r="AH364" s="100">
        <v>103.4</v>
      </c>
      <c r="AI364" s="100">
        <v>118.7</v>
      </c>
      <c r="AJ364" s="100">
        <v>147.9</v>
      </c>
      <c r="AK364" s="100">
        <v>175.2</v>
      </c>
      <c r="AL364" s="100">
        <v>213.1</v>
      </c>
      <c r="AN364" s="102" t="str">
        <f>CONCATENATE(AO364,AP364,AQ364)</f>
        <v>49205</v>
      </c>
      <c r="AO364" s="99">
        <v>49</v>
      </c>
      <c r="AP364" s="99">
        <v>20</v>
      </c>
      <c r="AQ364" s="99">
        <v>5</v>
      </c>
      <c r="AR364" s="111">
        <v>250.9</v>
      </c>
      <c r="AS364" s="92"/>
    </row>
    <row r="365" ht="14.25" spans="25:45">
      <c r="Y365" s="96" t="str">
        <f>CONCATENATE(Z365,AA365,AB365)</f>
        <v>50205</v>
      </c>
      <c r="Z365" s="99">
        <v>50</v>
      </c>
      <c r="AA365" s="99">
        <v>20</v>
      </c>
      <c r="AB365" s="99">
        <v>5</v>
      </c>
      <c r="AC365" s="100">
        <v>20.5</v>
      </c>
      <c r="AD365" s="100">
        <v>40.2</v>
      </c>
      <c r="AE365" s="100">
        <v>59.2</v>
      </c>
      <c r="AF365" s="100">
        <v>77.5</v>
      </c>
      <c r="AG365" s="100">
        <v>95.3</v>
      </c>
      <c r="AH365" s="100">
        <v>112.4</v>
      </c>
      <c r="AI365" s="100">
        <v>128.9</v>
      </c>
      <c r="AJ365" s="100">
        <v>160.1</v>
      </c>
      <c r="AK365" s="100">
        <v>189.3</v>
      </c>
      <c r="AL365" s="100">
        <v>229.6</v>
      </c>
      <c r="AN365" s="102" t="str">
        <f>CONCATENATE(AO365,AP365,AQ365)</f>
        <v>50205</v>
      </c>
      <c r="AO365" s="99">
        <v>50</v>
      </c>
      <c r="AP365" s="99">
        <v>20</v>
      </c>
      <c r="AQ365" s="99">
        <v>5</v>
      </c>
      <c r="AR365" s="111">
        <v>255.8</v>
      </c>
      <c r="AS365" s="92"/>
    </row>
    <row r="366" ht="14.25" spans="25:45">
      <c r="Y366" s="96" t="str">
        <f>CONCATENATE(Z366,AA366,AB366)</f>
        <v>182010</v>
      </c>
      <c r="Z366" s="99">
        <v>18</v>
      </c>
      <c r="AA366" s="99">
        <v>20</v>
      </c>
      <c r="AB366" s="99">
        <v>10</v>
      </c>
      <c r="AC366" s="100">
        <v>0.5</v>
      </c>
      <c r="AD366" s="100">
        <v>1.1</v>
      </c>
      <c r="AE366" s="100">
        <v>1.6</v>
      </c>
      <c r="AF366" s="100">
        <v>2.2</v>
      </c>
      <c r="AG366" s="100">
        <v>2.7</v>
      </c>
      <c r="AH366" s="100">
        <v>3.3</v>
      </c>
      <c r="AI366" s="100">
        <v>3.8</v>
      </c>
      <c r="AJ366" s="100">
        <v>4.9</v>
      </c>
      <c r="AK366" s="100">
        <v>6</v>
      </c>
      <c r="AL366" s="100">
        <v>7.6</v>
      </c>
      <c r="AN366" s="102" t="str">
        <f>CONCATENATE(AO366,AP366,AQ366)</f>
        <v>182010</v>
      </c>
      <c r="AO366" s="99">
        <v>18</v>
      </c>
      <c r="AP366" s="99">
        <v>20</v>
      </c>
      <c r="AQ366" s="99">
        <v>10</v>
      </c>
      <c r="AR366" s="108">
        <v>94.8</v>
      </c>
      <c r="AS366" s="92"/>
    </row>
    <row r="367" ht="14.25" spans="25:45">
      <c r="Y367" s="96" t="str">
        <f>CONCATENATE(Z367,AA367,AB367)</f>
        <v>192010</v>
      </c>
      <c r="Z367" s="99">
        <v>19</v>
      </c>
      <c r="AA367" s="99">
        <v>20</v>
      </c>
      <c r="AB367" s="99">
        <v>10</v>
      </c>
      <c r="AC367" s="100">
        <v>0.5</v>
      </c>
      <c r="AD367" s="100">
        <v>1.1</v>
      </c>
      <c r="AE367" s="100">
        <v>1.7</v>
      </c>
      <c r="AF367" s="100">
        <v>2.2</v>
      </c>
      <c r="AG367" s="100">
        <v>2.8</v>
      </c>
      <c r="AH367" s="100">
        <v>3.3</v>
      </c>
      <c r="AI367" s="100">
        <v>3.9</v>
      </c>
      <c r="AJ367" s="100">
        <v>5</v>
      </c>
      <c r="AK367" s="100">
        <v>6.1</v>
      </c>
      <c r="AL367" s="100">
        <v>7.8</v>
      </c>
      <c r="AN367" s="102" t="str">
        <f>CONCATENATE(AO367,AP367,AQ367)</f>
        <v>192010</v>
      </c>
      <c r="AO367" s="99">
        <v>19</v>
      </c>
      <c r="AP367" s="99">
        <v>20</v>
      </c>
      <c r="AQ367" s="99">
        <v>10</v>
      </c>
      <c r="AR367" s="108">
        <v>94.9</v>
      </c>
      <c r="AS367" s="92"/>
    </row>
    <row r="368" ht="14.25" spans="25:45">
      <c r="Y368" s="96" t="str">
        <f>CONCATENATE(Z368,AA368,AB368)</f>
        <v>202010</v>
      </c>
      <c r="Z368" s="99">
        <v>20</v>
      </c>
      <c r="AA368" s="99">
        <v>20</v>
      </c>
      <c r="AB368" s="99">
        <v>10</v>
      </c>
      <c r="AC368" s="100">
        <v>0.6</v>
      </c>
      <c r="AD368" s="100">
        <v>1.2</v>
      </c>
      <c r="AE368" s="100">
        <v>1.8</v>
      </c>
      <c r="AF368" s="100">
        <v>2.4</v>
      </c>
      <c r="AG368" s="100">
        <v>2.9</v>
      </c>
      <c r="AH368" s="100">
        <v>3.5</v>
      </c>
      <c r="AI368" s="100">
        <v>4.1</v>
      </c>
      <c r="AJ368" s="100">
        <v>5.3</v>
      </c>
      <c r="AK368" s="100">
        <v>6.4</v>
      </c>
      <c r="AL368" s="100">
        <v>8.1</v>
      </c>
      <c r="AN368" s="102" t="str">
        <f>CONCATENATE(AO368,AP368,AQ368)</f>
        <v>202010</v>
      </c>
      <c r="AO368" s="99">
        <v>20</v>
      </c>
      <c r="AP368" s="99">
        <v>20</v>
      </c>
      <c r="AQ368" s="99">
        <v>10</v>
      </c>
      <c r="AR368" s="108">
        <v>94.9</v>
      </c>
      <c r="AS368" s="92"/>
    </row>
    <row r="369" ht="14.25" spans="25:45">
      <c r="Y369" s="96" t="str">
        <f>CONCATENATE(Z369,AA369,AB369)</f>
        <v>212010</v>
      </c>
      <c r="Z369" s="99">
        <v>21</v>
      </c>
      <c r="AA369" s="99">
        <v>20</v>
      </c>
      <c r="AB369" s="99">
        <v>10</v>
      </c>
      <c r="AC369" s="100">
        <v>0.6</v>
      </c>
      <c r="AD369" s="100">
        <v>1.2</v>
      </c>
      <c r="AE369" s="100">
        <v>1.8</v>
      </c>
      <c r="AF369" s="100">
        <v>2.4</v>
      </c>
      <c r="AG369" s="100">
        <v>3</v>
      </c>
      <c r="AH369" s="100">
        <v>3.6</v>
      </c>
      <c r="AI369" s="100">
        <v>4.2</v>
      </c>
      <c r="AJ369" s="100">
        <v>5.4</v>
      </c>
      <c r="AK369" s="100">
        <v>6.6</v>
      </c>
      <c r="AL369" s="100">
        <v>8.4</v>
      </c>
      <c r="AN369" s="102" t="str">
        <f>CONCATENATE(AO369,AP369,AQ369)</f>
        <v>212010</v>
      </c>
      <c r="AO369" s="99">
        <v>21</v>
      </c>
      <c r="AP369" s="99">
        <v>20</v>
      </c>
      <c r="AQ369" s="99">
        <v>10</v>
      </c>
      <c r="AR369" s="108">
        <v>95</v>
      </c>
      <c r="AS369" s="92"/>
    </row>
    <row r="370" ht="14.25" spans="25:45">
      <c r="Y370" s="96" t="str">
        <f>CONCATENATE(Z370,AA370,AB370)</f>
        <v>222010</v>
      </c>
      <c r="Z370" s="99">
        <v>22</v>
      </c>
      <c r="AA370" s="99">
        <v>20</v>
      </c>
      <c r="AB370" s="99">
        <v>10</v>
      </c>
      <c r="AC370" s="100">
        <v>0.6</v>
      </c>
      <c r="AD370" s="100">
        <v>1.2</v>
      </c>
      <c r="AE370" s="100">
        <v>1.9</v>
      </c>
      <c r="AF370" s="100">
        <v>2.5</v>
      </c>
      <c r="AG370" s="100">
        <v>3.1</v>
      </c>
      <c r="AH370" s="100">
        <v>3.7</v>
      </c>
      <c r="AI370" s="100">
        <v>4.3</v>
      </c>
      <c r="AJ370" s="100">
        <v>5.6</v>
      </c>
      <c r="AK370" s="100">
        <v>6.8</v>
      </c>
      <c r="AL370" s="100">
        <v>8.6</v>
      </c>
      <c r="AN370" s="102" t="str">
        <f>CONCATENATE(AO370,AP370,AQ370)</f>
        <v>222010</v>
      </c>
      <c r="AO370" s="99">
        <v>22</v>
      </c>
      <c r="AP370" s="99">
        <v>20</v>
      </c>
      <c r="AQ370" s="99">
        <v>10</v>
      </c>
      <c r="AR370" s="108">
        <v>95.1</v>
      </c>
      <c r="AS370" s="92"/>
    </row>
    <row r="371" ht="14.25" spans="25:45">
      <c r="Y371" s="96" t="str">
        <f>CONCATENATE(Z371,AA371,AB371)</f>
        <v>232010</v>
      </c>
      <c r="Z371" s="99">
        <v>23</v>
      </c>
      <c r="AA371" s="99">
        <v>20</v>
      </c>
      <c r="AB371" s="99">
        <v>10</v>
      </c>
      <c r="AC371" s="100">
        <v>0.6</v>
      </c>
      <c r="AD371" s="100">
        <v>1.3</v>
      </c>
      <c r="AE371" s="100">
        <v>1.9</v>
      </c>
      <c r="AF371" s="100">
        <v>2.6</v>
      </c>
      <c r="AG371" s="100">
        <v>3.2</v>
      </c>
      <c r="AH371" s="100">
        <v>3.8</v>
      </c>
      <c r="AI371" s="100">
        <v>4.5</v>
      </c>
      <c r="AJ371" s="100">
        <v>5.8</v>
      </c>
      <c r="AK371" s="100">
        <v>7</v>
      </c>
      <c r="AL371" s="100">
        <v>8.9</v>
      </c>
      <c r="AN371" s="102" t="str">
        <f>CONCATENATE(AO371,AP371,AQ371)</f>
        <v>232010</v>
      </c>
      <c r="AO371" s="99">
        <v>23</v>
      </c>
      <c r="AP371" s="99">
        <v>20</v>
      </c>
      <c r="AQ371" s="99">
        <v>10</v>
      </c>
      <c r="AR371" s="108">
        <v>95.2</v>
      </c>
      <c r="AS371" s="92"/>
    </row>
    <row r="372" ht="14.25" spans="25:45">
      <c r="Y372" s="96" t="str">
        <f>CONCATENATE(Z372,AA372,AB372)</f>
        <v>242010</v>
      </c>
      <c r="Z372" s="99">
        <v>24</v>
      </c>
      <c r="AA372" s="99">
        <v>20</v>
      </c>
      <c r="AB372" s="99">
        <v>10</v>
      </c>
      <c r="AC372" s="100">
        <v>0.7</v>
      </c>
      <c r="AD372" s="100">
        <v>1.3</v>
      </c>
      <c r="AE372" s="100">
        <v>2</v>
      </c>
      <c r="AF372" s="100">
        <v>2.7</v>
      </c>
      <c r="AG372" s="100">
        <v>3.3</v>
      </c>
      <c r="AH372" s="100">
        <v>4</v>
      </c>
      <c r="AI372" s="100">
        <v>4.7</v>
      </c>
      <c r="AJ372" s="100">
        <v>6</v>
      </c>
      <c r="AK372" s="100">
        <v>7.3</v>
      </c>
      <c r="AL372" s="100">
        <v>9.3</v>
      </c>
      <c r="AN372" s="102" t="str">
        <f>CONCATENATE(AO372,AP372,AQ372)</f>
        <v>242010</v>
      </c>
      <c r="AO372" s="99">
        <v>24</v>
      </c>
      <c r="AP372" s="99">
        <v>20</v>
      </c>
      <c r="AQ372" s="99">
        <v>10</v>
      </c>
      <c r="AR372" s="108">
        <v>95.3</v>
      </c>
      <c r="AS372" s="92"/>
    </row>
    <row r="373" ht="14.25" spans="25:45">
      <c r="Y373" s="96" t="str">
        <f>CONCATENATE(Z373,AA373,AB373)</f>
        <v>252010</v>
      </c>
      <c r="Z373" s="99">
        <v>25</v>
      </c>
      <c r="AA373" s="99">
        <v>20</v>
      </c>
      <c r="AB373" s="99">
        <v>10</v>
      </c>
      <c r="AC373" s="100">
        <v>0.7</v>
      </c>
      <c r="AD373" s="100">
        <v>1.4</v>
      </c>
      <c r="AE373" s="100">
        <v>2.1</v>
      </c>
      <c r="AF373" s="100">
        <v>2.8</v>
      </c>
      <c r="AG373" s="100">
        <v>3.5</v>
      </c>
      <c r="AH373" s="100">
        <v>4.2</v>
      </c>
      <c r="AI373" s="100">
        <v>4.9</v>
      </c>
      <c r="AJ373" s="100">
        <v>6.3</v>
      </c>
      <c r="AK373" s="100">
        <v>7.6</v>
      </c>
      <c r="AL373" s="100">
        <v>9.7</v>
      </c>
      <c r="AN373" s="102" t="str">
        <f>CONCATENATE(AO373,AP373,AQ373)</f>
        <v>252010</v>
      </c>
      <c r="AO373" s="99">
        <v>25</v>
      </c>
      <c r="AP373" s="99">
        <v>20</v>
      </c>
      <c r="AQ373" s="99">
        <v>10</v>
      </c>
      <c r="AR373" s="108">
        <v>95.4</v>
      </c>
      <c r="AS373" s="92"/>
    </row>
    <row r="374" ht="14.25" spans="25:45">
      <c r="Y374" s="96" t="str">
        <f>CONCATENATE(Z374,AA374,AB374)</f>
        <v>262010</v>
      </c>
      <c r="Z374" s="99">
        <v>26</v>
      </c>
      <c r="AA374" s="99">
        <v>20</v>
      </c>
      <c r="AB374" s="99">
        <v>10</v>
      </c>
      <c r="AC374" s="100">
        <v>0.7</v>
      </c>
      <c r="AD374" s="100">
        <v>1.4</v>
      </c>
      <c r="AE374" s="100">
        <v>2.2</v>
      </c>
      <c r="AF374" s="100">
        <v>2.9</v>
      </c>
      <c r="AG374" s="100">
        <v>3.6</v>
      </c>
      <c r="AH374" s="100">
        <v>4.4</v>
      </c>
      <c r="AI374" s="100">
        <v>5.1</v>
      </c>
      <c r="AJ374" s="100">
        <v>6.5</v>
      </c>
      <c r="AK374" s="100">
        <v>8</v>
      </c>
      <c r="AL374" s="100">
        <v>10.1</v>
      </c>
      <c r="AN374" s="102" t="str">
        <f>CONCATENATE(AO374,AP374,AQ374)</f>
        <v>262010</v>
      </c>
      <c r="AO374" s="99">
        <v>26</v>
      </c>
      <c r="AP374" s="99">
        <v>20</v>
      </c>
      <c r="AQ374" s="99">
        <v>10</v>
      </c>
      <c r="AR374" s="108">
        <v>95.6</v>
      </c>
      <c r="AS374" s="92"/>
    </row>
    <row r="375" ht="14.25" spans="25:45">
      <c r="Y375" s="96" t="str">
        <f>CONCATENATE(Z375,AA375,AB375)</f>
        <v>272010</v>
      </c>
      <c r="Z375" s="99">
        <v>27</v>
      </c>
      <c r="AA375" s="99">
        <v>20</v>
      </c>
      <c r="AB375" s="99">
        <v>10</v>
      </c>
      <c r="AC375" s="100">
        <v>0.8</v>
      </c>
      <c r="AD375" s="100">
        <v>1.6</v>
      </c>
      <c r="AE375" s="100">
        <v>2.4</v>
      </c>
      <c r="AF375" s="100">
        <v>3.1</v>
      </c>
      <c r="AG375" s="100">
        <v>3.9</v>
      </c>
      <c r="AH375" s="100">
        <v>4.7</v>
      </c>
      <c r="AI375" s="100">
        <v>5.4</v>
      </c>
      <c r="AJ375" s="100">
        <v>7</v>
      </c>
      <c r="AK375" s="100">
        <v>8.5</v>
      </c>
      <c r="AL375" s="100">
        <v>10.7</v>
      </c>
      <c r="AN375" s="102" t="str">
        <f>CONCATENATE(AO375,AP375,AQ375)</f>
        <v>272010</v>
      </c>
      <c r="AO375" s="99">
        <v>27</v>
      </c>
      <c r="AP375" s="99">
        <v>20</v>
      </c>
      <c r="AQ375" s="99">
        <v>10</v>
      </c>
      <c r="AR375" s="108">
        <v>95.7</v>
      </c>
      <c r="AS375" s="92"/>
    </row>
    <row r="376" ht="14.25" spans="25:45">
      <c r="Y376" s="96" t="str">
        <f>CONCATENATE(Z376,AA376,AB376)</f>
        <v>282010</v>
      </c>
      <c r="Z376" s="99">
        <v>28</v>
      </c>
      <c r="AA376" s="99">
        <v>20</v>
      </c>
      <c r="AB376" s="99">
        <v>10</v>
      </c>
      <c r="AC376" s="100">
        <v>0.9</v>
      </c>
      <c r="AD376" s="100">
        <v>1.7</v>
      </c>
      <c r="AE376" s="100">
        <v>2.5</v>
      </c>
      <c r="AF376" s="100">
        <v>3.3</v>
      </c>
      <c r="AG376" s="100">
        <v>4.2</v>
      </c>
      <c r="AH376" s="100">
        <v>5</v>
      </c>
      <c r="AI376" s="100">
        <v>5.8</v>
      </c>
      <c r="AJ376" s="100">
        <v>7.4</v>
      </c>
      <c r="AK376" s="100">
        <v>9</v>
      </c>
      <c r="AL376" s="100">
        <v>11.4</v>
      </c>
      <c r="AN376" s="102" t="str">
        <f>CONCATENATE(AO376,AP376,AQ376)</f>
        <v>282010</v>
      </c>
      <c r="AO376" s="99">
        <v>28</v>
      </c>
      <c r="AP376" s="99">
        <v>20</v>
      </c>
      <c r="AQ376" s="99">
        <v>10</v>
      </c>
      <c r="AR376" s="108">
        <v>95.9</v>
      </c>
      <c r="AS376" s="92"/>
    </row>
    <row r="377" ht="14.25" spans="25:45">
      <c r="Y377" s="96" t="str">
        <f>CONCATENATE(Z377,AA377,AB377)</f>
        <v>292010</v>
      </c>
      <c r="Z377" s="99">
        <v>29</v>
      </c>
      <c r="AA377" s="99">
        <v>20</v>
      </c>
      <c r="AB377" s="99">
        <v>10</v>
      </c>
      <c r="AC377" s="100">
        <v>0.9</v>
      </c>
      <c r="AD377" s="100">
        <v>1.7</v>
      </c>
      <c r="AE377" s="100">
        <v>2.6</v>
      </c>
      <c r="AF377" s="100">
        <v>3.5</v>
      </c>
      <c r="AG377" s="100">
        <v>4.4</v>
      </c>
      <c r="AH377" s="100">
        <v>5.2</v>
      </c>
      <c r="AI377" s="100">
        <v>6.1</v>
      </c>
      <c r="AJ377" s="100">
        <v>7.8</v>
      </c>
      <c r="AK377" s="100">
        <v>9.5</v>
      </c>
      <c r="AL377" s="100">
        <v>12.1</v>
      </c>
      <c r="AN377" s="102" t="str">
        <f>CONCATENATE(AO377,AP377,AQ377)</f>
        <v>292010</v>
      </c>
      <c r="AO377" s="99">
        <v>29</v>
      </c>
      <c r="AP377" s="99">
        <v>20</v>
      </c>
      <c r="AQ377" s="99">
        <v>10</v>
      </c>
      <c r="AR377" s="108">
        <v>96.2</v>
      </c>
      <c r="AS377" s="92"/>
    </row>
    <row r="378" ht="14.25" spans="25:45">
      <c r="Y378" s="96" t="str">
        <f>CONCATENATE(Z378,AA378,AB378)</f>
        <v>302010</v>
      </c>
      <c r="Z378" s="99">
        <v>30</v>
      </c>
      <c r="AA378" s="99">
        <v>20</v>
      </c>
      <c r="AB378" s="99">
        <v>10</v>
      </c>
      <c r="AC378" s="100">
        <v>1</v>
      </c>
      <c r="AD378" s="100">
        <v>1.9</v>
      </c>
      <c r="AE378" s="100">
        <v>2.9</v>
      </c>
      <c r="AF378" s="100">
        <v>3.8</v>
      </c>
      <c r="AG378" s="100">
        <v>4.8</v>
      </c>
      <c r="AH378" s="100">
        <v>5.7</v>
      </c>
      <c r="AI378" s="100">
        <v>6.6</v>
      </c>
      <c r="AJ378" s="100">
        <v>8.5</v>
      </c>
      <c r="AK378" s="100">
        <v>10.3</v>
      </c>
      <c r="AL378" s="100">
        <v>13</v>
      </c>
      <c r="AN378" s="102" t="str">
        <f>CONCATENATE(AO378,AP378,AQ378)</f>
        <v>302010</v>
      </c>
      <c r="AO378" s="99">
        <v>30</v>
      </c>
      <c r="AP378" s="99">
        <v>20</v>
      </c>
      <c r="AQ378" s="99">
        <v>10</v>
      </c>
      <c r="AR378" s="108">
        <v>96.4</v>
      </c>
      <c r="AS378" s="92"/>
    </row>
    <row r="379" ht="14.25" spans="25:45">
      <c r="Y379" s="96" t="str">
        <f>CONCATENATE(Z379,AA379,AB379)</f>
        <v>312010</v>
      </c>
      <c r="Z379" s="99">
        <v>31</v>
      </c>
      <c r="AA379" s="99">
        <v>20</v>
      </c>
      <c r="AB379" s="99">
        <v>10</v>
      </c>
      <c r="AC379" s="100">
        <v>1</v>
      </c>
      <c r="AD379" s="100">
        <v>2</v>
      </c>
      <c r="AE379" s="100">
        <v>3</v>
      </c>
      <c r="AF379" s="100">
        <v>4.1</v>
      </c>
      <c r="AG379" s="100">
        <v>5.1</v>
      </c>
      <c r="AH379" s="100">
        <v>6.1</v>
      </c>
      <c r="AI379" s="100">
        <v>7.1</v>
      </c>
      <c r="AJ379" s="100">
        <v>9.1</v>
      </c>
      <c r="AK379" s="100">
        <v>11</v>
      </c>
      <c r="AL379" s="100">
        <v>13.9</v>
      </c>
      <c r="AN379" s="102" t="str">
        <f>CONCATENATE(AO379,AP379,AQ379)</f>
        <v>312010</v>
      </c>
      <c r="AO379" s="99">
        <v>31</v>
      </c>
      <c r="AP379" s="99">
        <v>20</v>
      </c>
      <c r="AQ379" s="99">
        <v>10</v>
      </c>
      <c r="AR379" s="108">
        <v>96.8</v>
      </c>
      <c r="AS379" s="92"/>
    </row>
    <row r="380" ht="14.25" spans="25:45">
      <c r="Y380" s="96" t="str">
        <f>CONCATENATE(Z380,AA380,AB380)</f>
        <v>322010</v>
      </c>
      <c r="Z380" s="99">
        <v>32</v>
      </c>
      <c r="AA380" s="99">
        <v>20</v>
      </c>
      <c r="AB380" s="99">
        <v>10</v>
      </c>
      <c r="AC380" s="100">
        <v>1.1</v>
      </c>
      <c r="AD380" s="100">
        <v>2.3</v>
      </c>
      <c r="AE380" s="100">
        <v>3.4</v>
      </c>
      <c r="AF380" s="100">
        <v>4.5</v>
      </c>
      <c r="AG380" s="100">
        <v>5.6</v>
      </c>
      <c r="AH380" s="100">
        <v>6.6</v>
      </c>
      <c r="AI380" s="100">
        <v>7.7</v>
      </c>
      <c r="AJ380" s="100">
        <v>9.9</v>
      </c>
      <c r="AK380" s="100">
        <v>12</v>
      </c>
      <c r="AL380" s="100">
        <v>15.1</v>
      </c>
      <c r="AN380" s="102" t="str">
        <f>CONCATENATE(AO380,AP380,AQ380)</f>
        <v>322010</v>
      </c>
      <c r="AO380" s="99">
        <v>32</v>
      </c>
      <c r="AP380" s="99">
        <v>20</v>
      </c>
      <c r="AQ380" s="99">
        <v>10</v>
      </c>
      <c r="AR380" s="108">
        <v>97.1</v>
      </c>
      <c r="AS380" s="92"/>
    </row>
    <row r="381" ht="14.25" spans="25:45">
      <c r="Y381" s="96" t="str">
        <f>CONCATENATE(Z381,AA381,AB381)</f>
        <v>332010</v>
      </c>
      <c r="Z381" s="99">
        <v>33</v>
      </c>
      <c r="AA381" s="99">
        <v>20</v>
      </c>
      <c r="AB381" s="99">
        <v>10</v>
      </c>
      <c r="AC381" s="100">
        <v>1.3</v>
      </c>
      <c r="AD381" s="100">
        <v>2.5</v>
      </c>
      <c r="AE381" s="100">
        <v>3.7</v>
      </c>
      <c r="AF381" s="100">
        <v>4.9</v>
      </c>
      <c r="AG381" s="100">
        <v>6</v>
      </c>
      <c r="AH381" s="100">
        <v>7.2</v>
      </c>
      <c r="AI381" s="100">
        <v>8.4</v>
      </c>
      <c r="AJ381" s="100">
        <v>10.7</v>
      </c>
      <c r="AK381" s="100">
        <v>13</v>
      </c>
      <c r="AL381" s="100">
        <v>16.4</v>
      </c>
      <c r="AN381" s="102" t="str">
        <f>CONCATENATE(AO381,AP381,AQ381)</f>
        <v>332010</v>
      </c>
      <c r="AO381" s="99">
        <v>33</v>
      </c>
      <c r="AP381" s="99">
        <v>20</v>
      </c>
      <c r="AQ381" s="99">
        <v>10</v>
      </c>
      <c r="AR381" s="108">
        <v>97.5</v>
      </c>
      <c r="AS381" s="92"/>
    </row>
    <row r="382" ht="14.25" spans="25:45">
      <c r="Y382" s="96" t="str">
        <f>CONCATENATE(Z382,AA382,AB382)</f>
        <v>342010</v>
      </c>
      <c r="Z382" s="99">
        <v>34</v>
      </c>
      <c r="AA382" s="99">
        <v>20</v>
      </c>
      <c r="AB382" s="99">
        <v>10</v>
      </c>
      <c r="AC382" s="100">
        <v>1.3</v>
      </c>
      <c r="AD382" s="100">
        <v>2.6</v>
      </c>
      <c r="AE382" s="100">
        <v>4</v>
      </c>
      <c r="AF382" s="100">
        <v>5.3</v>
      </c>
      <c r="AG382" s="100">
        <v>6.6</v>
      </c>
      <c r="AH382" s="100">
        <v>7.8</v>
      </c>
      <c r="AI382" s="100">
        <v>9.1</v>
      </c>
      <c r="AJ382" s="100">
        <v>11.6</v>
      </c>
      <c r="AK382" s="100">
        <v>14.1</v>
      </c>
      <c r="AL382" s="100">
        <v>17.8</v>
      </c>
      <c r="AN382" s="102" t="str">
        <f>CONCATENATE(AO382,AP382,AQ382)</f>
        <v>342010</v>
      </c>
      <c r="AO382" s="99">
        <v>34</v>
      </c>
      <c r="AP382" s="99">
        <v>20</v>
      </c>
      <c r="AQ382" s="99">
        <v>10</v>
      </c>
      <c r="AR382" s="108">
        <v>98</v>
      </c>
      <c r="AS382" s="92"/>
    </row>
    <row r="383" ht="14.25" spans="25:45">
      <c r="Y383" s="96" t="str">
        <f>CONCATENATE(Z383,AA383,AB383)</f>
        <v>352010</v>
      </c>
      <c r="Z383" s="99">
        <v>35</v>
      </c>
      <c r="AA383" s="99">
        <v>20</v>
      </c>
      <c r="AB383" s="99">
        <v>10</v>
      </c>
      <c r="AC383" s="100">
        <v>1.5</v>
      </c>
      <c r="AD383" s="100">
        <v>2.9</v>
      </c>
      <c r="AE383" s="100">
        <v>4.3</v>
      </c>
      <c r="AF383" s="100">
        <v>5.8</v>
      </c>
      <c r="AG383" s="100">
        <v>7.2</v>
      </c>
      <c r="AH383" s="100">
        <v>8.6</v>
      </c>
      <c r="AI383" s="100">
        <v>10</v>
      </c>
      <c r="AJ383" s="100">
        <v>12.7</v>
      </c>
      <c r="AK383" s="100">
        <v>15.4</v>
      </c>
      <c r="AL383" s="100">
        <v>19.4</v>
      </c>
      <c r="AN383" s="102" t="str">
        <f>CONCATENATE(AO383,AP383,AQ383)</f>
        <v>352010</v>
      </c>
      <c r="AO383" s="99">
        <v>35</v>
      </c>
      <c r="AP383" s="99">
        <v>20</v>
      </c>
      <c r="AQ383" s="99">
        <v>10</v>
      </c>
      <c r="AR383" s="108">
        <v>98.5</v>
      </c>
      <c r="AS383" s="92"/>
    </row>
    <row r="384" ht="14.25" spans="25:45">
      <c r="Y384" s="96" t="str">
        <f>CONCATENATE(Z384,AA384,AB384)</f>
        <v>362010</v>
      </c>
      <c r="Z384" s="99">
        <v>36</v>
      </c>
      <c r="AA384" s="99">
        <v>20</v>
      </c>
      <c r="AB384" s="99">
        <v>10</v>
      </c>
      <c r="AC384" s="100">
        <v>1.6</v>
      </c>
      <c r="AD384" s="100">
        <v>3.2</v>
      </c>
      <c r="AE384" s="100">
        <v>4.7</v>
      </c>
      <c r="AF384" s="100">
        <v>6.3</v>
      </c>
      <c r="AG384" s="100">
        <v>7.8</v>
      </c>
      <c r="AH384" s="100">
        <v>9.3</v>
      </c>
      <c r="AI384" s="100">
        <v>10.9</v>
      </c>
      <c r="AJ384" s="100">
        <v>13.8</v>
      </c>
      <c r="AK384" s="100">
        <v>16.8</v>
      </c>
      <c r="AL384" s="100">
        <v>21.1</v>
      </c>
      <c r="AN384" s="102" t="str">
        <f>CONCATENATE(AO384,AP384,AQ384)</f>
        <v>362010</v>
      </c>
      <c r="AO384" s="99">
        <v>36</v>
      </c>
      <c r="AP384" s="99">
        <v>20</v>
      </c>
      <c r="AQ384" s="99">
        <v>10</v>
      </c>
      <c r="AR384" s="108">
        <v>99.1</v>
      </c>
      <c r="AS384" s="92"/>
    </row>
    <row r="385" ht="14.25" spans="25:45">
      <c r="Y385" s="96" t="str">
        <f>CONCATENATE(Z385,AA385,AB385)</f>
        <v>372010</v>
      </c>
      <c r="Z385" s="99">
        <v>37</v>
      </c>
      <c r="AA385" s="99">
        <v>20</v>
      </c>
      <c r="AB385" s="99">
        <v>10</v>
      </c>
      <c r="AC385" s="100">
        <v>1.8</v>
      </c>
      <c r="AD385" s="100">
        <v>3.5</v>
      </c>
      <c r="AE385" s="100">
        <v>5.2</v>
      </c>
      <c r="AF385" s="100">
        <v>6.9</v>
      </c>
      <c r="AG385" s="100">
        <v>8.6</v>
      </c>
      <c r="AH385" s="100">
        <v>10.3</v>
      </c>
      <c r="AI385" s="100">
        <v>11.9</v>
      </c>
      <c r="AJ385" s="100">
        <v>15.2</v>
      </c>
      <c r="AK385" s="100">
        <v>18.3</v>
      </c>
      <c r="AL385" s="100">
        <v>23</v>
      </c>
      <c r="AN385" s="102" t="str">
        <f>CONCATENATE(AO385,AP385,AQ385)</f>
        <v>372010</v>
      </c>
      <c r="AO385" s="99">
        <v>37</v>
      </c>
      <c r="AP385" s="99">
        <v>20</v>
      </c>
      <c r="AQ385" s="99">
        <v>10</v>
      </c>
      <c r="AR385" s="108">
        <v>99.7</v>
      </c>
      <c r="AS385" s="92"/>
    </row>
    <row r="386" ht="14.25" spans="25:45">
      <c r="Y386" s="96" t="str">
        <f>CONCATENATE(Z386,AA386,AB386)</f>
        <v>382010</v>
      </c>
      <c r="Z386" s="99">
        <v>38</v>
      </c>
      <c r="AA386" s="99">
        <v>20</v>
      </c>
      <c r="AB386" s="99">
        <v>10</v>
      </c>
      <c r="AC386" s="100">
        <v>1.9</v>
      </c>
      <c r="AD386" s="100">
        <v>3.8</v>
      </c>
      <c r="AE386" s="100">
        <v>5.6</v>
      </c>
      <c r="AF386" s="100">
        <v>7.5</v>
      </c>
      <c r="AG386" s="100">
        <v>9.3</v>
      </c>
      <c r="AH386" s="100">
        <v>11.2</v>
      </c>
      <c r="AI386" s="100">
        <v>13</v>
      </c>
      <c r="AJ386" s="100">
        <v>16.5</v>
      </c>
      <c r="AK386" s="100">
        <v>20</v>
      </c>
      <c r="AL386" s="100">
        <v>25.1</v>
      </c>
      <c r="AN386" s="102" t="str">
        <f>CONCATENATE(AO386,AP386,AQ386)</f>
        <v>382010</v>
      </c>
      <c r="AO386" s="99">
        <v>38</v>
      </c>
      <c r="AP386" s="99">
        <v>20</v>
      </c>
      <c r="AQ386" s="99">
        <v>10</v>
      </c>
      <c r="AR386" s="108">
        <v>100.5</v>
      </c>
      <c r="AS386" s="92"/>
    </row>
    <row r="387" ht="14.25" spans="25:45">
      <c r="Y387" s="96" t="str">
        <f>CONCATENATE(Z387,AA387,AB387)</f>
        <v>392010</v>
      </c>
      <c r="Z387" s="99">
        <v>39</v>
      </c>
      <c r="AA387" s="99">
        <v>20</v>
      </c>
      <c r="AB387" s="99">
        <v>10</v>
      </c>
      <c r="AC387" s="100">
        <v>2.1</v>
      </c>
      <c r="AD387" s="100">
        <v>4.1</v>
      </c>
      <c r="AE387" s="100">
        <v>6.2</v>
      </c>
      <c r="AF387" s="100">
        <v>8.2</v>
      </c>
      <c r="AG387" s="100">
        <v>10.2</v>
      </c>
      <c r="AH387" s="100">
        <v>12.2</v>
      </c>
      <c r="AI387" s="100">
        <v>14.2</v>
      </c>
      <c r="AJ387" s="100">
        <v>18.1</v>
      </c>
      <c r="AK387" s="100">
        <v>21.9</v>
      </c>
      <c r="AL387" s="100">
        <v>27.4</v>
      </c>
      <c r="AN387" s="102" t="str">
        <f>CONCATENATE(AO387,AP387,AQ387)</f>
        <v>392010</v>
      </c>
      <c r="AO387" s="99">
        <v>39</v>
      </c>
      <c r="AP387" s="99">
        <v>20</v>
      </c>
      <c r="AQ387" s="99">
        <v>10</v>
      </c>
      <c r="AR387" s="108">
        <v>101.3</v>
      </c>
      <c r="AS387" s="92"/>
    </row>
    <row r="388" ht="14.25" spans="25:45">
      <c r="Y388" s="96" t="str">
        <f>CONCATENATE(Z388,AA388,AB388)</f>
        <v>402010</v>
      </c>
      <c r="Z388" s="99">
        <v>40</v>
      </c>
      <c r="AA388" s="99">
        <v>20</v>
      </c>
      <c r="AB388" s="99">
        <v>10</v>
      </c>
      <c r="AC388" s="100">
        <v>2.3</v>
      </c>
      <c r="AD388" s="100">
        <v>4.6</v>
      </c>
      <c r="AE388" s="100">
        <v>6.9</v>
      </c>
      <c r="AF388" s="100">
        <v>9.1</v>
      </c>
      <c r="AG388" s="100">
        <v>11.3</v>
      </c>
      <c r="AH388" s="100">
        <v>13.5</v>
      </c>
      <c r="AI388" s="100">
        <v>15.6</v>
      </c>
      <c r="AJ388" s="100">
        <v>19.9</v>
      </c>
      <c r="AK388" s="100">
        <v>24</v>
      </c>
      <c r="AL388" s="100">
        <v>30</v>
      </c>
      <c r="AN388" s="102" t="str">
        <f>CONCATENATE(AO388,AP388,AQ388)</f>
        <v>402010</v>
      </c>
      <c r="AO388" s="99">
        <v>40</v>
      </c>
      <c r="AP388" s="99">
        <v>20</v>
      </c>
      <c r="AQ388" s="99">
        <v>10</v>
      </c>
      <c r="AR388" s="108">
        <v>102.1</v>
      </c>
      <c r="AS388" s="92"/>
    </row>
    <row r="389" ht="14.25" spans="25:45">
      <c r="Y389" s="96" t="str">
        <f>CONCATENATE(Z389,AA389,AB389)</f>
        <v>412010</v>
      </c>
      <c r="Z389" s="99">
        <v>41</v>
      </c>
      <c r="AA389" s="99">
        <v>20</v>
      </c>
      <c r="AB389" s="99">
        <v>10</v>
      </c>
      <c r="AC389" s="100">
        <v>2.6</v>
      </c>
      <c r="AD389" s="100">
        <v>5.1</v>
      </c>
      <c r="AE389" s="100">
        <v>7.5</v>
      </c>
      <c r="AF389" s="100">
        <v>10</v>
      </c>
      <c r="AG389" s="100">
        <v>12.4</v>
      </c>
      <c r="AH389" s="100">
        <v>14.7</v>
      </c>
      <c r="AI389" s="100">
        <v>17.1</v>
      </c>
      <c r="AJ389" s="100">
        <v>21.7</v>
      </c>
      <c r="AK389" s="100">
        <v>26.2</v>
      </c>
      <c r="AL389" s="100">
        <v>32.7</v>
      </c>
      <c r="AN389" s="102" t="str">
        <f>CONCATENATE(AO389,AP389,AQ389)</f>
        <v>412010</v>
      </c>
      <c r="AO389" s="99">
        <v>41</v>
      </c>
      <c r="AP389" s="99">
        <v>20</v>
      </c>
      <c r="AQ389" s="99">
        <v>10</v>
      </c>
      <c r="AR389" s="108">
        <v>103.1</v>
      </c>
      <c r="AS389" s="92"/>
    </row>
    <row r="390" ht="14.25" spans="25:45">
      <c r="Y390" s="96" t="str">
        <f>CONCATENATE(Z390,AA390,AB390)</f>
        <v>422010</v>
      </c>
      <c r="Z390" s="99">
        <v>42</v>
      </c>
      <c r="AA390" s="99">
        <v>20</v>
      </c>
      <c r="AB390" s="99">
        <v>10</v>
      </c>
      <c r="AC390" s="100">
        <v>2.8</v>
      </c>
      <c r="AD390" s="100">
        <v>5.5</v>
      </c>
      <c r="AE390" s="100">
        <v>8.2</v>
      </c>
      <c r="AF390" s="100">
        <v>10.9</v>
      </c>
      <c r="AG390" s="100">
        <v>13.5</v>
      </c>
      <c r="AH390" s="100">
        <v>16.2</v>
      </c>
      <c r="AI390" s="100">
        <v>18.7</v>
      </c>
      <c r="AJ390" s="100">
        <v>23.7</v>
      </c>
      <c r="AK390" s="100">
        <v>28.6</v>
      </c>
      <c r="AL390" s="100">
        <v>35.7</v>
      </c>
      <c r="AN390" s="102" t="str">
        <f>CONCATENATE(AO390,AP390,AQ390)</f>
        <v>422010</v>
      </c>
      <c r="AO390" s="99">
        <v>42</v>
      </c>
      <c r="AP390" s="99">
        <v>20</v>
      </c>
      <c r="AQ390" s="99">
        <v>10</v>
      </c>
      <c r="AR390" s="108">
        <v>104.2</v>
      </c>
      <c r="AS390" s="92"/>
    </row>
    <row r="391" ht="14.25" spans="25:45">
      <c r="Y391" s="96" t="str">
        <f>CONCATENATE(Z391,AA391,AB391)</f>
        <v>432010</v>
      </c>
      <c r="Z391" s="99">
        <v>43</v>
      </c>
      <c r="AA391" s="99">
        <v>20</v>
      </c>
      <c r="AB391" s="99">
        <v>10</v>
      </c>
      <c r="AC391" s="100">
        <v>3</v>
      </c>
      <c r="AD391" s="100">
        <v>6.1</v>
      </c>
      <c r="AE391" s="100">
        <v>9</v>
      </c>
      <c r="AF391" s="100">
        <v>12</v>
      </c>
      <c r="AG391" s="100">
        <v>14.9</v>
      </c>
      <c r="AH391" s="100">
        <v>17.7</v>
      </c>
      <c r="AI391" s="100">
        <v>20.5</v>
      </c>
      <c r="AJ391" s="100">
        <v>26</v>
      </c>
      <c r="AK391" s="100">
        <v>31.3</v>
      </c>
      <c r="AL391" s="100">
        <v>39</v>
      </c>
      <c r="AN391" s="102" t="str">
        <f>CONCATENATE(AO391,AP391,AQ391)</f>
        <v>432010</v>
      </c>
      <c r="AO391" s="99">
        <v>43</v>
      </c>
      <c r="AP391" s="99">
        <v>20</v>
      </c>
      <c r="AQ391" s="99">
        <v>10</v>
      </c>
      <c r="AR391" s="108">
        <v>105.4</v>
      </c>
      <c r="AS391" s="92"/>
    </row>
    <row r="392" ht="14.25" spans="25:45">
      <c r="Y392" s="96" t="str">
        <f>CONCATENATE(Z392,AA392,AB392)</f>
        <v>442010</v>
      </c>
      <c r="Z392" s="99">
        <v>44</v>
      </c>
      <c r="AA392" s="99">
        <v>20</v>
      </c>
      <c r="AB392" s="99">
        <v>10</v>
      </c>
      <c r="AC392" s="100">
        <v>3.4</v>
      </c>
      <c r="AD392" s="100">
        <v>6.7</v>
      </c>
      <c r="AE392" s="100">
        <v>9.9</v>
      </c>
      <c r="AF392" s="100">
        <v>13.2</v>
      </c>
      <c r="AG392" s="100">
        <v>16.3</v>
      </c>
      <c r="AH392" s="100">
        <v>19.4</v>
      </c>
      <c r="AI392" s="100">
        <v>22.5</v>
      </c>
      <c r="AJ392" s="100">
        <v>28.4</v>
      </c>
      <c r="AK392" s="100">
        <v>34.2</v>
      </c>
      <c r="AL392" s="100">
        <v>42.6</v>
      </c>
      <c r="AN392" s="102" t="str">
        <f>CONCATENATE(AO392,AP392,AQ392)</f>
        <v>442010</v>
      </c>
      <c r="AO392" s="99">
        <v>44</v>
      </c>
      <c r="AP392" s="99">
        <v>20</v>
      </c>
      <c r="AQ392" s="99">
        <v>10</v>
      </c>
      <c r="AR392" s="108">
        <v>106.7</v>
      </c>
      <c r="AS392" s="92"/>
    </row>
    <row r="393" ht="14.25" spans="25:45">
      <c r="Y393" s="96" t="str">
        <f>CONCATENATE(Z393,AA393,AB393)</f>
        <v>452010</v>
      </c>
      <c r="Z393" s="99">
        <v>45</v>
      </c>
      <c r="AA393" s="99">
        <v>20</v>
      </c>
      <c r="AB393" s="99">
        <v>10</v>
      </c>
      <c r="AC393" s="100">
        <v>3.7</v>
      </c>
      <c r="AD393" s="100">
        <v>7.4</v>
      </c>
      <c r="AE393" s="100">
        <v>11</v>
      </c>
      <c r="AF393" s="100">
        <v>14.5</v>
      </c>
      <c r="AG393" s="100">
        <v>17.9</v>
      </c>
      <c r="AH393" s="100">
        <v>21.3</v>
      </c>
      <c r="AI393" s="100">
        <v>24.7</v>
      </c>
      <c r="AJ393" s="100">
        <v>31.2</v>
      </c>
      <c r="AK393" s="100">
        <v>37.4</v>
      </c>
      <c r="AL393" s="100">
        <v>46.5</v>
      </c>
      <c r="AN393" s="102" t="str">
        <f>CONCATENATE(AO393,AP393,AQ393)</f>
        <v>452010</v>
      </c>
      <c r="AO393" s="99">
        <v>45</v>
      </c>
      <c r="AP393" s="99">
        <v>20</v>
      </c>
      <c r="AQ393" s="99">
        <v>10</v>
      </c>
      <c r="AR393" s="108">
        <v>108.1</v>
      </c>
      <c r="AS393" s="92"/>
    </row>
    <row r="394" ht="14.25" spans="25:45">
      <c r="Y394" s="96" t="str">
        <f>CONCATENATE(Z394,AA394,AB394)</f>
        <v>462010</v>
      </c>
      <c r="Z394" s="99">
        <v>46</v>
      </c>
      <c r="AA394" s="99">
        <v>20</v>
      </c>
      <c r="AB394" s="99">
        <v>10</v>
      </c>
      <c r="AC394" s="100">
        <v>4.1</v>
      </c>
      <c r="AD394" s="100">
        <v>8.1</v>
      </c>
      <c r="AE394" s="100">
        <v>12</v>
      </c>
      <c r="AF394" s="100">
        <v>15.9</v>
      </c>
      <c r="AG394" s="100">
        <v>19.7</v>
      </c>
      <c r="AH394" s="100">
        <v>23.4</v>
      </c>
      <c r="AI394" s="100">
        <v>27</v>
      </c>
      <c r="AJ394" s="100">
        <v>34.1</v>
      </c>
      <c r="AK394" s="100">
        <v>40.9</v>
      </c>
      <c r="AL394" s="100">
        <v>50.8</v>
      </c>
      <c r="AN394" s="102" t="str">
        <f>CONCATENATE(AO394,AP394,AQ394)</f>
        <v>462010</v>
      </c>
      <c r="AO394" s="99">
        <v>46</v>
      </c>
      <c r="AP394" s="99">
        <v>20</v>
      </c>
      <c r="AQ394" s="99">
        <v>10</v>
      </c>
      <c r="AR394" s="108">
        <v>109.7</v>
      </c>
      <c r="AS394" s="92"/>
    </row>
    <row r="395" ht="14.25" spans="25:45">
      <c r="Y395" s="96" t="str">
        <f>CONCATENATE(Z395,AA395,AB395)</f>
        <v>472010</v>
      </c>
      <c r="Z395" s="99">
        <v>47</v>
      </c>
      <c r="AA395" s="99">
        <v>20</v>
      </c>
      <c r="AB395" s="99">
        <v>10</v>
      </c>
      <c r="AC395" s="100">
        <v>4.5</v>
      </c>
      <c r="AD395" s="100">
        <v>8.9</v>
      </c>
      <c r="AE395" s="100">
        <v>13.2</v>
      </c>
      <c r="AF395" s="100">
        <v>17.4</v>
      </c>
      <c r="AG395" s="100">
        <v>21.5</v>
      </c>
      <c r="AH395" s="100">
        <v>25.6</v>
      </c>
      <c r="AI395" s="100">
        <v>29.5</v>
      </c>
      <c r="AJ395" s="100">
        <v>37.3</v>
      </c>
      <c r="AK395" s="100">
        <v>44.7</v>
      </c>
      <c r="AL395" s="100">
        <v>55.4</v>
      </c>
      <c r="AN395" s="102" t="str">
        <f>CONCATENATE(AO395,AP395,AQ395)</f>
        <v>472010</v>
      </c>
      <c r="AO395" s="99">
        <v>47</v>
      </c>
      <c r="AP395" s="99">
        <v>20</v>
      </c>
      <c r="AQ395" s="99">
        <v>10</v>
      </c>
      <c r="AR395" s="108">
        <v>111.5</v>
      </c>
      <c r="AS395" s="92"/>
    </row>
    <row r="396" ht="14.25" spans="25:45">
      <c r="Y396" s="96" t="str">
        <f>CONCATENATE(Z396,AA396,AB396)</f>
        <v>482010</v>
      </c>
      <c r="Z396" s="99">
        <v>48</v>
      </c>
      <c r="AA396" s="99">
        <v>20</v>
      </c>
      <c r="AB396" s="99">
        <v>10</v>
      </c>
      <c r="AC396" s="100">
        <v>5</v>
      </c>
      <c r="AD396" s="100">
        <v>9.8</v>
      </c>
      <c r="AE396" s="100">
        <v>14.5</v>
      </c>
      <c r="AF396" s="100">
        <v>19.1</v>
      </c>
      <c r="AG396" s="100">
        <v>23.6</v>
      </c>
      <c r="AH396" s="100">
        <v>28</v>
      </c>
      <c r="AI396" s="100">
        <v>32.4</v>
      </c>
      <c r="AJ396" s="100">
        <v>40.8</v>
      </c>
      <c r="AK396" s="100">
        <v>48.8</v>
      </c>
      <c r="AL396" s="100">
        <v>60.4</v>
      </c>
      <c r="AN396" s="102" t="str">
        <f>CONCATENATE(AO396,AP396,AQ396)</f>
        <v>482010</v>
      </c>
      <c r="AO396" s="99">
        <v>48</v>
      </c>
      <c r="AP396" s="99">
        <v>20</v>
      </c>
      <c r="AQ396" s="99">
        <v>10</v>
      </c>
      <c r="AR396" s="108">
        <v>113.4</v>
      </c>
      <c r="AS396" s="92"/>
    </row>
    <row r="397" ht="14.25" spans="25:45">
      <c r="Y397" s="96" t="str">
        <f>CONCATENATE(Z397,AA397,AB397)</f>
        <v>492010</v>
      </c>
      <c r="Z397" s="99">
        <v>49</v>
      </c>
      <c r="AA397" s="99">
        <v>20</v>
      </c>
      <c r="AB397" s="99">
        <v>10</v>
      </c>
      <c r="AC397" s="100">
        <v>5.4</v>
      </c>
      <c r="AD397" s="100">
        <v>10.7</v>
      </c>
      <c r="AE397" s="100">
        <v>15.9</v>
      </c>
      <c r="AF397" s="100">
        <v>20.9</v>
      </c>
      <c r="AG397" s="100">
        <v>25.8</v>
      </c>
      <c r="AH397" s="100">
        <v>30.6</v>
      </c>
      <c r="AI397" s="100">
        <v>35.4</v>
      </c>
      <c r="AJ397" s="100">
        <v>44.5</v>
      </c>
      <c r="AK397" s="100">
        <v>53.3</v>
      </c>
      <c r="AL397" s="100">
        <v>65.8</v>
      </c>
      <c r="AN397" s="102" t="str">
        <f>CONCATENATE(AO397,AP397,AQ397)</f>
        <v>492010</v>
      </c>
      <c r="AO397" s="99">
        <v>49</v>
      </c>
      <c r="AP397" s="99">
        <v>20</v>
      </c>
      <c r="AQ397" s="99">
        <v>10</v>
      </c>
      <c r="AR397" s="108">
        <v>115.6</v>
      </c>
      <c r="AS397" s="92"/>
    </row>
    <row r="398" ht="14.25" spans="25:45">
      <c r="Y398" s="96" t="str">
        <f>CONCATENATE(Z398,AA398,AB398)</f>
        <v>502010</v>
      </c>
      <c r="Z398" s="99">
        <v>50</v>
      </c>
      <c r="AA398" s="99">
        <v>20</v>
      </c>
      <c r="AB398" s="99">
        <v>10</v>
      </c>
      <c r="AC398" s="100">
        <v>5.9</v>
      </c>
      <c r="AD398" s="100">
        <v>11.7</v>
      </c>
      <c r="AE398" s="100">
        <v>17.4</v>
      </c>
      <c r="AF398" s="100">
        <v>22.9</v>
      </c>
      <c r="AG398" s="100">
        <v>28.2</v>
      </c>
      <c r="AH398" s="100">
        <v>33.5</v>
      </c>
      <c r="AI398" s="100">
        <v>38.6</v>
      </c>
      <c r="AJ398" s="100">
        <v>48.6</v>
      </c>
      <c r="AK398" s="100">
        <v>58.1</v>
      </c>
      <c r="AL398" s="100">
        <v>71.6</v>
      </c>
      <c r="AN398" s="102" t="str">
        <f>CONCATENATE(AO398,AP398,AQ398)</f>
        <v>502010</v>
      </c>
      <c r="AO398" s="99">
        <v>50</v>
      </c>
      <c r="AP398" s="99">
        <v>20</v>
      </c>
      <c r="AQ398" s="99">
        <v>10</v>
      </c>
      <c r="AR398" s="108">
        <v>118</v>
      </c>
      <c r="AS398" s="92"/>
    </row>
    <row r="399" ht="14.25" spans="25:45">
      <c r="Y399" s="96" t="str">
        <f>CONCATENATE(Z399,AA399,AB399)</f>
        <v>182012</v>
      </c>
      <c r="Z399" s="99">
        <v>18</v>
      </c>
      <c r="AA399" s="99">
        <v>20</v>
      </c>
      <c r="AB399" s="99">
        <v>12</v>
      </c>
      <c r="AC399" s="100">
        <v>0.5</v>
      </c>
      <c r="AD399" s="100">
        <v>1</v>
      </c>
      <c r="AE399" s="100">
        <v>1.5</v>
      </c>
      <c r="AF399" s="100">
        <v>2</v>
      </c>
      <c r="AG399" s="100">
        <v>2.5</v>
      </c>
      <c r="AH399" s="100">
        <v>3</v>
      </c>
      <c r="AI399" s="100">
        <v>3.5</v>
      </c>
      <c r="AJ399" s="100">
        <v>4.5</v>
      </c>
      <c r="AK399" s="100">
        <v>5.5</v>
      </c>
      <c r="AL399" s="100">
        <v>7.1</v>
      </c>
      <c r="AN399" s="102" t="str">
        <f>CONCATENATE(AO399,AP399,AQ399)</f>
        <v>182012</v>
      </c>
      <c r="AO399" s="99">
        <v>18</v>
      </c>
      <c r="AP399" s="99">
        <v>20</v>
      </c>
      <c r="AQ399" s="99">
        <v>12</v>
      </c>
      <c r="AR399" s="108">
        <v>83.6</v>
      </c>
      <c r="AS399" s="92"/>
    </row>
    <row r="400" ht="14.25" spans="25:45">
      <c r="Y400" s="96" t="str">
        <f>CONCATENATE(Z400,AA400,AB400)</f>
        <v>192012</v>
      </c>
      <c r="Z400" s="99">
        <v>19</v>
      </c>
      <c r="AA400" s="99">
        <v>20</v>
      </c>
      <c r="AB400" s="99">
        <v>12</v>
      </c>
      <c r="AC400" s="100">
        <v>0.5</v>
      </c>
      <c r="AD400" s="100">
        <v>1.1</v>
      </c>
      <c r="AE400" s="100">
        <v>1.6</v>
      </c>
      <c r="AF400" s="100">
        <v>2.1</v>
      </c>
      <c r="AG400" s="100">
        <v>2.7</v>
      </c>
      <c r="AH400" s="100">
        <v>3.2</v>
      </c>
      <c r="AI400" s="100">
        <v>3.7</v>
      </c>
      <c r="AJ400" s="100">
        <v>4.7</v>
      </c>
      <c r="AK400" s="100">
        <v>5.8</v>
      </c>
      <c r="AL400" s="100">
        <v>7.3</v>
      </c>
      <c r="AN400" s="102" t="str">
        <f>CONCATENATE(AO400,AP400,AQ400)</f>
        <v>192012</v>
      </c>
      <c r="AO400" s="99">
        <v>19</v>
      </c>
      <c r="AP400" s="99">
        <v>20</v>
      </c>
      <c r="AQ400" s="99">
        <v>12</v>
      </c>
      <c r="AR400" s="108">
        <v>83.6</v>
      </c>
      <c r="AS400" s="92"/>
    </row>
    <row r="401" ht="14.25" spans="25:45">
      <c r="Y401" s="96" t="str">
        <f>CONCATENATE(Z401,AA401,AB401)</f>
        <v>202012</v>
      </c>
      <c r="Z401" s="99">
        <v>20</v>
      </c>
      <c r="AA401" s="99">
        <v>20</v>
      </c>
      <c r="AB401" s="99">
        <v>12</v>
      </c>
      <c r="AC401" s="100">
        <v>0.5</v>
      </c>
      <c r="AD401" s="100">
        <v>1.1</v>
      </c>
      <c r="AE401" s="100">
        <v>1.6</v>
      </c>
      <c r="AF401" s="100">
        <v>2.2</v>
      </c>
      <c r="AG401" s="100">
        <v>2.7</v>
      </c>
      <c r="AH401" s="100">
        <v>3.2</v>
      </c>
      <c r="AI401" s="100">
        <v>3.8</v>
      </c>
      <c r="AJ401" s="100">
        <v>4.9</v>
      </c>
      <c r="AK401" s="100">
        <v>5.9</v>
      </c>
      <c r="AL401" s="100">
        <v>7.6</v>
      </c>
      <c r="AN401" s="102" t="str">
        <f>CONCATENATE(AO401,AP401,AQ401)</f>
        <v>202012</v>
      </c>
      <c r="AO401" s="99">
        <v>20</v>
      </c>
      <c r="AP401" s="99">
        <v>20</v>
      </c>
      <c r="AQ401" s="99">
        <v>12</v>
      </c>
      <c r="AR401" s="108">
        <v>83.7</v>
      </c>
      <c r="AS401" s="92"/>
    </row>
    <row r="402" ht="14.25" spans="25:45">
      <c r="Y402" s="96" t="str">
        <f>CONCATENATE(Z402,AA402,AB402)</f>
        <v>212012</v>
      </c>
      <c r="Z402" s="99">
        <v>21</v>
      </c>
      <c r="AA402" s="99">
        <v>20</v>
      </c>
      <c r="AB402" s="99">
        <v>12</v>
      </c>
      <c r="AC402" s="100">
        <v>0.5</v>
      </c>
      <c r="AD402" s="100">
        <v>1.1</v>
      </c>
      <c r="AE402" s="100">
        <v>1.6</v>
      </c>
      <c r="AF402" s="100">
        <v>2.2</v>
      </c>
      <c r="AG402" s="100">
        <v>2.8</v>
      </c>
      <c r="AH402" s="100">
        <v>3.3</v>
      </c>
      <c r="AI402" s="100">
        <v>3.9</v>
      </c>
      <c r="AJ402" s="100">
        <v>5</v>
      </c>
      <c r="AK402" s="100">
        <v>6.1</v>
      </c>
      <c r="AL402" s="100">
        <v>7.8</v>
      </c>
      <c r="AN402" s="102" t="str">
        <f>CONCATENATE(AO402,AP402,AQ402)</f>
        <v>212012</v>
      </c>
      <c r="AO402" s="99">
        <v>21</v>
      </c>
      <c r="AP402" s="99">
        <v>20</v>
      </c>
      <c r="AQ402" s="99">
        <v>12</v>
      </c>
      <c r="AR402" s="108">
        <v>83.8</v>
      </c>
      <c r="AS402" s="92"/>
    </row>
    <row r="403" ht="14.25" spans="25:45">
      <c r="Y403" s="96" t="str">
        <f>CONCATENATE(Z403,AA403,AB403)</f>
        <v>222012</v>
      </c>
      <c r="Z403" s="99">
        <v>22</v>
      </c>
      <c r="AA403" s="99">
        <v>20</v>
      </c>
      <c r="AB403" s="99">
        <v>12</v>
      </c>
      <c r="AC403" s="100">
        <v>0.6</v>
      </c>
      <c r="AD403" s="100">
        <v>1.2</v>
      </c>
      <c r="AE403" s="100">
        <v>1.8</v>
      </c>
      <c r="AF403" s="100">
        <v>2.4</v>
      </c>
      <c r="AG403" s="100">
        <v>2.9</v>
      </c>
      <c r="AH403" s="100">
        <v>3.5</v>
      </c>
      <c r="AI403" s="100">
        <v>4.1</v>
      </c>
      <c r="AJ403" s="100">
        <v>5.2</v>
      </c>
      <c r="AK403" s="100">
        <v>6.4</v>
      </c>
      <c r="AL403" s="100">
        <v>8.1</v>
      </c>
      <c r="AN403" s="102" t="str">
        <f>CONCATENATE(AO403,AP403,AQ403)</f>
        <v>222012</v>
      </c>
      <c r="AO403" s="99">
        <v>22</v>
      </c>
      <c r="AP403" s="99">
        <v>20</v>
      </c>
      <c r="AQ403" s="99">
        <v>12</v>
      </c>
      <c r="AR403" s="108">
        <v>83.8</v>
      </c>
      <c r="AS403" s="92"/>
    </row>
    <row r="404" ht="14.25" spans="25:45">
      <c r="Y404" s="96" t="str">
        <f>CONCATENATE(Z404,AA404,AB404)</f>
        <v>232012</v>
      </c>
      <c r="Z404" s="99">
        <v>23</v>
      </c>
      <c r="AA404" s="99">
        <v>20</v>
      </c>
      <c r="AB404" s="99">
        <v>12</v>
      </c>
      <c r="AC404" s="100">
        <v>0.6</v>
      </c>
      <c r="AD404" s="100">
        <v>1.2</v>
      </c>
      <c r="AE404" s="100">
        <v>1.8</v>
      </c>
      <c r="AF404" s="100">
        <v>2.4</v>
      </c>
      <c r="AG404" s="100">
        <v>3</v>
      </c>
      <c r="AH404" s="100">
        <v>3.6</v>
      </c>
      <c r="AI404" s="100">
        <v>4.2</v>
      </c>
      <c r="AJ404" s="100">
        <v>5.4</v>
      </c>
      <c r="AK404" s="100">
        <v>6.6</v>
      </c>
      <c r="AL404" s="100">
        <v>8.4</v>
      </c>
      <c r="AN404" s="102" t="str">
        <f>CONCATENATE(AO404,AP404,AQ404)</f>
        <v>232012</v>
      </c>
      <c r="AO404" s="99">
        <v>23</v>
      </c>
      <c r="AP404" s="99">
        <v>20</v>
      </c>
      <c r="AQ404" s="99">
        <v>12</v>
      </c>
      <c r="AR404" s="108">
        <v>83.9</v>
      </c>
      <c r="AS404" s="92"/>
    </row>
    <row r="405" ht="14.25" spans="25:45">
      <c r="Y405" s="96" t="str">
        <f>CONCATENATE(Z405,AA405,AB405)</f>
        <v>242012</v>
      </c>
      <c r="Z405" s="99">
        <v>24</v>
      </c>
      <c r="AA405" s="99">
        <v>20</v>
      </c>
      <c r="AB405" s="99">
        <v>12</v>
      </c>
      <c r="AC405" s="100">
        <v>0.7</v>
      </c>
      <c r="AD405" s="100">
        <v>1.3</v>
      </c>
      <c r="AE405" s="100">
        <v>1.9</v>
      </c>
      <c r="AF405" s="100">
        <v>2.5</v>
      </c>
      <c r="AG405" s="100">
        <v>3.1</v>
      </c>
      <c r="AH405" s="100">
        <v>3.8</v>
      </c>
      <c r="AI405" s="100">
        <v>4.4</v>
      </c>
      <c r="AJ405" s="100">
        <v>5.6</v>
      </c>
      <c r="AK405" s="100">
        <v>6.9</v>
      </c>
      <c r="AL405" s="100">
        <v>8.7</v>
      </c>
      <c r="AN405" s="102" t="str">
        <f>CONCATENATE(AO405,AP405,AQ405)</f>
        <v>242012</v>
      </c>
      <c r="AO405" s="99">
        <v>24</v>
      </c>
      <c r="AP405" s="99">
        <v>20</v>
      </c>
      <c r="AQ405" s="99">
        <v>12</v>
      </c>
      <c r="AR405" s="108">
        <v>84</v>
      </c>
      <c r="AS405" s="92"/>
    </row>
    <row r="406" ht="14.25" spans="25:45">
      <c r="Y406" s="96" t="str">
        <f>CONCATENATE(Z406,AA406,AB406)</f>
        <v>252012</v>
      </c>
      <c r="Z406" s="99">
        <v>25</v>
      </c>
      <c r="AA406" s="99">
        <v>20</v>
      </c>
      <c r="AB406" s="99">
        <v>12</v>
      </c>
      <c r="AC406" s="100">
        <v>0.7</v>
      </c>
      <c r="AD406" s="100">
        <v>1.4</v>
      </c>
      <c r="AE406" s="100">
        <v>2</v>
      </c>
      <c r="AF406" s="100">
        <v>2.7</v>
      </c>
      <c r="AG406" s="100">
        <v>3.3</v>
      </c>
      <c r="AH406" s="100">
        <v>4</v>
      </c>
      <c r="AI406" s="100">
        <v>4.6</v>
      </c>
      <c r="AJ406" s="100">
        <v>5.9</v>
      </c>
      <c r="AK406" s="100">
        <v>7.2</v>
      </c>
      <c r="AL406" s="100">
        <v>9.1</v>
      </c>
      <c r="AN406" s="102" t="str">
        <f>CONCATENATE(AO406,AP406,AQ406)</f>
        <v>252012</v>
      </c>
      <c r="AO406" s="99">
        <v>25</v>
      </c>
      <c r="AP406" s="99">
        <v>20</v>
      </c>
      <c r="AQ406" s="99">
        <v>12</v>
      </c>
      <c r="AR406" s="108">
        <v>84.1</v>
      </c>
      <c r="AS406" s="92"/>
    </row>
    <row r="407" ht="14.25" spans="25:45">
      <c r="Y407" s="96" t="str">
        <f>CONCATENATE(Z407,AA407,AB407)</f>
        <v>262012</v>
      </c>
      <c r="Z407" s="99">
        <v>26</v>
      </c>
      <c r="AA407" s="99">
        <v>20</v>
      </c>
      <c r="AB407" s="99">
        <v>12</v>
      </c>
      <c r="AC407" s="100">
        <v>0.7</v>
      </c>
      <c r="AD407" s="100">
        <v>1.4</v>
      </c>
      <c r="AE407" s="100">
        <v>2</v>
      </c>
      <c r="AF407" s="100">
        <v>2.7</v>
      </c>
      <c r="AG407" s="100">
        <v>3.4</v>
      </c>
      <c r="AH407" s="100">
        <v>4.1</v>
      </c>
      <c r="AI407" s="100">
        <v>4.8</v>
      </c>
      <c r="AJ407" s="100">
        <v>6.1</v>
      </c>
      <c r="AK407" s="100">
        <v>7.5</v>
      </c>
      <c r="AL407" s="100">
        <v>9.5</v>
      </c>
      <c r="AN407" s="102" t="str">
        <f>CONCATENATE(AO407,AP407,AQ407)</f>
        <v>262012</v>
      </c>
      <c r="AO407" s="99">
        <v>26</v>
      </c>
      <c r="AP407" s="99">
        <v>20</v>
      </c>
      <c r="AQ407" s="99">
        <v>12</v>
      </c>
      <c r="AR407" s="108">
        <v>84.3</v>
      </c>
      <c r="AS407" s="92"/>
    </row>
    <row r="408" ht="14.25" spans="25:45">
      <c r="Y408" s="96" t="str">
        <f>CONCATENATE(Z408,AA408,AB408)</f>
        <v>272012</v>
      </c>
      <c r="Z408" s="99">
        <v>27</v>
      </c>
      <c r="AA408" s="99">
        <v>20</v>
      </c>
      <c r="AB408" s="99">
        <v>12</v>
      </c>
      <c r="AC408" s="100">
        <v>0.8</v>
      </c>
      <c r="AD408" s="100">
        <v>1.5</v>
      </c>
      <c r="AE408" s="100">
        <v>2.2</v>
      </c>
      <c r="AF408" s="100">
        <v>2.9</v>
      </c>
      <c r="AG408" s="100">
        <v>3.7</v>
      </c>
      <c r="AH408" s="100">
        <v>4.4</v>
      </c>
      <c r="AI408" s="100">
        <v>5.1</v>
      </c>
      <c r="AJ408" s="100">
        <v>6.5</v>
      </c>
      <c r="AK408" s="100">
        <v>8</v>
      </c>
      <c r="AL408" s="100">
        <v>10.1</v>
      </c>
      <c r="AN408" s="102" t="str">
        <f>CONCATENATE(AO408,AP408,AQ408)</f>
        <v>272012</v>
      </c>
      <c r="AO408" s="99">
        <v>27</v>
      </c>
      <c r="AP408" s="99">
        <v>20</v>
      </c>
      <c r="AQ408" s="99">
        <v>12</v>
      </c>
      <c r="AR408" s="108">
        <v>84.4</v>
      </c>
      <c r="AS408" s="92"/>
    </row>
    <row r="409" ht="14.25" spans="25:45">
      <c r="Y409" s="96" t="str">
        <f>CONCATENATE(Z409,AA409,AB409)</f>
        <v>282012</v>
      </c>
      <c r="Z409" s="99">
        <v>28</v>
      </c>
      <c r="AA409" s="99">
        <v>20</v>
      </c>
      <c r="AB409" s="99">
        <v>12</v>
      </c>
      <c r="AC409" s="100">
        <v>0.8</v>
      </c>
      <c r="AD409" s="100">
        <v>1.6</v>
      </c>
      <c r="AE409" s="100">
        <v>2.3</v>
      </c>
      <c r="AF409" s="100">
        <v>3.1</v>
      </c>
      <c r="AG409" s="100">
        <v>3.9</v>
      </c>
      <c r="AH409" s="100">
        <v>4.6</v>
      </c>
      <c r="AI409" s="100">
        <v>5.4</v>
      </c>
      <c r="AJ409" s="100">
        <v>6.9</v>
      </c>
      <c r="AK409" s="100">
        <v>8.4</v>
      </c>
      <c r="AL409" s="100">
        <v>10.7</v>
      </c>
      <c r="AN409" s="102" t="str">
        <f>CONCATENATE(AO409,AP409,AQ409)</f>
        <v>282012</v>
      </c>
      <c r="AO409" s="99">
        <v>28</v>
      </c>
      <c r="AP409" s="99">
        <v>20</v>
      </c>
      <c r="AQ409" s="99">
        <v>12</v>
      </c>
      <c r="AR409" s="108">
        <v>84.6</v>
      </c>
      <c r="AS409" s="92"/>
    </row>
    <row r="410" ht="14.25" spans="25:45">
      <c r="Y410" s="96" t="str">
        <f>CONCATENATE(Z410,AA410,AB410)</f>
        <v>292012</v>
      </c>
      <c r="Z410" s="99">
        <v>29</v>
      </c>
      <c r="AA410" s="99">
        <v>20</v>
      </c>
      <c r="AB410" s="99">
        <v>12</v>
      </c>
      <c r="AC410" s="100">
        <v>0.9</v>
      </c>
      <c r="AD410" s="100">
        <v>1.7</v>
      </c>
      <c r="AE410" s="100">
        <v>2.5</v>
      </c>
      <c r="AF410" s="100">
        <v>3.3</v>
      </c>
      <c r="AG410" s="100">
        <v>4.2</v>
      </c>
      <c r="AH410" s="100">
        <v>5</v>
      </c>
      <c r="AI410" s="100">
        <v>5.8</v>
      </c>
      <c r="AJ410" s="100">
        <v>7.4</v>
      </c>
      <c r="AK410" s="100">
        <v>9</v>
      </c>
      <c r="AL410" s="100">
        <v>11.4</v>
      </c>
      <c r="AN410" s="102" t="str">
        <f>CONCATENATE(AO410,AP410,AQ410)</f>
        <v>292012</v>
      </c>
      <c r="AO410" s="99">
        <v>29</v>
      </c>
      <c r="AP410" s="99">
        <v>20</v>
      </c>
      <c r="AQ410" s="99">
        <v>12</v>
      </c>
      <c r="AR410" s="108">
        <v>84.8</v>
      </c>
      <c r="AS410" s="92"/>
    </row>
    <row r="411" ht="14.25" spans="25:45">
      <c r="Y411" s="96" t="str">
        <f>CONCATENATE(Z411,AA411,AB411)</f>
        <v>302012</v>
      </c>
      <c r="Z411" s="99">
        <v>30</v>
      </c>
      <c r="AA411" s="99">
        <v>20</v>
      </c>
      <c r="AB411" s="99">
        <v>12</v>
      </c>
      <c r="AC411" s="100">
        <v>0.9</v>
      </c>
      <c r="AD411" s="100">
        <v>1.8</v>
      </c>
      <c r="AE411" s="100">
        <v>2.7</v>
      </c>
      <c r="AF411" s="100">
        <v>3.6</v>
      </c>
      <c r="AG411" s="100">
        <v>4.4</v>
      </c>
      <c r="AH411" s="100">
        <v>5.3</v>
      </c>
      <c r="AI411" s="100">
        <v>6.2</v>
      </c>
      <c r="AJ411" s="100">
        <v>7.9</v>
      </c>
      <c r="AK411" s="100">
        <v>9.6</v>
      </c>
      <c r="AL411" s="100">
        <v>12.2</v>
      </c>
      <c r="AN411" s="102" t="str">
        <f>CONCATENATE(AO411,AP411,AQ411)</f>
        <v>302012</v>
      </c>
      <c r="AO411" s="99">
        <v>30</v>
      </c>
      <c r="AP411" s="99">
        <v>20</v>
      </c>
      <c r="AQ411" s="99">
        <v>12</v>
      </c>
      <c r="AR411" s="108">
        <v>85.1</v>
      </c>
      <c r="AS411" s="92"/>
    </row>
    <row r="412" ht="14.25" spans="25:45">
      <c r="Y412" s="96" t="str">
        <f>CONCATENATE(Z412,AA412,AB412)</f>
        <v>312012</v>
      </c>
      <c r="Z412" s="99">
        <v>31</v>
      </c>
      <c r="AA412" s="99">
        <v>20</v>
      </c>
      <c r="AB412" s="99">
        <v>12</v>
      </c>
      <c r="AC412" s="100">
        <v>1</v>
      </c>
      <c r="AD412" s="100">
        <v>1.9</v>
      </c>
      <c r="AE412" s="100">
        <v>2.9</v>
      </c>
      <c r="AF412" s="100">
        <v>3.8</v>
      </c>
      <c r="AG412" s="100">
        <v>4.8</v>
      </c>
      <c r="AH412" s="100">
        <v>5.7</v>
      </c>
      <c r="AI412" s="100">
        <v>6.7</v>
      </c>
      <c r="AJ412" s="100">
        <v>8.5</v>
      </c>
      <c r="AK412" s="100">
        <v>10.4</v>
      </c>
      <c r="AL412" s="100">
        <v>13.2</v>
      </c>
      <c r="AN412" s="102" t="str">
        <f>CONCATENATE(AO412,AP412,AQ412)</f>
        <v>312012</v>
      </c>
      <c r="AO412" s="99">
        <v>31</v>
      </c>
      <c r="AP412" s="99">
        <v>20</v>
      </c>
      <c r="AQ412" s="99">
        <v>12</v>
      </c>
      <c r="AR412" s="108">
        <v>85.4</v>
      </c>
      <c r="AS412" s="92"/>
    </row>
    <row r="413" ht="14.25" spans="25:45">
      <c r="Y413" s="96" t="str">
        <f>CONCATENATE(Z413,AA413,AB413)</f>
        <v>322012</v>
      </c>
      <c r="Z413" s="99">
        <v>32</v>
      </c>
      <c r="AA413" s="99">
        <v>20</v>
      </c>
      <c r="AB413" s="99">
        <v>12</v>
      </c>
      <c r="AC413" s="100">
        <v>1.1</v>
      </c>
      <c r="AD413" s="100">
        <v>2.1</v>
      </c>
      <c r="AE413" s="100">
        <v>3.2</v>
      </c>
      <c r="AF413" s="100">
        <v>4.2</v>
      </c>
      <c r="AG413" s="100">
        <v>5.2</v>
      </c>
      <c r="AH413" s="100">
        <v>6.2</v>
      </c>
      <c r="AI413" s="100">
        <v>7.3</v>
      </c>
      <c r="AJ413" s="100">
        <v>9.3</v>
      </c>
      <c r="AK413" s="100">
        <v>11.3</v>
      </c>
      <c r="AL413" s="100">
        <v>14.3</v>
      </c>
      <c r="AN413" s="102" t="str">
        <f>CONCATENATE(AO413,AP413,AQ413)</f>
        <v>322012</v>
      </c>
      <c r="AO413" s="99">
        <v>32</v>
      </c>
      <c r="AP413" s="99">
        <v>20</v>
      </c>
      <c r="AQ413" s="99">
        <v>12</v>
      </c>
      <c r="AR413" s="108">
        <v>85.7</v>
      </c>
      <c r="AS413" s="92"/>
    </row>
    <row r="414" ht="14.25" spans="25:45">
      <c r="Y414" s="96" t="str">
        <f>CONCATENATE(Z414,AA414,AB414)</f>
        <v>332012</v>
      </c>
      <c r="Z414" s="99">
        <v>33</v>
      </c>
      <c r="AA414" s="99">
        <v>20</v>
      </c>
      <c r="AB414" s="99">
        <v>12</v>
      </c>
      <c r="AC414" s="100">
        <v>1.2</v>
      </c>
      <c r="AD414" s="100">
        <v>2.3</v>
      </c>
      <c r="AE414" s="100">
        <v>3.4</v>
      </c>
      <c r="AF414" s="100">
        <v>4.5</v>
      </c>
      <c r="AG414" s="100">
        <v>5.7</v>
      </c>
      <c r="AH414" s="100">
        <v>6.8</v>
      </c>
      <c r="AI414" s="100">
        <v>7.9</v>
      </c>
      <c r="AJ414" s="100">
        <v>10.1</v>
      </c>
      <c r="AK414" s="100">
        <v>12.2</v>
      </c>
      <c r="AL414" s="100">
        <v>15.5</v>
      </c>
      <c r="AN414" s="102" t="str">
        <f>CONCATENATE(AO414,AP414,AQ414)</f>
        <v>332012</v>
      </c>
      <c r="AO414" s="99">
        <v>33</v>
      </c>
      <c r="AP414" s="99">
        <v>20</v>
      </c>
      <c r="AQ414" s="99">
        <v>12</v>
      </c>
      <c r="AR414" s="108">
        <v>86.1</v>
      </c>
      <c r="AS414" s="92"/>
    </row>
    <row r="415" ht="14.25" spans="25:45">
      <c r="Y415" s="96" t="str">
        <f>CONCATENATE(Z415,AA415,AB415)</f>
        <v>342012</v>
      </c>
      <c r="Z415" s="99">
        <v>34</v>
      </c>
      <c r="AA415" s="99">
        <v>20</v>
      </c>
      <c r="AB415" s="99">
        <v>12</v>
      </c>
      <c r="AC415" s="100">
        <v>1.2</v>
      </c>
      <c r="AD415" s="100">
        <v>2.4</v>
      </c>
      <c r="AE415" s="100">
        <v>3.7</v>
      </c>
      <c r="AF415" s="100">
        <v>4.9</v>
      </c>
      <c r="AG415" s="100">
        <v>6.1</v>
      </c>
      <c r="AH415" s="100">
        <v>7.3</v>
      </c>
      <c r="AI415" s="100">
        <v>8.5</v>
      </c>
      <c r="AJ415" s="100">
        <v>10.9</v>
      </c>
      <c r="AK415" s="100">
        <v>13.3</v>
      </c>
      <c r="AL415" s="100">
        <v>16.8</v>
      </c>
      <c r="AN415" s="102" t="str">
        <f>CONCATENATE(AO415,AP415,AQ415)</f>
        <v>342012</v>
      </c>
      <c r="AO415" s="99">
        <v>34</v>
      </c>
      <c r="AP415" s="99">
        <v>20</v>
      </c>
      <c r="AQ415" s="99">
        <v>12</v>
      </c>
      <c r="AR415" s="108">
        <v>86.6</v>
      </c>
      <c r="AS415" s="92"/>
    </row>
    <row r="416" ht="14.25" spans="25:45">
      <c r="Y416" s="96" t="str">
        <f>CONCATENATE(Z416,AA416,AB416)</f>
        <v>352012</v>
      </c>
      <c r="Z416" s="99">
        <v>35</v>
      </c>
      <c r="AA416" s="99">
        <v>20</v>
      </c>
      <c r="AB416" s="99">
        <v>12</v>
      </c>
      <c r="AC416" s="100">
        <v>1.4</v>
      </c>
      <c r="AD416" s="100">
        <v>2.8</v>
      </c>
      <c r="AE416" s="100">
        <v>4.1</v>
      </c>
      <c r="AF416" s="100">
        <v>5.4</v>
      </c>
      <c r="AG416" s="100">
        <v>6.8</v>
      </c>
      <c r="AH416" s="100">
        <v>8.1</v>
      </c>
      <c r="AI416" s="100">
        <v>9.4</v>
      </c>
      <c r="AJ416" s="100">
        <v>12</v>
      </c>
      <c r="AK416" s="100">
        <v>14.5</v>
      </c>
      <c r="AL416" s="100">
        <v>18.3</v>
      </c>
      <c r="AN416" s="102" t="str">
        <f>CONCATENATE(AO416,AP416,AQ416)</f>
        <v>352012</v>
      </c>
      <c r="AO416" s="99">
        <v>35</v>
      </c>
      <c r="AP416" s="99">
        <v>20</v>
      </c>
      <c r="AQ416" s="99">
        <v>12</v>
      </c>
      <c r="AR416" s="108">
        <v>87</v>
      </c>
      <c r="AS416" s="92"/>
    </row>
    <row r="417" ht="14.25" spans="25:45">
      <c r="Y417" s="96" t="str">
        <f>CONCATENATE(Z417,AA417,AB417)</f>
        <v>362012</v>
      </c>
      <c r="Z417" s="99">
        <v>36</v>
      </c>
      <c r="AA417" s="99">
        <v>20</v>
      </c>
      <c r="AB417" s="99">
        <v>12</v>
      </c>
      <c r="AC417" s="100">
        <v>1.5</v>
      </c>
      <c r="AD417" s="100">
        <v>3</v>
      </c>
      <c r="AE417" s="100">
        <v>4.4</v>
      </c>
      <c r="AF417" s="100">
        <v>5.9</v>
      </c>
      <c r="AG417" s="100">
        <v>7.3</v>
      </c>
      <c r="AH417" s="100">
        <v>8.8</v>
      </c>
      <c r="AI417" s="100">
        <v>10.2</v>
      </c>
      <c r="AJ417" s="100">
        <v>13</v>
      </c>
      <c r="AK417" s="100">
        <v>15.8</v>
      </c>
      <c r="AL417" s="100">
        <v>19.9</v>
      </c>
      <c r="AN417" s="102" t="str">
        <f>CONCATENATE(AO417,AP417,AQ417)</f>
        <v>362012</v>
      </c>
      <c r="AO417" s="99">
        <v>36</v>
      </c>
      <c r="AP417" s="99">
        <v>20</v>
      </c>
      <c r="AQ417" s="99">
        <v>12</v>
      </c>
      <c r="AR417" s="108">
        <v>87.6</v>
      </c>
      <c r="AS417" s="92"/>
    </row>
    <row r="418" ht="14.25" spans="25:45">
      <c r="Y418" s="96" t="str">
        <f>CONCATENATE(Z418,AA418,AB418)</f>
        <v>372012</v>
      </c>
      <c r="Z418" s="99">
        <v>37</v>
      </c>
      <c r="AA418" s="99">
        <v>20</v>
      </c>
      <c r="AB418" s="99">
        <v>12</v>
      </c>
      <c r="AC418" s="100">
        <v>1.6</v>
      </c>
      <c r="AD418" s="100">
        <v>3.2</v>
      </c>
      <c r="AE418" s="100">
        <v>4.9</v>
      </c>
      <c r="AF418" s="100">
        <v>6.5</v>
      </c>
      <c r="AG418" s="100">
        <v>8</v>
      </c>
      <c r="AH418" s="100">
        <v>9.6</v>
      </c>
      <c r="AI418" s="100">
        <v>11.2</v>
      </c>
      <c r="AJ418" s="100">
        <v>14.3</v>
      </c>
      <c r="AK418" s="100">
        <v>17.3</v>
      </c>
      <c r="AL418" s="100">
        <v>21.7</v>
      </c>
      <c r="AN418" s="102" t="str">
        <f>CONCATENATE(AO418,AP418,AQ418)</f>
        <v>372012</v>
      </c>
      <c r="AO418" s="99">
        <v>37</v>
      </c>
      <c r="AP418" s="99">
        <v>20</v>
      </c>
      <c r="AQ418" s="99">
        <v>12</v>
      </c>
      <c r="AR418" s="108">
        <v>88.2</v>
      </c>
      <c r="AS418" s="92"/>
    </row>
    <row r="419" ht="14.25" spans="25:45">
      <c r="Y419" s="96" t="str">
        <f>CONCATENATE(Z419,AA419,AB419)</f>
        <v>382012</v>
      </c>
      <c r="Z419" s="99">
        <v>38</v>
      </c>
      <c r="AA419" s="99">
        <v>20</v>
      </c>
      <c r="AB419" s="99">
        <v>12</v>
      </c>
      <c r="AC419" s="100">
        <v>1.7</v>
      </c>
      <c r="AD419" s="100">
        <v>3.5</v>
      </c>
      <c r="AE419" s="100">
        <v>5.3</v>
      </c>
      <c r="AF419" s="100">
        <v>7</v>
      </c>
      <c r="AG419" s="100">
        <v>8.8</v>
      </c>
      <c r="AH419" s="100">
        <v>10.5</v>
      </c>
      <c r="AI419" s="100">
        <v>12.2</v>
      </c>
      <c r="AJ419" s="100">
        <v>15.6</v>
      </c>
      <c r="AK419" s="100">
        <v>18.9</v>
      </c>
      <c r="AL419" s="100">
        <v>23.7</v>
      </c>
      <c r="AN419" s="102" t="str">
        <f>CONCATENATE(AO419,AP419,AQ419)</f>
        <v>382012</v>
      </c>
      <c r="AO419" s="99">
        <v>38</v>
      </c>
      <c r="AP419" s="99">
        <v>20</v>
      </c>
      <c r="AQ419" s="99">
        <v>12</v>
      </c>
      <c r="AR419" s="108">
        <v>88.9</v>
      </c>
      <c r="AS419" s="92"/>
    </row>
    <row r="420" ht="14.25" spans="25:45">
      <c r="Y420" s="96" t="str">
        <f>CONCATENATE(Z420,AA420,AB420)</f>
        <v>392012</v>
      </c>
      <c r="Z420" s="99">
        <v>39</v>
      </c>
      <c r="AA420" s="99">
        <v>20</v>
      </c>
      <c r="AB420" s="99">
        <v>12</v>
      </c>
      <c r="AC420" s="100">
        <v>1.9</v>
      </c>
      <c r="AD420" s="100">
        <v>3.9</v>
      </c>
      <c r="AE420" s="100">
        <v>5.8</v>
      </c>
      <c r="AF420" s="100">
        <v>7.8</v>
      </c>
      <c r="AG420" s="100">
        <v>9.6</v>
      </c>
      <c r="AH420" s="100">
        <v>11.5</v>
      </c>
      <c r="AI420" s="100">
        <v>13.4</v>
      </c>
      <c r="AJ420" s="100">
        <v>17</v>
      </c>
      <c r="AK420" s="100">
        <v>20.6</v>
      </c>
      <c r="AL420" s="100">
        <v>25.9</v>
      </c>
      <c r="AN420" s="102" t="str">
        <f>CONCATENATE(AO420,AP420,AQ420)</f>
        <v>392012</v>
      </c>
      <c r="AO420" s="99">
        <v>39</v>
      </c>
      <c r="AP420" s="99">
        <v>20</v>
      </c>
      <c r="AQ420" s="99">
        <v>12</v>
      </c>
      <c r="AR420" s="108">
        <v>89.6</v>
      </c>
      <c r="AS420" s="92"/>
    </row>
    <row r="421" ht="14.25" spans="25:45">
      <c r="Y421" s="96" t="str">
        <f>CONCATENATE(Z421,AA421,AB421)</f>
        <v>402012</v>
      </c>
      <c r="Z421" s="99">
        <v>40</v>
      </c>
      <c r="AA421" s="99">
        <v>20</v>
      </c>
      <c r="AB421" s="99">
        <v>12</v>
      </c>
      <c r="AC421" s="100">
        <v>2.2</v>
      </c>
      <c r="AD421" s="100">
        <v>4.3</v>
      </c>
      <c r="AE421" s="100">
        <v>6.4</v>
      </c>
      <c r="AF421" s="100">
        <v>8.5</v>
      </c>
      <c r="AG421" s="100">
        <v>10.6</v>
      </c>
      <c r="AH421" s="100">
        <v>12.6</v>
      </c>
      <c r="AI421" s="100">
        <v>14.6</v>
      </c>
      <c r="AJ421" s="100">
        <v>18.6</v>
      </c>
      <c r="AK421" s="100">
        <v>22.5</v>
      </c>
      <c r="AL421" s="100">
        <v>28.2</v>
      </c>
      <c r="AN421" s="102" t="str">
        <f>CONCATENATE(AO421,AP421,AQ421)</f>
        <v>402012</v>
      </c>
      <c r="AO421" s="99">
        <v>40</v>
      </c>
      <c r="AP421" s="99">
        <v>20</v>
      </c>
      <c r="AQ421" s="99">
        <v>12</v>
      </c>
      <c r="AR421" s="108">
        <v>90.4</v>
      </c>
      <c r="AS421" s="92"/>
    </row>
    <row r="422" ht="14.25" spans="25:45">
      <c r="Y422" s="96" t="str">
        <f>CONCATENATE(Z422,AA422,AB422)</f>
        <v>412012</v>
      </c>
      <c r="Z422" s="99">
        <v>41</v>
      </c>
      <c r="AA422" s="99">
        <v>20</v>
      </c>
      <c r="AB422" s="99">
        <v>12</v>
      </c>
      <c r="AC422" s="100">
        <v>2.3</v>
      </c>
      <c r="AD422" s="100">
        <v>4.7</v>
      </c>
      <c r="AE422" s="100">
        <v>7</v>
      </c>
      <c r="AF422" s="100">
        <v>9.3</v>
      </c>
      <c r="AG422" s="100">
        <v>11.5</v>
      </c>
      <c r="AH422" s="100">
        <v>13.8</v>
      </c>
      <c r="AI422" s="100">
        <v>16</v>
      </c>
      <c r="AJ422" s="100">
        <v>20.3</v>
      </c>
      <c r="AK422" s="100">
        <v>24.6</v>
      </c>
      <c r="AL422" s="100">
        <v>30.8</v>
      </c>
      <c r="AN422" s="102" t="str">
        <f>CONCATENATE(AO422,AP422,AQ422)</f>
        <v>412012</v>
      </c>
      <c r="AO422" s="99">
        <v>41</v>
      </c>
      <c r="AP422" s="99">
        <v>20</v>
      </c>
      <c r="AQ422" s="99">
        <v>12</v>
      </c>
      <c r="AR422" s="108">
        <v>91.3</v>
      </c>
      <c r="AS422" s="92"/>
    </row>
    <row r="423" ht="14.25" spans="25:45">
      <c r="Y423" s="96" t="str">
        <f>CONCATENATE(Z423,AA423,AB423)</f>
        <v>422012</v>
      </c>
      <c r="Z423" s="99">
        <v>42</v>
      </c>
      <c r="AA423" s="99">
        <v>20</v>
      </c>
      <c r="AB423" s="99">
        <v>12</v>
      </c>
      <c r="AC423" s="100">
        <v>2.6</v>
      </c>
      <c r="AD423" s="100">
        <v>5.2</v>
      </c>
      <c r="AE423" s="100">
        <v>7.7</v>
      </c>
      <c r="AF423" s="100">
        <v>10.2</v>
      </c>
      <c r="AG423" s="100">
        <v>12.7</v>
      </c>
      <c r="AH423" s="100">
        <v>15.1</v>
      </c>
      <c r="AI423" s="100">
        <v>17.5</v>
      </c>
      <c r="AJ423" s="100">
        <v>22.2</v>
      </c>
      <c r="AK423" s="100">
        <v>26.9</v>
      </c>
      <c r="AL423" s="100">
        <v>33.6</v>
      </c>
      <c r="AN423" s="102" t="str">
        <f>CONCATENATE(AO423,AP423,AQ423)</f>
        <v>422012</v>
      </c>
      <c r="AO423" s="99">
        <v>42</v>
      </c>
      <c r="AP423" s="99">
        <v>20</v>
      </c>
      <c r="AQ423" s="99">
        <v>12</v>
      </c>
      <c r="AR423" s="108">
        <v>92.2</v>
      </c>
      <c r="AS423" s="92"/>
    </row>
    <row r="424" ht="14.25" spans="25:45">
      <c r="Y424" s="96" t="str">
        <f>CONCATENATE(Z424,AA424,AB424)</f>
        <v>432012</v>
      </c>
      <c r="Z424" s="99">
        <v>43</v>
      </c>
      <c r="AA424" s="99">
        <v>20</v>
      </c>
      <c r="AB424" s="99">
        <v>12</v>
      </c>
      <c r="AC424" s="100">
        <v>2.8</v>
      </c>
      <c r="AD424" s="100">
        <v>5.6</v>
      </c>
      <c r="AE424" s="100">
        <v>8.4</v>
      </c>
      <c r="AF424" s="100">
        <v>11.1</v>
      </c>
      <c r="AG424" s="100">
        <v>13.8</v>
      </c>
      <c r="AH424" s="100">
        <v>16.5</v>
      </c>
      <c r="AI424" s="100">
        <v>19.1</v>
      </c>
      <c r="AJ424" s="100">
        <v>24.2</v>
      </c>
      <c r="AK424" s="100">
        <v>29.3</v>
      </c>
      <c r="AL424" s="100">
        <v>36.6</v>
      </c>
      <c r="AN424" s="102" t="str">
        <f>CONCATENATE(AO424,AP424,AQ424)</f>
        <v>432012</v>
      </c>
      <c r="AO424" s="99">
        <v>43</v>
      </c>
      <c r="AP424" s="99">
        <v>20</v>
      </c>
      <c r="AQ424" s="99">
        <v>12</v>
      </c>
      <c r="AR424" s="108">
        <v>93.3</v>
      </c>
      <c r="AS424" s="92"/>
    </row>
    <row r="425" ht="14.25" spans="25:45">
      <c r="Y425" s="96" t="str">
        <f>CONCATENATE(Z425,AA425,AB425)</f>
        <v>442012</v>
      </c>
      <c r="Z425" s="99">
        <v>44</v>
      </c>
      <c r="AA425" s="99">
        <v>20</v>
      </c>
      <c r="AB425" s="99">
        <v>12</v>
      </c>
      <c r="AC425" s="100">
        <v>3.1</v>
      </c>
      <c r="AD425" s="100">
        <v>6.1</v>
      </c>
      <c r="AE425" s="100">
        <v>9.2</v>
      </c>
      <c r="AF425" s="100">
        <v>12.1</v>
      </c>
      <c r="AG425" s="100">
        <v>15.1</v>
      </c>
      <c r="AH425" s="100">
        <v>18</v>
      </c>
      <c r="AI425" s="100">
        <v>20.8</v>
      </c>
      <c r="AJ425" s="100">
        <v>26.4</v>
      </c>
      <c r="AK425" s="100">
        <v>31.9</v>
      </c>
      <c r="AL425" s="100">
        <v>39.8</v>
      </c>
      <c r="AN425" s="102" t="str">
        <f>CONCATENATE(AO425,AP425,AQ425)</f>
        <v>442012</v>
      </c>
      <c r="AO425" s="99">
        <v>44</v>
      </c>
      <c r="AP425" s="99">
        <v>20</v>
      </c>
      <c r="AQ425" s="99">
        <v>12</v>
      </c>
      <c r="AR425" s="108">
        <v>94.5</v>
      </c>
      <c r="AS425" s="92"/>
    </row>
    <row r="426" ht="14.25" spans="25:45">
      <c r="Y426" s="96" t="str">
        <f>CONCATENATE(Z426,AA426,AB426)</f>
        <v>452012</v>
      </c>
      <c r="Z426" s="99">
        <v>45</v>
      </c>
      <c r="AA426" s="99">
        <v>20</v>
      </c>
      <c r="AB426" s="99">
        <v>12</v>
      </c>
      <c r="AC426" s="100">
        <v>3.4</v>
      </c>
      <c r="AD426" s="100">
        <v>6.8</v>
      </c>
      <c r="AE426" s="100">
        <v>10.1</v>
      </c>
      <c r="AF426" s="100">
        <v>13.3</v>
      </c>
      <c r="AG426" s="100">
        <v>16.5</v>
      </c>
      <c r="AH426" s="100">
        <v>19.7</v>
      </c>
      <c r="AI426" s="100">
        <v>22.8</v>
      </c>
      <c r="AJ426" s="100">
        <v>28.9</v>
      </c>
      <c r="AK426" s="100">
        <v>34.8</v>
      </c>
      <c r="AL426" s="100">
        <v>43.3</v>
      </c>
      <c r="AN426" s="102" t="str">
        <f>CONCATENATE(AO426,AP426,AQ426)</f>
        <v>452012</v>
      </c>
      <c r="AO426" s="99">
        <v>45</v>
      </c>
      <c r="AP426" s="99">
        <v>20</v>
      </c>
      <c r="AQ426" s="99">
        <v>12</v>
      </c>
      <c r="AR426" s="108">
        <v>95.7</v>
      </c>
      <c r="AS426" s="92"/>
    </row>
    <row r="427" ht="14.25" spans="25:45">
      <c r="Y427" s="96" t="str">
        <f>CONCATENATE(Z427,AA427,AB427)</f>
        <v>462012</v>
      </c>
      <c r="Z427" s="99">
        <v>46</v>
      </c>
      <c r="AA427" s="99">
        <v>20</v>
      </c>
      <c r="AB427" s="99">
        <v>12</v>
      </c>
      <c r="AC427" s="100">
        <v>3.7</v>
      </c>
      <c r="AD427" s="100">
        <v>7.4</v>
      </c>
      <c r="AE427" s="100">
        <v>11</v>
      </c>
      <c r="AF427" s="100">
        <v>14.6</v>
      </c>
      <c r="AG427" s="100">
        <v>18</v>
      </c>
      <c r="AH427" s="100">
        <v>21.5</v>
      </c>
      <c r="AI427" s="100">
        <v>24.9</v>
      </c>
      <c r="AJ427" s="100">
        <v>31.5</v>
      </c>
      <c r="AK427" s="100">
        <v>37.9</v>
      </c>
      <c r="AL427" s="100">
        <v>47.1</v>
      </c>
      <c r="AN427" s="102" t="str">
        <f>CONCATENATE(AO427,AP427,AQ427)</f>
        <v>462012</v>
      </c>
      <c r="AO427" s="99">
        <v>46</v>
      </c>
      <c r="AP427" s="99">
        <v>20</v>
      </c>
      <c r="AQ427" s="99">
        <v>12</v>
      </c>
      <c r="AR427" s="108">
        <v>97.1</v>
      </c>
      <c r="AS427" s="92"/>
    </row>
    <row r="428" ht="14.25" spans="25:45">
      <c r="Y428" s="96" t="str">
        <f>CONCATENATE(Z428,AA428,AB428)</f>
        <v>472012</v>
      </c>
      <c r="Z428" s="99">
        <v>47</v>
      </c>
      <c r="AA428" s="99">
        <v>20</v>
      </c>
      <c r="AB428" s="99">
        <v>12</v>
      </c>
      <c r="AC428" s="100">
        <v>4.1</v>
      </c>
      <c r="AD428" s="100">
        <v>8.1</v>
      </c>
      <c r="AE428" s="100">
        <v>12</v>
      </c>
      <c r="AF428" s="100">
        <v>15.9</v>
      </c>
      <c r="AG428" s="100">
        <v>19.7</v>
      </c>
      <c r="AH428" s="100">
        <v>23.4</v>
      </c>
      <c r="AI428" s="100">
        <v>27.1</v>
      </c>
      <c r="AJ428" s="100">
        <v>34.3</v>
      </c>
      <c r="AK428" s="100">
        <v>41.2</v>
      </c>
      <c r="AL428" s="100">
        <v>51.2</v>
      </c>
      <c r="AN428" s="102" t="str">
        <f>CONCATENATE(AO428,AP428,AQ428)</f>
        <v>472012</v>
      </c>
      <c r="AO428" s="99">
        <v>47</v>
      </c>
      <c r="AP428" s="99">
        <v>20</v>
      </c>
      <c r="AQ428" s="99">
        <v>12</v>
      </c>
      <c r="AR428" s="108">
        <v>98.6</v>
      </c>
      <c r="AS428" s="92"/>
    </row>
    <row r="429" ht="14.25" spans="25:45">
      <c r="Y429" s="96" t="str">
        <f>CONCATENATE(Z429,AA429,AB429)</f>
        <v>482012</v>
      </c>
      <c r="Z429" s="99">
        <v>48</v>
      </c>
      <c r="AA429" s="99">
        <v>20</v>
      </c>
      <c r="AB429" s="99">
        <v>12</v>
      </c>
      <c r="AC429" s="100">
        <v>4.5</v>
      </c>
      <c r="AD429" s="100">
        <v>8.8</v>
      </c>
      <c r="AE429" s="100">
        <v>13.1</v>
      </c>
      <c r="AF429" s="100">
        <v>17.3</v>
      </c>
      <c r="AG429" s="100">
        <v>21.5</v>
      </c>
      <c r="AH429" s="100">
        <v>25.5</v>
      </c>
      <c r="AI429" s="100">
        <v>29.5</v>
      </c>
      <c r="AJ429" s="100">
        <v>37.3</v>
      </c>
      <c r="AK429" s="100">
        <v>44.8</v>
      </c>
      <c r="AL429" s="100">
        <v>55.5</v>
      </c>
      <c r="AN429" s="102" t="str">
        <f>CONCATENATE(AO429,AP429,AQ429)</f>
        <v>482012</v>
      </c>
      <c r="AO429" s="99">
        <v>48</v>
      </c>
      <c r="AP429" s="99">
        <v>20</v>
      </c>
      <c r="AQ429" s="99">
        <v>12</v>
      </c>
      <c r="AR429" s="108">
        <v>100.3</v>
      </c>
      <c r="AS429" s="92"/>
    </row>
    <row r="430" ht="14.25" spans="25:45">
      <c r="Y430" s="96" t="str">
        <f>CONCATENATE(Z430,AA430,AB430)</f>
        <v>492012</v>
      </c>
      <c r="Z430" s="99">
        <v>49</v>
      </c>
      <c r="AA430" s="99">
        <v>20</v>
      </c>
      <c r="AB430" s="99">
        <v>12</v>
      </c>
      <c r="AC430" s="100">
        <v>4.9</v>
      </c>
      <c r="AD430" s="100">
        <v>9.7</v>
      </c>
      <c r="AE430" s="100">
        <v>14.4</v>
      </c>
      <c r="AF430" s="100">
        <v>19</v>
      </c>
      <c r="AG430" s="100">
        <v>23.5</v>
      </c>
      <c r="AH430" s="100">
        <v>28</v>
      </c>
      <c r="AI430" s="100">
        <v>32.3</v>
      </c>
      <c r="AJ430" s="100">
        <v>40.8</v>
      </c>
      <c r="AK430" s="100">
        <v>48.9</v>
      </c>
      <c r="AL430" s="100">
        <v>60.6</v>
      </c>
      <c r="AN430" s="102" t="str">
        <f>CONCATENATE(AO430,AP430,AQ430)</f>
        <v>492012</v>
      </c>
      <c r="AO430" s="99">
        <v>49</v>
      </c>
      <c r="AP430" s="99">
        <v>20</v>
      </c>
      <c r="AQ430" s="99">
        <v>12</v>
      </c>
      <c r="AR430" s="108">
        <v>102.2</v>
      </c>
      <c r="AS430" s="92"/>
    </row>
    <row r="431" ht="14.25" spans="25:45">
      <c r="Y431" s="96" t="str">
        <f>CONCATENATE(Z431,AA431,AB431)</f>
        <v>502012</v>
      </c>
      <c r="Z431" s="99">
        <v>50</v>
      </c>
      <c r="AA431" s="99">
        <v>20</v>
      </c>
      <c r="AB431" s="99">
        <v>12</v>
      </c>
      <c r="AC431" s="100">
        <v>5.4</v>
      </c>
      <c r="AD431" s="100">
        <v>10.7</v>
      </c>
      <c r="AE431" s="100">
        <v>15.8</v>
      </c>
      <c r="AF431" s="100">
        <v>20.9</v>
      </c>
      <c r="AG431" s="100">
        <v>25.8</v>
      </c>
      <c r="AH431" s="100">
        <v>30.6</v>
      </c>
      <c r="AI431" s="100">
        <v>35.4</v>
      </c>
      <c r="AJ431" s="100">
        <v>44.5</v>
      </c>
      <c r="AK431" s="100">
        <v>53.4</v>
      </c>
      <c r="AL431" s="100">
        <v>66.1</v>
      </c>
      <c r="AN431" s="102" t="str">
        <f>CONCATENATE(AO431,AP431,AQ431)</f>
        <v>502012</v>
      </c>
      <c r="AO431" s="99">
        <v>50</v>
      </c>
      <c r="AP431" s="99">
        <v>20</v>
      </c>
      <c r="AQ431" s="99">
        <v>12</v>
      </c>
      <c r="AR431" s="108">
        <v>104.3</v>
      </c>
      <c r="AS431" s="92"/>
    </row>
    <row r="432" ht="14.25" spans="25:45">
      <c r="Y432" s="96" t="str">
        <f>CONCATENATE(Z432,AA432,AB432)</f>
        <v>182110</v>
      </c>
      <c r="Z432" s="99">
        <v>18</v>
      </c>
      <c r="AA432" s="99">
        <v>21</v>
      </c>
      <c r="AB432" s="99">
        <v>10</v>
      </c>
      <c r="AC432" s="100">
        <v>0.6</v>
      </c>
      <c r="AD432" s="100">
        <v>1.2</v>
      </c>
      <c r="AE432" s="100">
        <v>1.7</v>
      </c>
      <c r="AF432" s="100">
        <v>2.3</v>
      </c>
      <c r="AG432" s="100">
        <v>2.8</v>
      </c>
      <c r="AH432" s="100">
        <v>3.4</v>
      </c>
      <c r="AI432" s="100">
        <v>4</v>
      </c>
      <c r="AJ432" s="100">
        <v>5.1</v>
      </c>
      <c r="AK432" s="100">
        <v>6.2</v>
      </c>
      <c r="AL432" s="100">
        <v>7.9</v>
      </c>
      <c r="AN432" s="102" t="str">
        <f>CONCATENATE(AO432,AP432,AQ432)</f>
        <v>182110</v>
      </c>
      <c r="AO432" s="99">
        <v>18</v>
      </c>
      <c r="AP432" s="99">
        <v>21</v>
      </c>
      <c r="AQ432" s="99">
        <v>10</v>
      </c>
      <c r="AR432" s="108">
        <v>92</v>
      </c>
      <c r="AS432" s="92"/>
    </row>
    <row r="433" ht="14.25" spans="25:45">
      <c r="Y433" s="96" t="str">
        <f>CONCATENATE(Z433,AA433,AB433)</f>
        <v>192110</v>
      </c>
      <c r="Z433" s="99">
        <v>19</v>
      </c>
      <c r="AA433" s="99">
        <v>21</v>
      </c>
      <c r="AB433" s="99">
        <v>10</v>
      </c>
      <c r="AC433" s="100">
        <v>0.6</v>
      </c>
      <c r="AD433" s="100">
        <v>1.2</v>
      </c>
      <c r="AE433" s="100">
        <v>1.8</v>
      </c>
      <c r="AF433" s="100">
        <v>2.3</v>
      </c>
      <c r="AG433" s="100">
        <v>2.9</v>
      </c>
      <c r="AH433" s="100">
        <v>3.5</v>
      </c>
      <c r="AI433" s="100">
        <v>4.1</v>
      </c>
      <c r="AJ433" s="100">
        <v>5.2</v>
      </c>
      <c r="AK433" s="100">
        <v>6.4</v>
      </c>
      <c r="AL433" s="100">
        <v>8.1</v>
      </c>
      <c r="AN433" s="102" t="str">
        <f>CONCATENATE(AO433,AP433,AQ433)</f>
        <v>192110</v>
      </c>
      <c r="AO433" s="99">
        <v>19</v>
      </c>
      <c r="AP433" s="99">
        <v>21</v>
      </c>
      <c r="AQ433" s="99">
        <v>10</v>
      </c>
      <c r="AR433" s="108">
        <v>92.1</v>
      </c>
      <c r="AS433" s="92"/>
    </row>
    <row r="434" ht="14.25" spans="25:45">
      <c r="Y434" s="96" t="str">
        <f>CONCATENATE(Z434,AA434,AB434)</f>
        <v>202110</v>
      </c>
      <c r="Z434" s="99">
        <v>20</v>
      </c>
      <c r="AA434" s="99">
        <v>21</v>
      </c>
      <c r="AB434" s="99">
        <v>10</v>
      </c>
      <c r="AC434" s="100">
        <v>0.6</v>
      </c>
      <c r="AD434" s="100">
        <v>1.2</v>
      </c>
      <c r="AE434" s="100">
        <v>1.8</v>
      </c>
      <c r="AF434" s="100">
        <v>2.4</v>
      </c>
      <c r="AG434" s="100">
        <v>3</v>
      </c>
      <c r="AH434" s="100">
        <v>3.6</v>
      </c>
      <c r="AI434" s="100">
        <v>4.2</v>
      </c>
      <c r="AJ434" s="100">
        <v>5.4</v>
      </c>
      <c r="AK434" s="100">
        <v>6.6</v>
      </c>
      <c r="AL434" s="100">
        <v>8.4</v>
      </c>
      <c r="AN434" s="102" t="str">
        <f>CONCATENATE(AO434,AP434,AQ434)</f>
        <v>202110</v>
      </c>
      <c r="AO434" s="99">
        <v>20</v>
      </c>
      <c r="AP434" s="99">
        <v>21</v>
      </c>
      <c r="AQ434" s="99">
        <v>10</v>
      </c>
      <c r="AR434" s="108">
        <v>92.2</v>
      </c>
      <c r="AS434" s="92"/>
    </row>
    <row r="435" ht="14.25" spans="25:45">
      <c r="Y435" s="96" t="str">
        <f>CONCATENATE(Z435,AA435,AB435)</f>
        <v>212110</v>
      </c>
      <c r="Z435" s="99">
        <v>21</v>
      </c>
      <c r="AA435" s="99">
        <v>21</v>
      </c>
      <c r="AB435" s="99">
        <v>10</v>
      </c>
      <c r="AC435" s="100">
        <v>0.6</v>
      </c>
      <c r="AD435" s="100">
        <v>1.2</v>
      </c>
      <c r="AE435" s="100">
        <v>1.8</v>
      </c>
      <c r="AF435" s="100">
        <v>2.5</v>
      </c>
      <c r="AG435" s="100">
        <v>3.1</v>
      </c>
      <c r="AH435" s="100">
        <v>3.7</v>
      </c>
      <c r="AI435" s="100">
        <v>4.3</v>
      </c>
      <c r="AJ435" s="100">
        <v>5.6</v>
      </c>
      <c r="AK435" s="100">
        <v>6.8</v>
      </c>
      <c r="AL435" s="100">
        <v>8.6</v>
      </c>
      <c r="AN435" s="102" t="str">
        <f>CONCATENATE(AO435,AP435,AQ435)</f>
        <v>212110</v>
      </c>
      <c r="AO435" s="99">
        <v>21</v>
      </c>
      <c r="AP435" s="99">
        <v>21</v>
      </c>
      <c r="AQ435" s="99">
        <v>10</v>
      </c>
      <c r="AR435" s="108">
        <v>92.3</v>
      </c>
      <c r="AS435" s="92"/>
    </row>
    <row r="436" ht="14.25" spans="25:45">
      <c r="Y436" s="96" t="str">
        <f>CONCATENATE(Z436,AA436,AB436)</f>
        <v>222110</v>
      </c>
      <c r="Z436" s="99">
        <v>22</v>
      </c>
      <c r="AA436" s="99">
        <v>21</v>
      </c>
      <c r="AB436" s="99">
        <v>10</v>
      </c>
      <c r="AC436" s="100">
        <v>0.7</v>
      </c>
      <c r="AD436" s="100">
        <v>1.4</v>
      </c>
      <c r="AE436" s="100">
        <v>2</v>
      </c>
      <c r="AF436" s="100">
        <v>2.6</v>
      </c>
      <c r="AG436" s="100">
        <v>3.3</v>
      </c>
      <c r="AH436" s="100">
        <v>3.9</v>
      </c>
      <c r="AI436" s="100">
        <v>4.6</v>
      </c>
      <c r="AJ436" s="100">
        <v>5.8</v>
      </c>
      <c r="AK436" s="100">
        <v>7.1</v>
      </c>
      <c r="AL436" s="100">
        <v>9</v>
      </c>
      <c r="AN436" s="102" t="str">
        <f>CONCATENATE(AO436,AP436,AQ436)</f>
        <v>222110</v>
      </c>
      <c r="AO436" s="99">
        <v>22</v>
      </c>
      <c r="AP436" s="99">
        <v>21</v>
      </c>
      <c r="AQ436" s="99">
        <v>10</v>
      </c>
      <c r="AR436" s="108">
        <v>92.3</v>
      </c>
      <c r="AS436" s="92"/>
    </row>
    <row r="437" ht="14.25" spans="25:45">
      <c r="Y437" s="96" t="str">
        <f>CONCATENATE(Z437,AA437,AB437)</f>
        <v>232110</v>
      </c>
      <c r="Z437" s="99">
        <v>23</v>
      </c>
      <c r="AA437" s="99">
        <v>21</v>
      </c>
      <c r="AB437" s="99">
        <v>10</v>
      </c>
      <c r="AC437" s="100">
        <v>0.6</v>
      </c>
      <c r="AD437" s="100">
        <v>1.3</v>
      </c>
      <c r="AE437" s="100">
        <v>2</v>
      </c>
      <c r="AF437" s="100">
        <v>2.7</v>
      </c>
      <c r="AG437" s="100">
        <v>3.3</v>
      </c>
      <c r="AH437" s="100">
        <v>4</v>
      </c>
      <c r="AI437" s="100">
        <v>4.7</v>
      </c>
      <c r="AJ437" s="100">
        <v>6</v>
      </c>
      <c r="AK437" s="100">
        <v>7.3</v>
      </c>
      <c r="AL437" s="100">
        <v>9.3</v>
      </c>
      <c r="AN437" s="102" t="str">
        <f>CONCATENATE(AO437,AP437,AQ437)</f>
        <v>232110</v>
      </c>
      <c r="AO437" s="99">
        <v>23</v>
      </c>
      <c r="AP437" s="99">
        <v>21</v>
      </c>
      <c r="AQ437" s="99">
        <v>10</v>
      </c>
      <c r="AR437" s="108">
        <v>92.5</v>
      </c>
      <c r="AS437" s="92"/>
    </row>
    <row r="438" ht="14.25" spans="25:45">
      <c r="Y438" s="96" t="str">
        <f>CONCATENATE(Z438,AA438,AB438)</f>
        <v>242110</v>
      </c>
      <c r="Z438" s="99">
        <v>24</v>
      </c>
      <c r="AA438" s="99">
        <v>21</v>
      </c>
      <c r="AB438" s="99">
        <v>10</v>
      </c>
      <c r="AC438" s="100">
        <v>0.7</v>
      </c>
      <c r="AD438" s="100">
        <v>1.4</v>
      </c>
      <c r="AE438" s="100">
        <v>2.1</v>
      </c>
      <c r="AF438" s="100">
        <v>2.8</v>
      </c>
      <c r="AG438" s="100">
        <v>3.5</v>
      </c>
      <c r="AH438" s="100">
        <v>4.2</v>
      </c>
      <c r="AI438" s="100">
        <v>4.9</v>
      </c>
      <c r="AJ438" s="100">
        <v>6.2</v>
      </c>
      <c r="AK438" s="100">
        <v>7.6</v>
      </c>
      <c r="AL438" s="100">
        <v>9.7</v>
      </c>
      <c r="AN438" s="102" t="str">
        <f>CONCATENATE(AO438,AP438,AQ438)</f>
        <v>242110</v>
      </c>
      <c r="AO438" s="99">
        <v>24</v>
      </c>
      <c r="AP438" s="99">
        <v>21</v>
      </c>
      <c r="AQ438" s="99">
        <v>10</v>
      </c>
      <c r="AR438" s="108">
        <v>92.6</v>
      </c>
      <c r="AS438" s="92"/>
    </row>
    <row r="439" ht="14.25" spans="25:45">
      <c r="Y439" s="96" t="str">
        <f>CONCATENATE(Z439,AA439,AB439)</f>
        <v>252110</v>
      </c>
      <c r="Z439" s="99">
        <v>25</v>
      </c>
      <c r="AA439" s="99">
        <v>21</v>
      </c>
      <c r="AB439" s="99">
        <v>10</v>
      </c>
      <c r="AC439" s="100">
        <v>0.8</v>
      </c>
      <c r="AD439" s="100">
        <v>1.5</v>
      </c>
      <c r="AE439" s="100">
        <v>2.2</v>
      </c>
      <c r="AF439" s="100">
        <v>3</v>
      </c>
      <c r="AG439" s="100">
        <v>3.7</v>
      </c>
      <c r="AH439" s="100">
        <v>4.4</v>
      </c>
      <c r="AI439" s="100">
        <v>5.1</v>
      </c>
      <c r="AJ439" s="100">
        <v>6.6</v>
      </c>
      <c r="AK439" s="100">
        <v>8</v>
      </c>
      <c r="AL439" s="100">
        <v>10.1</v>
      </c>
      <c r="AN439" s="102" t="str">
        <f>CONCATENATE(AO439,AP439,AQ439)</f>
        <v>252110</v>
      </c>
      <c r="AO439" s="99">
        <v>25</v>
      </c>
      <c r="AP439" s="99">
        <v>21</v>
      </c>
      <c r="AQ439" s="99">
        <v>10</v>
      </c>
      <c r="AR439" s="108">
        <v>92.7</v>
      </c>
      <c r="AS439" s="92"/>
    </row>
    <row r="440" ht="14.25" spans="25:45">
      <c r="Y440" s="96" t="str">
        <f>CONCATENATE(Z440,AA440,AB440)</f>
        <v>262110</v>
      </c>
      <c r="Z440" s="99">
        <v>26</v>
      </c>
      <c r="AA440" s="99">
        <v>21</v>
      </c>
      <c r="AB440" s="99">
        <v>10</v>
      </c>
      <c r="AC440" s="100">
        <v>0.8</v>
      </c>
      <c r="AD440" s="100">
        <v>1.5</v>
      </c>
      <c r="AE440" s="100">
        <v>2.3</v>
      </c>
      <c r="AF440" s="100">
        <v>3.1</v>
      </c>
      <c r="AG440" s="100">
        <v>3.8</v>
      </c>
      <c r="AH440" s="100">
        <v>4.6</v>
      </c>
      <c r="AI440" s="100">
        <v>5.4</v>
      </c>
      <c r="AJ440" s="100">
        <v>6.9</v>
      </c>
      <c r="AK440" s="100">
        <v>8.4</v>
      </c>
      <c r="AL440" s="100">
        <v>10.6</v>
      </c>
      <c r="AN440" s="102" t="str">
        <f>CONCATENATE(AO440,AP440,AQ440)</f>
        <v>262110</v>
      </c>
      <c r="AO440" s="99">
        <v>26</v>
      </c>
      <c r="AP440" s="99">
        <v>21</v>
      </c>
      <c r="AQ440" s="99">
        <v>10</v>
      </c>
      <c r="AR440" s="108">
        <v>92.9</v>
      </c>
      <c r="AS440" s="92"/>
    </row>
    <row r="441" ht="14.25" spans="25:45">
      <c r="Y441" s="96" t="str">
        <f>CONCATENATE(Z441,AA441,AB441)</f>
        <v>272110</v>
      </c>
      <c r="Z441" s="99">
        <v>27</v>
      </c>
      <c r="AA441" s="99">
        <v>21</v>
      </c>
      <c r="AB441" s="99">
        <v>10</v>
      </c>
      <c r="AC441" s="100">
        <v>0.8</v>
      </c>
      <c r="AD441" s="100">
        <v>1.6</v>
      </c>
      <c r="AE441" s="100">
        <v>2.4</v>
      </c>
      <c r="AF441" s="100">
        <v>3.2</v>
      </c>
      <c r="AG441" s="100">
        <v>4</v>
      </c>
      <c r="AH441" s="100">
        <v>4.9</v>
      </c>
      <c r="AI441" s="100">
        <v>5.7</v>
      </c>
      <c r="AJ441" s="100">
        <v>7.3</v>
      </c>
      <c r="AK441" s="100">
        <v>8.9</v>
      </c>
      <c r="AL441" s="100">
        <v>11.2</v>
      </c>
      <c r="AN441" s="102" t="str">
        <f>CONCATENATE(AO441,AP441,AQ441)</f>
        <v>272110</v>
      </c>
      <c r="AO441" s="99">
        <v>27</v>
      </c>
      <c r="AP441" s="99">
        <v>21</v>
      </c>
      <c r="AQ441" s="99">
        <v>10</v>
      </c>
      <c r="AR441" s="108">
        <v>93.1</v>
      </c>
      <c r="AS441" s="92"/>
    </row>
    <row r="442" ht="14.25" spans="25:45">
      <c r="Y442" s="96" t="str">
        <f>CONCATENATE(Z442,AA442,AB442)</f>
        <v>282110</v>
      </c>
      <c r="Z442" s="99">
        <v>28</v>
      </c>
      <c r="AA442" s="99">
        <v>21</v>
      </c>
      <c r="AB442" s="99">
        <v>10</v>
      </c>
      <c r="AC442" s="100">
        <v>0.9</v>
      </c>
      <c r="AD442" s="100">
        <v>1.7</v>
      </c>
      <c r="AE442" s="100">
        <v>2.6</v>
      </c>
      <c r="AF442" s="100">
        <v>3.5</v>
      </c>
      <c r="AG442" s="100">
        <v>4.3</v>
      </c>
      <c r="AH442" s="100">
        <v>5.2</v>
      </c>
      <c r="AI442" s="100">
        <v>6</v>
      </c>
      <c r="AJ442" s="100">
        <v>7.7</v>
      </c>
      <c r="AK442" s="100">
        <v>9.4</v>
      </c>
      <c r="AL442" s="100">
        <v>11.9</v>
      </c>
      <c r="AN442" s="102" t="str">
        <f>CONCATENATE(AO442,AP442,AQ442)</f>
        <v>282110</v>
      </c>
      <c r="AO442" s="99">
        <v>28</v>
      </c>
      <c r="AP442" s="99">
        <v>21</v>
      </c>
      <c r="AQ442" s="99">
        <v>10</v>
      </c>
      <c r="AR442" s="108">
        <v>93.3</v>
      </c>
      <c r="AS442" s="92"/>
    </row>
    <row r="443" ht="14.25" spans="25:45">
      <c r="Y443" s="96" t="str">
        <f>CONCATENATE(Z443,AA443,AB443)</f>
        <v>292110</v>
      </c>
      <c r="Z443" s="99">
        <v>29</v>
      </c>
      <c r="AA443" s="99">
        <v>21</v>
      </c>
      <c r="AB443" s="99">
        <v>10</v>
      </c>
      <c r="AC443" s="100">
        <v>1</v>
      </c>
      <c r="AD443" s="100">
        <v>1.9</v>
      </c>
      <c r="AE443" s="100">
        <v>2.8</v>
      </c>
      <c r="AF443" s="100">
        <v>3.8</v>
      </c>
      <c r="AG443" s="100">
        <v>4.7</v>
      </c>
      <c r="AH443" s="100">
        <v>5.6</v>
      </c>
      <c r="AI443" s="100">
        <v>6.5</v>
      </c>
      <c r="AJ443" s="100">
        <v>8.3</v>
      </c>
      <c r="AK443" s="100">
        <v>10.1</v>
      </c>
      <c r="AL443" s="100">
        <v>12.8</v>
      </c>
      <c r="AN443" s="102" t="str">
        <f>CONCATENATE(AO443,AP443,AQ443)</f>
        <v>292110</v>
      </c>
      <c r="AO443" s="99">
        <v>29</v>
      </c>
      <c r="AP443" s="99">
        <v>21</v>
      </c>
      <c r="AQ443" s="99">
        <v>10</v>
      </c>
      <c r="AR443" s="108">
        <v>93.5</v>
      </c>
      <c r="AS443" s="92"/>
    </row>
    <row r="444" ht="14.25" spans="25:45">
      <c r="Y444" s="96" t="str">
        <f>CONCATENATE(Z444,AA444,AB444)</f>
        <v>302110</v>
      </c>
      <c r="Z444" s="99">
        <v>30</v>
      </c>
      <c r="AA444" s="99">
        <v>21</v>
      </c>
      <c r="AB444" s="99">
        <v>10</v>
      </c>
      <c r="AC444" s="100">
        <v>1</v>
      </c>
      <c r="AD444" s="100">
        <v>2</v>
      </c>
      <c r="AE444" s="100">
        <v>3</v>
      </c>
      <c r="AF444" s="100">
        <v>4</v>
      </c>
      <c r="AG444" s="100">
        <v>5</v>
      </c>
      <c r="AH444" s="100">
        <v>6</v>
      </c>
      <c r="AI444" s="100">
        <v>7</v>
      </c>
      <c r="AJ444" s="100">
        <v>8.9</v>
      </c>
      <c r="AK444" s="100">
        <v>10.8</v>
      </c>
      <c r="AL444" s="100">
        <v>13.7</v>
      </c>
      <c r="AN444" s="102" t="str">
        <f>CONCATENATE(AO444,AP444,AQ444)</f>
        <v>302110</v>
      </c>
      <c r="AO444" s="99">
        <v>30</v>
      </c>
      <c r="AP444" s="99">
        <v>21</v>
      </c>
      <c r="AQ444" s="99">
        <v>10</v>
      </c>
      <c r="AR444" s="108">
        <v>93.8</v>
      </c>
      <c r="AS444" s="92"/>
    </row>
    <row r="445" ht="14.25" spans="25:45">
      <c r="Y445" s="96" t="str">
        <f>CONCATENATE(Z445,AA445,AB445)</f>
        <v>312110</v>
      </c>
      <c r="Z445" s="99">
        <v>31</v>
      </c>
      <c r="AA445" s="99">
        <v>21</v>
      </c>
      <c r="AB445" s="99">
        <v>10</v>
      </c>
      <c r="AC445" s="100">
        <v>1.1</v>
      </c>
      <c r="AD445" s="100">
        <v>2.1</v>
      </c>
      <c r="AE445" s="100">
        <v>3.2</v>
      </c>
      <c r="AF445" s="100">
        <v>4.3</v>
      </c>
      <c r="AG445" s="100">
        <v>5.3</v>
      </c>
      <c r="AH445" s="100">
        <v>6.4</v>
      </c>
      <c r="AI445" s="100">
        <v>7.5</v>
      </c>
      <c r="AJ445" s="100">
        <v>9.5</v>
      </c>
      <c r="AK445" s="100">
        <v>11.6</v>
      </c>
      <c r="AL445" s="100">
        <v>14.7</v>
      </c>
      <c r="AN445" s="102" t="str">
        <f>CONCATENATE(AO445,AP445,AQ445)</f>
        <v>312110</v>
      </c>
      <c r="AO445" s="99">
        <v>31</v>
      </c>
      <c r="AP445" s="99">
        <v>21</v>
      </c>
      <c r="AQ445" s="99">
        <v>10</v>
      </c>
      <c r="AR445" s="108">
        <v>94.2</v>
      </c>
      <c r="AS445" s="92"/>
    </row>
    <row r="446" ht="14.25" spans="25:45">
      <c r="Y446" s="96" t="str">
        <f>CONCATENATE(Z446,AA446,AB446)</f>
        <v>322110</v>
      </c>
      <c r="Z446" s="99">
        <v>32</v>
      </c>
      <c r="AA446" s="99">
        <v>21</v>
      </c>
      <c r="AB446" s="99">
        <v>10</v>
      </c>
      <c r="AC446" s="100">
        <v>1.2</v>
      </c>
      <c r="AD446" s="100">
        <v>2.4</v>
      </c>
      <c r="AE446" s="100">
        <v>3.6</v>
      </c>
      <c r="AF446" s="100">
        <v>4.7</v>
      </c>
      <c r="AG446" s="100">
        <v>5.9</v>
      </c>
      <c r="AH446" s="100">
        <v>7</v>
      </c>
      <c r="AI446" s="100">
        <v>8.1</v>
      </c>
      <c r="AJ446" s="100">
        <v>10.4</v>
      </c>
      <c r="AK446" s="100">
        <v>12.6</v>
      </c>
      <c r="AL446" s="100">
        <v>15.9</v>
      </c>
      <c r="AN446" s="102" t="str">
        <f>CONCATENATE(AO446,AP446,AQ446)</f>
        <v>322110</v>
      </c>
      <c r="AO446" s="99">
        <v>32</v>
      </c>
      <c r="AP446" s="99">
        <v>21</v>
      </c>
      <c r="AQ446" s="99">
        <v>10</v>
      </c>
      <c r="AR446" s="108">
        <v>94.5</v>
      </c>
      <c r="AS446" s="92"/>
    </row>
    <row r="447" ht="14.25" spans="25:45">
      <c r="Y447" s="96" t="str">
        <f>CONCATENATE(Z447,AA447,AB447)</f>
        <v>332110</v>
      </c>
      <c r="Z447" s="99">
        <v>33</v>
      </c>
      <c r="AA447" s="99">
        <v>21</v>
      </c>
      <c r="AB447" s="99">
        <v>10</v>
      </c>
      <c r="AC447" s="100">
        <v>1.2</v>
      </c>
      <c r="AD447" s="100">
        <v>2.5</v>
      </c>
      <c r="AE447" s="100">
        <v>3.8</v>
      </c>
      <c r="AF447" s="100">
        <v>5</v>
      </c>
      <c r="AG447" s="100">
        <v>6.3</v>
      </c>
      <c r="AH447" s="100">
        <v>7.5</v>
      </c>
      <c r="AI447" s="100">
        <v>8.7</v>
      </c>
      <c r="AJ447" s="100">
        <v>11.2</v>
      </c>
      <c r="AK447" s="100">
        <v>13.6</v>
      </c>
      <c r="AL447" s="100">
        <v>17.1</v>
      </c>
      <c r="AN447" s="102" t="str">
        <f>CONCATENATE(AO447,AP447,AQ447)</f>
        <v>332110</v>
      </c>
      <c r="AO447" s="99">
        <v>33</v>
      </c>
      <c r="AP447" s="99">
        <v>21</v>
      </c>
      <c r="AQ447" s="99">
        <v>10</v>
      </c>
      <c r="AR447" s="108">
        <v>95</v>
      </c>
      <c r="AS447" s="92"/>
    </row>
    <row r="448" ht="14.25" spans="25:45">
      <c r="Y448" s="96" t="str">
        <f>CONCATENATE(Z448,AA448,AB448)</f>
        <v>342110</v>
      </c>
      <c r="Z448" s="99">
        <v>34</v>
      </c>
      <c r="AA448" s="99">
        <v>21</v>
      </c>
      <c r="AB448" s="99">
        <v>10</v>
      </c>
      <c r="AC448" s="100">
        <v>1.4</v>
      </c>
      <c r="AD448" s="100">
        <v>2.8</v>
      </c>
      <c r="AE448" s="100">
        <v>4.2</v>
      </c>
      <c r="AF448" s="100">
        <v>5.6</v>
      </c>
      <c r="AG448" s="100">
        <v>6.9</v>
      </c>
      <c r="AH448" s="100">
        <v>8.3</v>
      </c>
      <c r="AI448" s="100">
        <v>9.6</v>
      </c>
      <c r="AJ448" s="100">
        <v>12.2</v>
      </c>
      <c r="AK448" s="100">
        <v>14.8</v>
      </c>
      <c r="AL448" s="100">
        <v>18.6</v>
      </c>
      <c r="AN448" s="102" t="str">
        <f>CONCATENATE(AO448,AP448,AQ448)</f>
        <v>342110</v>
      </c>
      <c r="AO448" s="99">
        <v>34</v>
      </c>
      <c r="AP448" s="99">
        <v>21</v>
      </c>
      <c r="AQ448" s="99">
        <v>10</v>
      </c>
      <c r="AR448" s="108">
        <v>95.4</v>
      </c>
      <c r="AS448" s="92"/>
    </row>
    <row r="449" ht="14.25" spans="25:45">
      <c r="Y449" s="96" t="str">
        <f>CONCATENATE(Z449,AA449,AB449)</f>
        <v>352110</v>
      </c>
      <c r="Z449" s="99">
        <v>35</v>
      </c>
      <c r="AA449" s="99">
        <v>21</v>
      </c>
      <c r="AB449" s="99">
        <v>10</v>
      </c>
      <c r="AC449" s="100">
        <v>1.5</v>
      </c>
      <c r="AD449" s="100">
        <v>3</v>
      </c>
      <c r="AE449" s="100">
        <v>4.5</v>
      </c>
      <c r="AF449" s="100">
        <v>6</v>
      </c>
      <c r="AG449" s="100">
        <v>7.5</v>
      </c>
      <c r="AH449" s="100">
        <v>8.9</v>
      </c>
      <c r="AI449" s="100">
        <v>10.4</v>
      </c>
      <c r="AJ449" s="100">
        <v>13.2</v>
      </c>
      <c r="AK449" s="100">
        <v>16.1</v>
      </c>
      <c r="AL449" s="100">
        <v>20.2</v>
      </c>
      <c r="AN449" s="102" t="str">
        <f>CONCATENATE(AO449,AP449,AQ449)</f>
        <v>352110</v>
      </c>
      <c r="AO449" s="99">
        <v>35</v>
      </c>
      <c r="AP449" s="99">
        <v>21</v>
      </c>
      <c r="AQ449" s="99">
        <v>10</v>
      </c>
      <c r="AR449" s="108">
        <v>96</v>
      </c>
      <c r="AS449" s="92"/>
    </row>
    <row r="450" ht="14.25" spans="25:45">
      <c r="Y450" s="96" t="str">
        <f>CONCATENATE(Z450,AA450,AB450)</f>
        <v>362110</v>
      </c>
      <c r="Z450" s="99">
        <v>36</v>
      </c>
      <c r="AA450" s="99">
        <v>21</v>
      </c>
      <c r="AB450" s="99">
        <v>10</v>
      </c>
      <c r="AC450" s="100">
        <v>1.7</v>
      </c>
      <c r="AD450" s="100">
        <v>3.3</v>
      </c>
      <c r="AE450" s="100">
        <v>5</v>
      </c>
      <c r="AF450" s="100">
        <v>6.6</v>
      </c>
      <c r="AG450" s="100">
        <v>8.2</v>
      </c>
      <c r="AH450" s="100">
        <v>9.8</v>
      </c>
      <c r="AI450" s="100">
        <v>11.3</v>
      </c>
      <c r="AJ450" s="100">
        <v>14.4</v>
      </c>
      <c r="AK450" s="100">
        <v>17.5</v>
      </c>
      <c r="AL450" s="100">
        <v>21.9</v>
      </c>
      <c r="AN450" s="102" t="str">
        <f>CONCATENATE(AO450,AP450,AQ450)</f>
        <v>362110</v>
      </c>
      <c r="AO450" s="99">
        <v>36</v>
      </c>
      <c r="AP450" s="99">
        <v>21</v>
      </c>
      <c r="AQ450" s="99">
        <v>10</v>
      </c>
      <c r="AR450" s="108">
        <v>96.6</v>
      </c>
      <c r="AS450" s="92"/>
    </row>
    <row r="451" ht="14.25" spans="25:45">
      <c r="Y451" s="96" t="str">
        <f>CONCATENATE(Z451,AA451,AB451)</f>
        <v>372110</v>
      </c>
      <c r="Z451" s="99">
        <v>37</v>
      </c>
      <c r="AA451" s="99">
        <v>21</v>
      </c>
      <c r="AB451" s="99">
        <v>10</v>
      </c>
      <c r="AC451" s="100">
        <v>1.8</v>
      </c>
      <c r="AD451" s="100">
        <v>3.6</v>
      </c>
      <c r="AE451" s="100">
        <v>5.4</v>
      </c>
      <c r="AF451" s="100">
        <v>7.2</v>
      </c>
      <c r="AG451" s="100">
        <v>8.9</v>
      </c>
      <c r="AH451" s="100">
        <v>10.6</v>
      </c>
      <c r="AI451" s="100">
        <v>12.3</v>
      </c>
      <c r="AJ451" s="100">
        <v>15.7</v>
      </c>
      <c r="AK451" s="100">
        <v>19</v>
      </c>
      <c r="AL451" s="100">
        <v>23.8</v>
      </c>
      <c r="AN451" s="102" t="str">
        <f>CONCATENATE(AO451,AP451,AQ451)</f>
        <v>372110</v>
      </c>
      <c r="AO451" s="99">
        <v>37</v>
      </c>
      <c r="AP451" s="99">
        <v>21</v>
      </c>
      <c r="AQ451" s="99">
        <v>10</v>
      </c>
      <c r="AR451" s="108">
        <v>97.3</v>
      </c>
      <c r="AS451" s="92"/>
    </row>
    <row r="452" ht="14.25" spans="25:45">
      <c r="Y452" s="96" t="str">
        <f>CONCATENATE(Z452,AA452,AB452)</f>
        <v>382110</v>
      </c>
      <c r="Z452" s="99">
        <v>38</v>
      </c>
      <c r="AA452" s="99">
        <v>21</v>
      </c>
      <c r="AB452" s="99">
        <v>10</v>
      </c>
      <c r="AC452" s="100">
        <v>2</v>
      </c>
      <c r="AD452" s="100">
        <v>4</v>
      </c>
      <c r="AE452" s="100">
        <v>5.9</v>
      </c>
      <c r="AF452" s="100">
        <v>7.9</v>
      </c>
      <c r="AG452" s="100">
        <v>9.8</v>
      </c>
      <c r="AH452" s="100">
        <v>11.6</v>
      </c>
      <c r="AI452" s="100">
        <v>13.5</v>
      </c>
      <c r="AJ452" s="100">
        <v>17.2</v>
      </c>
      <c r="AK452" s="100">
        <v>20.7</v>
      </c>
      <c r="AL452" s="100">
        <v>26</v>
      </c>
      <c r="AN452" s="102" t="str">
        <f>CONCATENATE(AO452,AP452,AQ452)</f>
        <v>382110</v>
      </c>
      <c r="AO452" s="99">
        <v>38</v>
      </c>
      <c r="AP452" s="99">
        <v>21</v>
      </c>
      <c r="AQ452" s="99">
        <v>10</v>
      </c>
      <c r="AR452" s="108">
        <v>98</v>
      </c>
      <c r="AS452" s="92"/>
    </row>
    <row r="453" ht="14.25" spans="25:45">
      <c r="Y453" s="96" t="str">
        <f>CONCATENATE(Z453,AA453,AB453)</f>
        <v>392110</v>
      </c>
      <c r="Z453" s="99">
        <v>39</v>
      </c>
      <c r="AA453" s="99">
        <v>21</v>
      </c>
      <c r="AB453" s="99">
        <v>10</v>
      </c>
      <c r="AC453" s="100">
        <v>2.2</v>
      </c>
      <c r="AD453" s="100">
        <v>4.4</v>
      </c>
      <c r="AE453" s="100">
        <v>6.5</v>
      </c>
      <c r="AF453" s="100">
        <v>8.6</v>
      </c>
      <c r="AG453" s="100">
        <v>10.7</v>
      </c>
      <c r="AH453" s="100">
        <v>12.7</v>
      </c>
      <c r="AI453" s="100">
        <v>14.7</v>
      </c>
      <c r="AJ453" s="100">
        <v>18.7</v>
      </c>
      <c r="AK453" s="100">
        <v>22.6</v>
      </c>
      <c r="AL453" s="100">
        <v>28.2</v>
      </c>
      <c r="AN453" s="102" t="str">
        <f>CONCATENATE(AO453,AP453,AQ453)</f>
        <v>392110</v>
      </c>
      <c r="AO453" s="99">
        <v>39</v>
      </c>
      <c r="AP453" s="99">
        <v>21</v>
      </c>
      <c r="AQ453" s="99">
        <v>10</v>
      </c>
      <c r="AR453" s="108">
        <v>98.8</v>
      </c>
      <c r="AS453" s="92"/>
    </row>
    <row r="454" ht="14.25" spans="25:45">
      <c r="Y454" s="96" t="str">
        <f>CONCATENATE(Z454,AA454,AB454)</f>
        <v>402110</v>
      </c>
      <c r="Z454" s="99">
        <v>40</v>
      </c>
      <c r="AA454" s="99">
        <v>21</v>
      </c>
      <c r="AB454" s="99">
        <v>10</v>
      </c>
      <c r="AC454" s="100">
        <v>2.4</v>
      </c>
      <c r="AD454" s="100">
        <v>4.8</v>
      </c>
      <c r="AE454" s="100">
        <v>7.1</v>
      </c>
      <c r="AF454" s="100">
        <v>9.4</v>
      </c>
      <c r="AG454" s="100">
        <v>11.6</v>
      </c>
      <c r="AH454" s="100">
        <v>13.9</v>
      </c>
      <c r="AI454" s="100">
        <v>16.1</v>
      </c>
      <c r="AJ454" s="100">
        <v>20.4</v>
      </c>
      <c r="AK454" s="100">
        <v>24.6</v>
      </c>
      <c r="AL454" s="100">
        <v>30.7</v>
      </c>
      <c r="AN454" s="102" t="str">
        <f>CONCATENATE(AO454,AP454,AQ454)</f>
        <v>402110</v>
      </c>
      <c r="AO454" s="99">
        <v>40</v>
      </c>
      <c r="AP454" s="99">
        <v>21</v>
      </c>
      <c r="AQ454" s="99">
        <v>10</v>
      </c>
      <c r="AR454" s="108">
        <v>99.7</v>
      </c>
      <c r="AS454" s="92"/>
    </row>
    <row r="455" ht="14.25" spans="25:45">
      <c r="Y455" s="96" t="str">
        <f>CONCATENATE(Z455,AA455,AB455)</f>
        <v>412110</v>
      </c>
      <c r="Z455" s="99">
        <v>41</v>
      </c>
      <c r="AA455" s="99">
        <v>21</v>
      </c>
      <c r="AB455" s="99">
        <v>10</v>
      </c>
      <c r="AC455" s="100">
        <v>2.6</v>
      </c>
      <c r="AD455" s="100">
        <v>5.2</v>
      </c>
      <c r="AE455" s="100">
        <v>7.8</v>
      </c>
      <c r="AF455" s="100">
        <v>10.3</v>
      </c>
      <c r="AG455" s="100">
        <v>12.7</v>
      </c>
      <c r="AH455" s="100">
        <v>15.2</v>
      </c>
      <c r="AI455" s="100">
        <v>17.6</v>
      </c>
      <c r="AJ455" s="100">
        <v>22.3</v>
      </c>
      <c r="AK455" s="100">
        <v>26.8</v>
      </c>
      <c r="AL455" s="100">
        <v>33.4</v>
      </c>
      <c r="AN455" s="102" t="str">
        <f>CONCATENATE(AO455,AP455,AQ455)</f>
        <v>412110</v>
      </c>
      <c r="AO455" s="99">
        <v>41</v>
      </c>
      <c r="AP455" s="99">
        <v>21</v>
      </c>
      <c r="AQ455" s="99">
        <v>10</v>
      </c>
      <c r="AR455" s="108">
        <v>100.7</v>
      </c>
      <c r="AS455" s="92"/>
    </row>
    <row r="456" ht="14.25" spans="25:45">
      <c r="Y456" s="96" t="str">
        <f>CONCATENATE(Z456,AA456,AB456)</f>
        <v>422110</v>
      </c>
      <c r="Z456" s="99">
        <v>42</v>
      </c>
      <c r="AA456" s="99">
        <v>21</v>
      </c>
      <c r="AB456" s="99">
        <v>10</v>
      </c>
      <c r="AC456" s="100">
        <v>2.9</v>
      </c>
      <c r="AD456" s="100">
        <v>5.7</v>
      </c>
      <c r="AE456" s="100">
        <v>8.5</v>
      </c>
      <c r="AF456" s="100">
        <v>11.3</v>
      </c>
      <c r="AG456" s="100">
        <v>13.9</v>
      </c>
      <c r="AH456" s="100">
        <v>16.6</v>
      </c>
      <c r="AI456" s="100">
        <v>19.2</v>
      </c>
      <c r="AJ456" s="100">
        <v>24.3</v>
      </c>
      <c r="AK456" s="100">
        <v>29.3</v>
      </c>
      <c r="AL456" s="100">
        <v>36.4</v>
      </c>
      <c r="AN456" s="102" t="str">
        <f>CONCATENATE(AO456,AP456,AQ456)</f>
        <v>422110</v>
      </c>
      <c r="AO456" s="99">
        <v>42</v>
      </c>
      <c r="AP456" s="99">
        <v>21</v>
      </c>
      <c r="AQ456" s="99">
        <v>10</v>
      </c>
      <c r="AR456" s="108">
        <v>101.8</v>
      </c>
      <c r="AS456" s="92"/>
    </row>
    <row r="457" ht="14.25" spans="25:45">
      <c r="Y457" s="96" t="str">
        <f>CONCATENATE(Z457,AA457,AB457)</f>
        <v>432110</v>
      </c>
      <c r="Z457" s="99">
        <v>43</v>
      </c>
      <c r="AA457" s="99">
        <v>21</v>
      </c>
      <c r="AB457" s="99">
        <v>10</v>
      </c>
      <c r="AC457" s="100">
        <v>3.2</v>
      </c>
      <c r="AD457" s="100">
        <v>6.3</v>
      </c>
      <c r="AE457" s="100">
        <v>9.4</v>
      </c>
      <c r="AF457" s="100">
        <v>12.4</v>
      </c>
      <c r="AG457" s="100">
        <v>15.3</v>
      </c>
      <c r="AH457" s="100">
        <v>18.2</v>
      </c>
      <c r="AI457" s="100">
        <v>21.1</v>
      </c>
      <c r="AJ457" s="100">
        <v>26.6</v>
      </c>
      <c r="AK457" s="100">
        <v>32</v>
      </c>
      <c r="AL457" s="100">
        <v>39.7</v>
      </c>
      <c r="AN457" s="102" t="str">
        <f>CONCATENATE(AO457,AP457,AQ457)</f>
        <v>432110</v>
      </c>
      <c r="AO457" s="99">
        <v>43</v>
      </c>
      <c r="AP457" s="99">
        <v>21</v>
      </c>
      <c r="AQ457" s="99">
        <v>10</v>
      </c>
      <c r="AR457" s="108">
        <v>103</v>
      </c>
      <c r="AS457" s="92"/>
    </row>
    <row r="458" ht="14.25" spans="25:45">
      <c r="Y458" s="96" t="str">
        <f>CONCATENATE(Z458,AA458,AB458)</f>
        <v>442110</v>
      </c>
      <c r="Z458" s="99">
        <v>44</v>
      </c>
      <c r="AA458" s="99">
        <v>21</v>
      </c>
      <c r="AB458" s="99">
        <v>10</v>
      </c>
      <c r="AC458" s="100">
        <v>3.5</v>
      </c>
      <c r="AD458" s="100">
        <v>6.9</v>
      </c>
      <c r="AE458" s="100">
        <v>10.2</v>
      </c>
      <c r="AF458" s="100">
        <v>13.5</v>
      </c>
      <c r="AG458" s="100">
        <v>16.7</v>
      </c>
      <c r="AH458" s="100">
        <v>19.9</v>
      </c>
      <c r="AI458" s="100">
        <v>23</v>
      </c>
      <c r="AJ458" s="100">
        <v>29.1</v>
      </c>
      <c r="AK458" s="100">
        <v>34.9</v>
      </c>
      <c r="AL458" s="100">
        <v>43.3</v>
      </c>
      <c r="AN458" s="102" t="str">
        <f>CONCATENATE(AO458,AP458,AQ458)</f>
        <v>442110</v>
      </c>
      <c r="AO458" s="99">
        <v>44</v>
      </c>
      <c r="AP458" s="99">
        <v>21</v>
      </c>
      <c r="AQ458" s="99">
        <v>10</v>
      </c>
      <c r="AR458" s="108">
        <v>104.4</v>
      </c>
      <c r="AS458" s="92"/>
    </row>
    <row r="459" ht="14.25" spans="25:45">
      <c r="Y459" s="96" t="str">
        <f>CONCATENATE(Z459,AA459,AB459)</f>
        <v>452110</v>
      </c>
      <c r="Z459" s="99">
        <v>45</v>
      </c>
      <c r="AA459" s="99">
        <v>21</v>
      </c>
      <c r="AB459" s="99">
        <v>10</v>
      </c>
      <c r="AC459" s="100">
        <v>3.8</v>
      </c>
      <c r="AD459" s="100">
        <v>7.6</v>
      </c>
      <c r="AE459" s="100">
        <v>11.2</v>
      </c>
      <c r="AF459" s="100">
        <v>14.8</v>
      </c>
      <c r="AG459" s="100">
        <v>18.4</v>
      </c>
      <c r="AH459" s="100">
        <v>21.8</v>
      </c>
      <c r="AI459" s="100">
        <v>25.2</v>
      </c>
      <c r="AJ459" s="100">
        <v>31.8</v>
      </c>
      <c r="AK459" s="100">
        <v>38.1</v>
      </c>
      <c r="AL459" s="100">
        <v>47.2</v>
      </c>
      <c r="AN459" s="102" t="str">
        <f>CONCATENATE(AO459,AP459,AQ459)</f>
        <v>452110</v>
      </c>
      <c r="AO459" s="99">
        <v>45</v>
      </c>
      <c r="AP459" s="99">
        <v>21</v>
      </c>
      <c r="AQ459" s="99">
        <v>10</v>
      </c>
      <c r="AR459" s="108">
        <v>105.9</v>
      </c>
      <c r="AS459" s="92"/>
    </row>
    <row r="460" ht="14.25" spans="25:45">
      <c r="Y460" s="96" t="str">
        <f>CONCATENATE(Z460,AA460,AB460)</f>
        <v>462110</v>
      </c>
      <c r="Z460" s="99">
        <v>46</v>
      </c>
      <c r="AA460" s="99">
        <v>21</v>
      </c>
      <c r="AB460" s="99">
        <v>10</v>
      </c>
      <c r="AC460" s="100">
        <v>4.2</v>
      </c>
      <c r="AD460" s="100">
        <v>8.3</v>
      </c>
      <c r="AE460" s="100">
        <v>12.4</v>
      </c>
      <c r="AF460" s="100">
        <v>16.3</v>
      </c>
      <c r="AG460" s="100">
        <v>20.2</v>
      </c>
      <c r="AH460" s="100">
        <v>23.9</v>
      </c>
      <c r="AI460" s="100">
        <v>27.6</v>
      </c>
      <c r="AJ460" s="100">
        <v>34.8</v>
      </c>
      <c r="AK460" s="100">
        <v>41.6</v>
      </c>
      <c r="AL460" s="100">
        <v>51.4</v>
      </c>
      <c r="AN460" s="102" t="str">
        <f>CONCATENATE(AO460,AP460,AQ460)</f>
        <v>462110</v>
      </c>
      <c r="AO460" s="99">
        <v>46</v>
      </c>
      <c r="AP460" s="99">
        <v>21</v>
      </c>
      <c r="AQ460" s="99">
        <v>10</v>
      </c>
      <c r="AR460" s="108">
        <v>107.5</v>
      </c>
      <c r="AS460" s="92"/>
    </row>
    <row r="461" ht="14.25" spans="25:45">
      <c r="Y461" s="96" t="str">
        <f>CONCATENATE(Z461,AA461,AB461)</f>
        <v>472110</v>
      </c>
      <c r="Z461" s="99">
        <v>47</v>
      </c>
      <c r="AA461" s="99">
        <v>21</v>
      </c>
      <c r="AB461" s="99">
        <v>10</v>
      </c>
      <c r="AC461" s="100">
        <v>4.6</v>
      </c>
      <c r="AD461" s="100">
        <v>9.1</v>
      </c>
      <c r="AE461" s="100">
        <v>13.5</v>
      </c>
      <c r="AF461" s="100">
        <v>17.8</v>
      </c>
      <c r="AG461" s="100">
        <v>22</v>
      </c>
      <c r="AH461" s="100">
        <v>26.1</v>
      </c>
      <c r="AI461" s="100">
        <v>30.2</v>
      </c>
      <c r="AJ461" s="100">
        <v>37.9</v>
      </c>
      <c r="AK461" s="100">
        <v>45.4</v>
      </c>
      <c r="AL461" s="100">
        <v>56</v>
      </c>
      <c r="AN461" s="102" t="str">
        <f>CONCATENATE(AO461,AP461,AQ461)</f>
        <v>472110</v>
      </c>
      <c r="AO461" s="99">
        <v>47</v>
      </c>
      <c r="AP461" s="99">
        <v>21</v>
      </c>
      <c r="AQ461" s="99">
        <v>10</v>
      </c>
      <c r="AR461" s="108">
        <v>109.4</v>
      </c>
      <c r="AS461" s="92"/>
    </row>
    <row r="462" ht="14.25" spans="25:45">
      <c r="Y462" s="96" t="str">
        <f>CONCATENATE(Z462,AA462,AB462)</f>
        <v>482110</v>
      </c>
      <c r="Z462" s="99">
        <v>48</v>
      </c>
      <c r="AA462" s="99">
        <v>21</v>
      </c>
      <c r="AB462" s="99">
        <v>10</v>
      </c>
      <c r="AC462" s="100">
        <v>5.1</v>
      </c>
      <c r="AD462" s="100">
        <v>10</v>
      </c>
      <c r="AE462" s="100">
        <v>14.9</v>
      </c>
      <c r="AF462" s="100">
        <v>19.6</v>
      </c>
      <c r="AG462" s="100">
        <v>24.1</v>
      </c>
      <c r="AH462" s="100">
        <v>28.6</v>
      </c>
      <c r="AI462" s="100">
        <v>33</v>
      </c>
      <c r="AJ462" s="100">
        <v>41.4</v>
      </c>
      <c r="AK462" s="100">
        <v>49.5</v>
      </c>
      <c r="AL462" s="100">
        <v>61</v>
      </c>
      <c r="AN462" s="102" t="str">
        <f>CONCATENATE(AO462,AP462,AQ462)</f>
        <v>482110</v>
      </c>
      <c r="AO462" s="99">
        <v>48</v>
      </c>
      <c r="AP462" s="99">
        <v>21</v>
      </c>
      <c r="AQ462" s="99">
        <v>10</v>
      </c>
      <c r="AR462" s="108">
        <v>111.4</v>
      </c>
      <c r="AS462" s="92"/>
    </row>
    <row r="463" ht="14.25" spans="25:45">
      <c r="Y463" s="96" t="str">
        <f>CONCATENATE(Z463,AA463,AB463)</f>
        <v>492110</v>
      </c>
      <c r="Z463" s="99">
        <v>49</v>
      </c>
      <c r="AA463" s="99">
        <v>21</v>
      </c>
      <c r="AB463" s="99">
        <v>10</v>
      </c>
      <c r="AC463" s="100">
        <v>5.5</v>
      </c>
      <c r="AD463" s="100">
        <v>11</v>
      </c>
      <c r="AE463" s="100">
        <v>16.2</v>
      </c>
      <c r="AF463" s="100">
        <v>21.4</v>
      </c>
      <c r="AG463" s="100">
        <v>26.4</v>
      </c>
      <c r="AH463" s="100">
        <v>31.3</v>
      </c>
      <c r="AI463" s="100">
        <v>36</v>
      </c>
      <c r="AJ463" s="100">
        <v>45.2</v>
      </c>
      <c r="AK463" s="100">
        <v>53.9</v>
      </c>
      <c r="AL463" s="100">
        <v>66.4</v>
      </c>
      <c r="AN463" s="102" t="str">
        <f>CONCATENATE(AO463,AP463,AQ463)</f>
        <v>492110</v>
      </c>
      <c r="AO463" s="99">
        <v>49</v>
      </c>
      <c r="AP463" s="99">
        <v>21</v>
      </c>
      <c r="AQ463" s="99">
        <v>10</v>
      </c>
      <c r="AR463" s="108">
        <v>113.7</v>
      </c>
      <c r="AS463" s="92"/>
    </row>
    <row r="464" ht="14.25" spans="25:45">
      <c r="Y464" s="96" t="str">
        <f>CONCATENATE(Z464,AA464,AB464)</f>
        <v>182113</v>
      </c>
      <c r="Z464" s="99">
        <v>18</v>
      </c>
      <c r="AA464" s="99">
        <v>21</v>
      </c>
      <c r="AB464" s="99">
        <v>13</v>
      </c>
      <c r="AC464" s="100">
        <v>0.5</v>
      </c>
      <c r="AD464" s="100">
        <v>1</v>
      </c>
      <c r="AE464" s="100">
        <v>1.5</v>
      </c>
      <c r="AF464" s="100">
        <v>2</v>
      </c>
      <c r="AG464" s="100">
        <v>2.5</v>
      </c>
      <c r="AH464" s="100">
        <v>3</v>
      </c>
      <c r="AI464" s="100">
        <v>3.4</v>
      </c>
      <c r="AJ464" s="100">
        <v>4.4</v>
      </c>
      <c r="AK464" s="100">
        <v>5.4</v>
      </c>
      <c r="AL464" s="100">
        <v>6.9</v>
      </c>
      <c r="AN464" s="102" t="str">
        <f>CONCATENATE(AO464,AP464,AQ464)</f>
        <v>182113</v>
      </c>
      <c r="AO464" s="99">
        <v>18</v>
      </c>
      <c r="AP464" s="99">
        <v>21</v>
      </c>
      <c r="AQ464" s="99">
        <v>13</v>
      </c>
      <c r="AR464" s="108">
        <v>75.5</v>
      </c>
      <c r="AS464" s="92"/>
    </row>
    <row r="465" ht="14.25" spans="25:45">
      <c r="Y465" s="96" t="str">
        <f>CONCATENATE(Z465,AA465,AB465)</f>
        <v>192113</v>
      </c>
      <c r="Z465" s="99">
        <v>19</v>
      </c>
      <c r="AA465" s="99">
        <v>21</v>
      </c>
      <c r="AB465" s="99">
        <v>13</v>
      </c>
      <c r="AC465" s="100">
        <v>0.5</v>
      </c>
      <c r="AD465" s="100">
        <v>1</v>
      </c>
      <c r="AE465" s="100">
        <v>1.5</v>
      </c>
      <c r="AF465" s="100">
        <v>2</v>
      </c>
      <c r="AG465" s="100">
        <v>2.5</v>
      </c>
      <c r="AH465" s="100">
        <v>3</v>
      </c>
      <c r="AI465" s="100">
        <v>3.5</v>
      </c>
      <c r="AJ465" s="100">
        <v>4.5</v>
      </c>
      <c r="AK465" s="100">
        <v>5.6</v>
      </c>
      <c r="AL465" s="100">
        <v>7.1</v>
      </c>
      <c r="AN465" s="102" t="str">
        <f>CONCATENATE(AO465,AP465,AQ465)</f>
        <v>192113</v>
      </c>
      <c r="AO465" s="99">
        <v>19</v>
      </c>
      <c r="AP465" s="99">
        <v>21</v>
      </c>
      <c r="AQ465" s="99">
        <v>13</v>
      </c>
      <c r="AR465" s="108">
        <v>75.6</v>
      </c>
      <c r="AS465" s="92"/>
    </row>
    <row r="466" ht="14.25" spans="25:45">
      <c r="Y466" s="96" t="str">
        <f>CONCATENATE(Z466,AA466,AB466)</f>
        <v>202113</v>
      </c>
      <c r="Z466" s="99">
        <v>20</v>
      </c>
      <c r="AA466" s="99">
        <v>21</v>
      </c>
      <c r="AB466" s="99">
        <v>13</v>
      </c>
      <c r="AC466" s="100">
        <v>0.6</v>
      </c>
      <c r="AD466" s="100">
        <v>1.1</v>
      </c>
      <c r="AE466" s="100">
        <v>1.6</v>
      </c>
      <c r="AF466" s="100">
        <v>2.1</v>
      </c>
      <c r="AG466" s="100">
        <v>2.7</v>
      </c>
      <c r="AH466" s="100">
        <v>3.2</v>
      </c>
      <c r="AI466" s="100">
        <v>3.7</v>
      </c>
      <c r="AJ466" s="100">
        <v>4.8</v>
      </c>
      <c r="AK466" s="100">
        <v>5.8</v>
      </c>
      <c r="AL466" s="100">
        <v>7.4</v>
      </c>
      <c r="AN466" s="102" t="str">
        <f>CONCATENATE(AO466,AP466,AQ466)</f>
        <v>202113</v>
      </c>
      <c r="AO466" s="99">
        <v>20</v>
      </c>
      <c r="AP466" s="99">
        <v>21</v>
      </c>
      <c r="AQ466" s="99">
        <v>13</v>
      </c>
      <c r="AR466" s="108">
        <v>75.6</v>
      </c>
      <c r="AS466" s="92"/>
    </row>
    <row r="467" ht="14.25" spans="25:45">
      <c r="Y467" s="96" t="str">
        <f>CONCATENATE(Z467,AA467,AB467)</f>
        <v>212113</v>
      </c>
      <c r="Z467" s="99">
        <v>21</v>
      </c>
      <c r="AA467" s="99">
        <v>21</v>
      </c>
      <c r="AB467" s="99">
        <v>13</v>
      </c>
      <c r="AC467" s="100">
        <v>0.6</v>
      </c>
      <c r="AD467" s="100">
        <v>1.1</v>
      </c>
      <c r="AE467" s="100">
        <v>1.6</v>
      </c>
      <c r="AF467" s="100">
        <v>2.2</v>
      </c>
      <c r="AG467" s="100">
        <v>2.7</v>
      </c>
      <c r="AH467" s="100">
        <v>3.3</v>
      </c>
      <c r="AI467" s="100">
        <v>3.8</v>
      </c>
      <c r="AJ467" s="100">
        <v>4.9</v>
      </c>
      <c r="AK467" s="100">
        <v>6</v>
      </c>
      <c r="AL467" s="100">
        <v>7.6</v>
      </c>
      <c r="AN467" s="102" t="str">
        <f>CONCATENATE(AO467,AP467,AQ467)</f>
        <v>212113</v>
      </c>
      <c r="AO467" s="99">
        <v>21</v>
      </c>
      <c r="AP467" s="99">
        <v>21</v>
      </c>
      <c r="AQ467" s="99">
        <v>13</v>
      </c>
      <c r="AR467" s="108">
        <v>75.7</v>
      </c>
      <c r="AS467" s="92"/>
    </row>
    <row r="468" ht="14.25" spans="25:45">
      <c r="Y468" s="96" t="str">
        <f>CONCATENATE(Z468,AA468,AB468)</f>
        <v>222113</v>
      </c>
      <c r="Z468" s="99">
        <v>22</v>
      </c>
      <c r="AA468" s="99">
        <v>21</v>
      </c>
      <c r="AB468" s="99">
        <v>13</v>
      </c>
      <c r="AC468" s="100">
        <v>0.6</v>
      </c>
      <c r="AD468" s="100">
        <v>1.1</v>
      </c>
      <c r="AE468" s="100">
        <v>1.7</v>
      </c>
      <c r="AF468" s="100">
        <v>2.3</v>
      </c>
      <c r="AG468" s="100">
        <v>2.8</v>
      </c>
      <c r="AH468" s="100">
        <v>3.4</v>
      </c>
      <c r="AI468" s="100">
        <v>3.9</v>
      </c>
      <c r="AJ468" s="100">
        <v>5.1</v>
      </c>
      <c r="AK468" s="100">
        <v>6.2</v>
      </c>
      <c r="AL468" s="100">
        <v>7.8</v>
      </c>
      <c r="AN468" s="102" t="str">
        <f>CONCATENATE(AO468,AP468,AQ468)</f>
        <v>222113</v>
      </c>
      <c r="AO468" s="99">
        <v>22</v>
      </c>
      <c r="AP468" s="99">
        <v>21</v>
      </c>
      <c r="AQ468" s="99">
        <v>13</v>
      </c>
      <c r="AR468" s="108">
        <v>75.8</v>
      </c>
      <c r="AS468" s="92"/>
    </row>
    <row r="469" ht="14.25" spans="25:45">
      <c r="Y469" s="96" t="str">
        <f>CONCATENATE(Z469,AA469,AB469)</f>
        <v>232113</v>
      </c>
      <c r="Z469" s="99">
        <v>23</v>
      </c>
      <c r="AA469" s="99">
        <v>21</v>
      </c>
      <c r="AB469" s="99">
        <v>13</v>
      </c>
      <c r="AC469" s="100">
        <v>0.6</v>
      </c>
      <c r="AD469" s="100">
        <v>1.2</v>
      </c>
      <c r="AE469" s="100">
        <v>1.7</v>
      </c>
      <c r="AF469" s="100">
        <v>2.3</v>
      </c>
      <c r="AG469" s="100">
        <v>2.9</v>
      </c>
      <c r="AH469" s="100">
        <v>3.5</v>
      </c>
      <c r="AI469" s="100">
        <v>4.1</v>
      </c>
      <c r="AJ469" s="100">
        <v>5.2</v>
      </c>
      <c r="AK469" s="100">
        <v>6.4</v>
      </c>
      <c r="AL469" s="100">
        <v>8.1</v>
      </c>
      <c r="AN469" s="102" t="str">
        <f>CONCATENATE(AO469,AP469,AQ469)</f>
        <v>232113</v>
      </c>
      <c r="AO469" s="99">
        <v>23</v>
      </c>
      <c r="AP469" s="99">
        <v>21</v>
      </c>
      <c r="AQ469" s="99">
        <v>13</v>
      </c>
      <c r="AR469" s="108">
        <v>75.9</v>
      </c>
      <c r="AS469" s="92"/>
    </row>
    <row r="470" ht="14.25" spans="25:45">
      <c r="Y470" s="96" t="str">
        <f>CONCATENATE(Z470,AA470,AB470)</f>
        <v>242113</v>
      </c>
      <c r="Z470" s="99">
        <v>24</v>
      </c>
      <c r="AA470" s="99">
        <v>21</v>
      </c>
      <c r="AB470" s="99">
        <v>13</v>
      </c>
      <c r="AC470" s="100">
        <v>0.6</v>
      </c>
      <c r="AD470" s="100">
        <v>1.2</v>
      </c>
      <c r="AE470" s="100">
        <v>1.8</v>
      </c>
      <c r="AF470" s="100">
        <v>2.4</v>
      </c>
      <c r="AG470" s="100">
        <v>3</v>
      </c>
      <c r="AH470" s="100">
        <v>3.7</v>
      </c>
      <c r="AI470" s="100">
        <v>4.3</v>
      </c>
      <c r="AJ470" s="100">
        <v>5.5</v>
      </c>
      <c r="AK470" s="100">
        <v>6.7</v>
      </c>
      <c r="AL470" s="100">
        <v>8.5</v>
      </c>
      <c r="AN470" s="102" t="str">
        <f>CONCATENATE(AO470,AP470,AQ470)</f>
        <v>242113</v>
      </c>
      <c r="AO470" s="99">
        <v>24</v>
      </c>
      <c r="AP470" s="99">
        <v>21</v>
      </c>
      <c r="AQ470" s="99">
        <v>13</v>
      </c>
      <c r="AR470" s="108">
        <v>76</v>
      </c>
      <c r="AS470" s="92"/>
    </row>
    <row r="471" ht="14.25" spans="25:45">
      <c r="Y471" s="96" t="str">
        <f>CONCATENATE(Z471,AA471,AB471)</f>
        <v>252113</v>
      </c>
      <c r="Z471" s="99">
        <v>25</v>
      </c>
      <c r="AA471" s="99">
        <v>21</v>
      </c>
      <c r="AB471" s="99">
        <v>13</v>
      </c>
      <c r="AC471" s="100">
        <v>0.7</v>
      </c>
      <c r="AD471" s="100">
        <v>1.3</v>
      </c>
      <c r="AE471" s="100">
        <v>1.9</v>
      </c>
      <c r="AF471" s="100">
        <v>2.6</v>
      </c>
      <c r="AG471" s="100">
        <v>3.2</v>
      </c>
      <c r="AH471" s="100">
        <v>3.8</v>
      </c>
      <c r="AI471" s="100">
        <v>4.5</v>
      </c>
      <c r="AJ471" s="100">
        <v>5.7</v>
      </c>
      <c r="AK471" s="100">
        <v>7</v>
      </c>
      <c r="AL471" s="100">
        <v>8.9</v>
      </c>
      <c r="AN471" s="102" t="str">
        <f>CONCATENATE(AO471,AP471,AQ471)</f>
        <v>252113</v>
      </c>
      <c r="AO471" s="99">
        <v>25</v>
      </c>
      <c r="AP471" s="99">
        <v>21</v>
      </c>
      <c r="AQ471" s="99">
        <v>13</v>
      </c>
      <c r="AR471" s="108">
        <v>76.1</v>
      </c>
      <c r="AS471" s="92"/>
    </row>
    <row r="472" ht="14.25" spans="25:45">
      <c r="Y472" s="96" t="str">
        <f>CONCATENATE(Z472,AA472,AB472)</f>
        <v>262113</v>
      </c>
      <c r="Z472" s="99">
        <v>26</v>
      </c>
      <c r="AA472" s="99">
        <v>21</v>
      </c>
      <c r="AB472" s="99">
        <v>13</v>
      </c>
      <c r="AC472" s="100">
        <v>0.6</v>
      </c>
      <c r="AD472" s="100">
        <v>1.3</v>
      </c>
      <c r="AE472" s="100">
        <v>2</v>
      </c>
      <c r="AF472" s="100">
        <v>2.7</v>
      </c>
      <c r="AG472" s="100">
        <v>3.3</v>
      </c>
      <c r="AH472" s="100">
        <v>4</v>
      </c>
      <c r="AI472" s="100">
        <v>4.7</v>
      </c>
      <c r="AJ472" s="100">
        <v>6</v>
      </c>
      <c r="AK472" s="100">
        <v>7.3</v>
      </c>
      <c r="AL472" s="100">
        <v>9.3</v>
      </c>
      <c r="AN472" s="102" t="str">
        <f>CONCATENATE(AO472,AP472,AQ472)</f>
        <v>262113</v>
      </c>
      <c r="AO472" s="99">
        <v>26</v>
      </c>
      <c r="AP472" s="99">
        <v>21</v>
      </c>
      <c r="AQ472" s="99">
        <v>13</v>
      </c>
      <c r="AR472" s="108">
        <v>76.3</v>
      </c>
      <c r="AS472" s="92"/>
    </row>
    <row r="473" ht="14.25" spans="25:45">
      <c r="Y473" s="96" t="str">
        <f>CONCATENATE(Z473,AA473,AB473)</f>
        <v>272113</v>
      </c>
      <c r="Z473" s="99">
        <v>27</v>
      </c>
      <c r="AA473" s="99">
        <v>21</v>
      </c>
      <c r="AB473" s="99">
        <v>13</v>
      </c>
      <c r="AC473" s="100">
        <v>0.7</v>
      </c>
      <c r="AD473" s="100">
        <v>1.5</v>
      </c>
      <c r="AE473" s="100">
        <v>2.2</v>
      </c>
      <c r="AF473" s="100">
        <v>2.9</v>
      </c>
      <c r="AG473" s="100">
        <v>3.6</v>
      </c>
      <c r="AH473" s="100">
        <v>4.3</v>
      </c>
      <c r="AI473" s="100">
        <v>5</v>
      </c>
      <c r="AJ473" s="100">
        <v>6.4</v>
      </c>
      <c r="AK473" s="100">
        <v>7.8</v>
      </c>
      <c r="AL473" s="100">
        <v>9.9</v>
      </c>
      <c r="AN473" s="102" t="str">
        <f>CONCATENATE(AO473,AP473,AQ473)</f>
        <v>272113</v>
      </c>
      <c r="AO473" s="99">
        <v>27</v>
      </c>
      <c r="AP473" s="99">
        <v>21</v>
      </c>
      <c r="AQ473" s="99">
        <v>13</v>
      </c>
      <c r="AR473" s="108">
        <v>76.4</v>
      </c>
      <c r="AS473" s="92"/>
    </row>
    <row r="474" ht="14.25" spans="25:45">
      <c r="Y474" s="96" t="str">
        <f>CONCATENATE(Z474,AA474,AB474)</f>
        <v>282113</v>
      </c>
      <c r="Z474" s="99">
        <v>28</v>
      </c>
      <c r="AA474" s="99">
        <v>21</v>
      </c>
      <c r="AB474" s="99">
        <v>13</v>
      </c>
      <c r="AC474" s="100">
        <v>0.8</v>
      </c>
      <c r="AD474" s="100">
        <v>1.5</v>
      </c>
      <c r="AE474" s="100">
        <v>2.3</v>
      </c>
      <c r="AF474" s="100">
        <v>3.1</v>
      </c>
      <c r="AG474" s="100">
        <v>3.8</v>
      </c>
      <c r="AH474" s="100">
        <v>4.6</v>
      </c>
      <c r="AI474" s="100">
        <v>5.3</v>
      </c>
      <c r="AJ474" s="100">
        <v>6.8</v>
      </c>
      <c r="AK474" s="100">
        <v>8.3</v>
      </c>
      <c r="AL474" s="100">
        <v>10.5</v>
      </c>
      <c r="AN474" s="102" t="str">
        <f>CONCATENATE(AO474,AP474,AQ474)</f>
        <v>282113</v>
      </c>
      <c r="AO474" s="99">
        <v>28</v>
      </c>
      <c r="AP474" s="99">
        <v>21</v>
      </c>
      <c r="AQ474" s="99">
        <v>13</v>
      </c>
      <c r="AR474" s="108">
        <v>76.6</v>
      </c>
      <c r="AS474" s="92"/>
    </row>
    <row r="475" ht="14.25" spans="25:45">
      <c r="Y475" s="96" t="str">
        <f>CONCATENATE(Z475,AA475,AB475)</f>
        <v>292113</v>
      </c>
      <c r="Z475" s="99">
        <v>29</v>
      </c>
      <c r="AA475" s="99">
        <v>21</v>
      </c>
      <c r="AB475" s="99">
        <v>13</v>
      </c>
      <c r="AC475" s="100">
        <v>0.9</v>
      </c>
      <c r="AD475" s="100">
        <v>1.7</v>
      </c>
      <c r="AE475" s="100">
        <v>2.5</v>
      </c>
      <c r="AF475" s="100">
        <v>3.3</v>
      </c>
      <c r="AG475" s="100">
        <v>4.1</v>
      </c>
      <c r="AH475" s="100">
        <v>4.9</v>
      </c>
      <c r="AI475" s="100">
        <v>5.7</v>
      </c>
      <c r="AJ475" s="100">
        <v>7.3</v>
      </c>
      <c r="AK475" s="100">
        <v>8.9</v>
      </c>
      <c r="AL475" s="100">
        <v>11.3</v>
      </c>
      <c r="AN475" s="102" t="str">
        <f>CONCATENATE(AO475,AP475,AQ475)</f>
        <v>292113</v>
      </c>
      <c r="AO475" s="99">
        <v>29</v>
      </c>
      <c r="AP475" s="99">
        <v>21</v>
      </c>
      <c r="AQ475" s="99">
        <v>13</v>
      </c>
      <c r="AR475" s="108">
        <v>76.8</v>
      </c>
      <c r="AS475" s="92"/>
    </row>
    <row r="476" ht="14.25" spans="25:45">
      <c r="Y476" s="96" t="str">
        <f>CONCATENATE(Z476,AA476,AB476)</f>
        <v>302113</v>
      </c>
      <c r="Z476" s="99">
        <v>30</v>
      </c>
      <c r="AA476" s="99">
        <v>21</v>
      </c>
      <c r="AB476" s="99">
        <v>13</v>
      </c>
      <c r="AC476" s="100">
        <v>0.9</v>
      </c>
      <c r="AD476" s="100">
        <v>1.8</v>
      </c>
      <c r="AE476" s="100">
        <v>2.6</v>
      </c>
      <c r="AF476" s="100">
        <v>3.5</v>
      </c>
      <c r="AG476" s="100">
        <v>4.4</v>
      </c>
      <c r="AH476" s="100">
        <v>5.3</v>
      </c>
      <c r="AI476" s="100">
        <v>6.1</v>
      </c>
      <c r="AJ476" s="100">
        <v>7.8</v>
      </c>
      <c r="AK476" s="100">
        <v>9.5</v>
      </c>
      <c r="AL476" s="100">
        <v>12.1</v>
      </c>
      <c r="AN476" s="102" t="str">
        <f>CONCATENATE(AO476,AP476,AQ476)</f>
        <v>302113</v>
      </c>
      <c r="AO476" s="99">
        <v>30</v>
      </c>
      <c r="AP476" s="99">
        <v>21</v>
      </c>
      <c r="AQ476" s="99">
        <v>13</v>
      </c>
      <c r="AR476" s="108">
        <v>77.1</v>
      </c>
      <c r="AS476" s="92"/>
    </row>
    <row r="477" ht="14.25" spans="25:45">
      <c r="Y477" s="96" t="str">
        <f>CONCATENATE(Z477,AA477,AB477)</f>
        <v>312113</v>
      </c>
      <c r="Z477" s="99">
        <v>31</v>
      </c>
      <c r="AA477" s="99">
        <v>21</v>
      </c>
      <c r="AB477" s="99">
        <v>13</v>
      </c>
      <c r="AC477" s="100">
        <v>1</v>
      </c>
      <c r="AD477" s="100">
        <v>1.9</v>
      </c>
      <c r="AE477" s="100">
        <v>2.9</v>
      </c>
      <c r="AF477" s="100">
        <v>3.8</v>
      </c>
      <c r="AG477" s="100">
        <v>4.7</v>
      </c>
      <c r="AH477" s="100">
        <v>5.7</v>
      </c>
      <c r="AI477" s="100">
        <v>6.6</v>
      </c>
      <c r="AJ477" s="100">
        <v>8.5</v>
      </c>
      <c r="AK477" s="100">
        <v>10.3</v>
      </c>
      <c r="AL477" s="100">
        <v>13</v>
      </c>
      <c r="AN477" s="102" t="str">
        <f>CONCATENATE(AO477,AP477,AQ477)</f>
        <v>312113</v>
      </c>
      <c r="AO477" s="99">
        <v>31</v>
      </c>
      <c r="AP477" s="99">
        <v>21</v>
      </c>
      <c r="AQ477" s="99">
        <v>13</v>
      </c>
      <c r="AR477" s="108">
        <v>77.4</v>
      </c>
      <c r="AS477" s="92"/>
    </row>
    <row r="478" ht="14.25" spans="25:45">
      <c r="Y478" s="96" t="str">
        <f>CONCATENATE(Z478,AA478,AB478)</f>
        <v>322113</v>
      </c>
      <c r="Z478" s="99">
        <v>32</v>
      </c>
      <c r="AA478" s="99">
        <v>21</v>
      </c>
      <c r="AB478" s="99">
        <v>13</v>
      </c>
      <c r="AC478" s="100">
        <v>1.1</v>
      </c>
      <c r="AD478" s="100">
        <v>2.1</v>
      </c>
      <c r="AE478" s="100">
        <v>3.1</v>
      </c>
      <c r="AF478" s="100">
        <v>4.2</v>
      </c>
      <c r="AG478" s="100">
        <v>5.2</v>
      </c>
      <c r="AH478" s="100">
        <v>6.2</v>
      </c>
      <c r="AI478" s="100">
        <v>7.2</v>
      </c>
      <c r="AJ478" s="100">
        <v>9.2</v>
      </c>
      <c r="AK478" s="100">
        <v>11.2</v>
      </c>
      <c r="AL478" s="100">
        <v>14.1</v>
      </c>
      <c r="AN478" s="102" t="str">
        <f>CONCATENATE(AO478,AP478,AQ478)</f>
        <v>322113</v>
      </c>
      <c r="AO478" s="99">
        <v>32</v>
      </c>
      <c r="AP478" s="99">
        <v>21</v>
      </c>
      <c r="AQ478" s="99">
        <v>13</v>
      </c>
      <c r="AR478" s="108">
        <v>77.7</v>
      </c>
      <c r="AS478" s="92"/>
    </row>
    <row r="479" ht="14.25" spans="25:45">
      <c r="Y479" s="96" t="str">
        <f>CONCATENATE(Z479,AA479,AB479)</f>
        <v>332113</v>
      </c>
      <c r="Z479" s="99">
        <v>33</v>
      </c>
      <c r="AA479" s="99">
        <v>21</v>
      </c>
      <c r="AB479" s="99">
        <v>13</v>
      </c>
      <c r="AC479" s="100">
        <v>1.2</v>
      </c>
      <c r="AD479" s="100">
        <v>2.3</v>
      </c>
      <c r="AE479" s="100">
        <v>3.4</v>
      </c>
      <c r="AF479" s="100">
        <v>4.5</v>
      </c>
      <c r="AG479" s="100">
        <v>5.6</v>
      </c>
      <c r="AH479" s="100">
        <v>6.7</v>
      </c>
      <c r="AI479" s="100">
        <v>7.8</v>
      </c>
      <c r="AJ479" s="100">
        <v>10</v>
      </c>
      <c r="AK479" s="100">
        <v>12.1</v>
      </c>
      <c r="AL479" s="100">
        <v>15.3</v>
      </c>
      <c r="AN479" s="102" t="str">
        <f>CONCATENATE(AO479,AP479,AQ479)</f>
        <v>332113</v>
      </c>
      <c r="AO479" s="99">
        <v>33</v>
      </c>
      <c r="AP479" s="99">
        <v>21</v>
      </c>
      <c r="AQ479" s="99">
        <v>13</v>
      </c>
      <c r="AR479" s="108">
        <v>78.1</v>
      </c>
      <c r="AS479" s="92"/>
    </row>
    <row r="480" ht="14.25" spans="25:45">
      <c r="Y480" s="96" t="str">
        <f>CONCATENATE(Z480,AA480,AB480)</f>
        <v>342113</v>
      </c>
      <c r="Z480" s="99">
        <v>34</v>
      </c>
      <c r="AA480" s="99">
        <v>21</v>
      </c>
      <c r="AB480" s="99">
        <v>13</v>
      </c>
      <c r="AC480" s="100">
        <v>1.2</v>
      </c>
      <c r="AD480" s="100">
        <v>2.4</v>
      </c>
      <c r="AE480" s="100">
        <v>3.6</v>
      </c>
      <c r="AF480" s="100">
        <v>4.9</v>
      </c>
      <c r="AG480" s="100">
        <v>6.1</v>
      </c>
      <c r="AH480" s="100">
        <v>7.3</v>
      </c>
      <c r="AI480" s="100">
        <v>8.5</v>
      </c>
      <c r="AJ480" s="100">
        <v>10.8</v>
      </c>
      <c r="AK480" s="100">
        <v>13.1</v>
      </c>
      <c r="AL480" s="100">
        <v>16.6</v>
      </c>
      <c r="AN480" s="102" t="str">
        <f>CONCATENATE(AO480,AP480,AQ480)</f>
        <v>342113</v>
      </c>
      <c r="AO480" s="99">
        <v>34</v>
      </c>
      <c r="AP480" s="99">
        <v>21</v>
      </c>
      <c r="AQ480" s="99">
        <v>13</v>
      </c>
      <c r="AR480" s="108">
        <v>78.6</v>
      </c>
      <c r="AS480" s="92"/>
    </row>
    <row r="481" ht="14.25" spans="25:45">
      <c r="Y481" s="96" t="str">
        <f>CONCATENATE(Z481,AA481,AB481)</f>
        <v>352113</v>
      </c>
      <c r="Z481" s="99">
        <v>35</v>
      </c>
      <c r="AA481" s="99">
        <v>21</v>
      </c>
      <c r="AB481" s="99">
        <v>13</v>
      </c>
      <c r="AC481" s="100">
        <v>1.4</v>
      </c>
      <c r="AD481" s="100">
        <v>2.7</v>
      </c>
      <c r="AE481" s="100">
        <v>4.1</v>
      </c>
      <c r="AF481" s="100">
        <v>5.4</v>
      </c>
      <c r="AG481" s="100">
        <v>6.7</v>
      </c>
      <c r="AH481" s="100">
        <v>8</v>
      </c>
      <c r="AI481" s="100">
        <v>9.3</v>
      </c>
      <c r="AJ481" s="100">
        <v>11.9</v>
      </c>
      <c r="AK481" s="100">
        <v>14.4</v>
      </c>
      <c r="AL481" s="100">
        <v>18.1</v>
      </c>
      <c r="AN481" s="102" t="str">
        <f>CONCATENATE(AO481,AP481,AQ481)</f>
        <v>352113</v>
      </c>
      <c r="AO481" s="99">
        <v>35</v>
      </c>
      <c r="AP481" s="99">
        <v>21</v>
      </c>
      <c r="AQ481" s="99">
        <v>13</v>
      </c>
      <c r="AR481" s="108">
        <v>79</v>
      </c>
      <c r="AS481" s="92"/>
    </row>
    <row r="482" ht="14.25" spans="25:45">
      <c r="Y482" s="96" t="str">
        <f>CONCATENATE(Z482,AA482,AB482)</f>
        <v>362113</v>
      </c>
      <c r="Z482" s="99">
        <v>36</v>
      </c>
      <c r="AA482" s="99">
        <v>21</v>
      </c>
      <c r="AB482" s="99">
        <v>13</v>
      </c>
      <c r="AC482" s="100">
        <v>1.5</v>
      </c>
      <c r="AD482" s="100">
        <v>2.9</v>
      </c>
      <c r="AE482" s="100">
        <v>4.4</v>
      </c>
      <c r="AF482" s="100">
        <v>5.8</v>
      </c>
      <c r="AG482" s="100">
        <v>7.3</v>
      </c>
      <c r="AH482" s="100">
        <v>8.7</v>
      </c>
      <c r="AI482" s="100">
        <v>10.1</v>
      </c>
      <c r="AJ482" s="100">
        <v>12.9</v>
      </c>
      <c r="AK482" s="100">
        <v>15.6</v>
      </c>
      <c r="AL482" s="100">
        <v>19.7</v>
      </c>
      <c r="AN482" s="102" t="str">
        <f>CONCATENATE(AO482,AP482,AQ482)</f>
        <v>362113</v>
      </c>
      <c r="AO482" s="99">
        <v>36</v>
      </c>
      <c r="AP482" s="99">
        <v>21</v>
      </c>
      <c r="AQ482" s="99">
        <v>13</v>
      </c>
      <c r="AR482" s="108">
        <v>79.6</v>
      </c>
      <c r="AS482" s="92"/>
    </row>
    <row r="483" ht="14.25" spans="25:45">
      <c r="Y483" s="96" t="str">
        <f>CONCATENATE(Z483,AA483,AB483)</f>
        <v>372113</v>
      </c>
      <c r="Z483" s="99">
        <v>37</v>
      </c>
      <c r="AA483" s="99">
        <v>21</v>
      </c>
      <c r="AB483" s="99">
        <v>13</v>
      </c>
      <c r="AC483" s="100">
        <v>1.6</v>
      </c>
      <c r="AD483" s="100">
        <v>3.2</v>
      </c>
      <c r="AE483" s="100">
        <v>4.8</v>
      </c>
      <c r="AF483" s="100">
        <v>6.4</v>
      </c>
      <c r="AG483" s="100">
        <v>7.9</v>
      </c>
      <c r="AH483" s="100">
        <v>9.5</v>
      </c>
      <c r="AI483" s="100">
        <v>11</v>
      </c>
      <c r="AJ483" s="100">
        <v>14.1</v>
      </c>
      <c r="AK483" s="100">
        <v>17.1</v>
      </c>
      <c r="AL483" s="100">
        <v>21.4</v>
      </c>
      <c r="AN483" s="102" t="str">
        <f>CONCATENATE(AO483,AP483,AQ483)</f>
        <v>372113</v>
      </c>
      <c r="AO483" s="99">
        <v>37</v>
      </c>
      <c r="AP483" s="99">
        <v>21</v>
      </c>
      <c r="AQ483" s="99">
        <v>13</v>
      </c>
      <c r="AR483" s="108">
        <v>80.2</v>
      </c>
      <c r="AS483" s="92"/>
    </row>
    <row r="484" ht="14.25" spans="25:45">
      <c r="Y484" s="96" t="str">
        <f>CONCATENATE(Z484,AA484,AB484)</f>
        <v>382113</v>
      </c>
      <c r="Z484" s="99">
        <v>38</v>
      </c>
      <c r="AA484" s="99">
        <v>21</v>
      </c>
      <c r="AB484" s="99">
        <v>13</v>
      </c>
      <c r="AC484" s="100">
        <v>1.8</v>
      </c>
      <c r="AD484" s="100">
        <v>3.6</v>
      </c>
      <c r="AE484" s="100">
        <v>5.3</v>
      </c>
      <c r="AF484" s="100">
        <v>7</v>
      </c>
      <c r="AG484" s="100">
        <v>8.7</v>
      </c>
      <c r="AH484" s="100">
        <v>10.4</v>
      </c>
      <c r="AI484" s="100">
        <v>12.1</v>
      </c>
      <c r="AJ484" s="100">
        <v>15.4</v>
      </c>
      <c r="AK484" s="100">
        <v>18.6</v>
      </c>
      <c r="AL484" s="100">
        <v>23.4</v>
      </c>
      <c r="AN484" s="102" t="str">
        <f>CONCATENATE(AO484,AP484,AQ484)</f>
        <v>382113</v>
      </c>
      <c r="AO484" s="99">
        <v>38</v>
      </c>
      <c r="AP484" s="99">
        <v>21</v>
      </c>
      <c r="AQ484" s="99">
        <v>13</v>
      </c>
      <c r="AR484" s="108">
        <v>80.8</v>
      </c>
      <c r="AS484" s="92"/>
    </row>
    <row r="485" ht="14.25" spans="25:45">
      <c r="Y485" s="96" t="str">
        <f>CONCATENATE(Z485,AA485,AB485)</f>
        <v>392113</v>
      </c>
      <c r="Z485" s="99">
        <v>39</v>
      </c>
      <c r="AA485" s="99">
        <v>21</v>
      </c>
      <c r="AB485" s="99">
        <v>13</v>
      </c>
      <c r="AC485" s="100">
        <v>2</v>
      </c>
      <c r="AD485" s="100">
        <v>3.9</v>
      </c>
      <c r="AE485" s="100">
        <v>5.8</v>
      </c>
      <c r="AF485" s="100">
        <v>7.7</v>
      </c>
      <c r="AG485" s="100">
        <v>9.6</v>
      </c>
      <c r="AH485" s="100">
        <v>11.4</v>
      </c>
      <c r="AI485" s="100">
        <v>13.2</v>
      </c>
      <c r="AJ485" s="100">
        <v>16.8</v>
      </c>
      <c r="AK485" s="100">
        <v>20.4</v>
      </c>
      <c r="AL485" s="100">
        <v>25.5</v>
      </c>
      <c r="AN485" s="102" t="str">
        <f>CONCATENATE(AO485,AP485,AQ485)</f>
        <v>392113</v>
      </c>
      <c r="AO485" s="99">
        <v>39</v>
      </c>
      <c r="AP485" s="99">
        <v>21</v>
      </c>
      <c r="AQ485" s="99">
        <v>13</v>
      </c>
      <c r="AR485" s="108">
        <v>81.5</v>
      </c>
      <c r="AS485" s="92"/>
    </row>
    <row r="486" ht="14.25" spans="25:45">
      <c r="Y486" s="96" t="str">
        <f>CONCATENATE(Z486,AA486,AB486)</f>
        <v>402113</v>
      </c>
      <c r="Z486" s="99">
        <v>40</v>
      </c>
      <c r="AA486" s="99">
        <v>21</v>
      </c>
      <c r="AB486" s="99">
        <v>13</v>
      </c>
      <c r="AC486" s="100">
        <v>2.2</v>
      </c>
      <c r="AD486" s="100">
        <v>4.3</v>
      </c>
      <c r="AE486" s="100">
        <v>6.3</v>
      </c>
      <c r="AF486" s="100">
        <v>8.4</v>
      </c>
      <c r="AG486" s="100">
        <v>10.4</v>
      </c>
      <c r="AH486" s="100">
        <v>12.5</v>
      </c>
      <c r="AI486" s="100">
        <v>14.4</v>
      </c>
      <c r="AJ486" s="100">
        <v>18.4</v>
      </c>
      <c r="AK486" s="100">
        <v>22.2</v>
      </c>
      <c r="AL486" s="100">
        <v>27.8</v>
      </c>
      <c r="AN486" s="102" t="str">
        <f>CONCATENATE(AO486,AP486,AQ486)</f>
        <v>402113</v>
      </c>
      <c r="AO486" s="99">
        <v>40</v>
      </c>
      <c r="AP486" s="99">
        <v>21</v>
      </c>
      <c r="AQ486" s="99">
        <v>13</v>
      </c>
      <c r="AR486" s="108">
        <v>82.3</v>
      </c>
      <c r="AS486" s="92"/>
    </row>
    <row r="487" ht="14.25" spans="25:45">
      <c r="Y487" s="96" t="str">
        <f>CONCATENATE(Z487,AA487,AB487)</f>
        <v>412113</v>
      </c>
      <c r="Z487" s="99">
        <v>41</v>
      </c>
      <c r="AA487" s="99">
        <v>21</v>
      </c>
      <c r="AB487" s="99">
        <v>13</v>
      </c>
      <c r="AC487" s="100">
        <v>2.3</v>
      </c>
      <c r="AD487" s="100">
        <v>4.6</v>
      </c>
      <c r="AE487" s="100">
        <v>6.9</v>
      </c>
      <c r="AF487" s="100">
        <v>9.2</v>
      </c>
      <c r="AG487" s="100">
        <v>11.4</v>
      </c>
      <c r="AH487" s="100">
        <v>13.6</v>
      </c>
      <c r="AI487" s="100">
        <v>15.7</v>
      </c>
      <c r="AJ487" s="100">
        <v>20</v>
      </c>
      <c r="AK487" s="100">
        <v>24.2</v>
      </c>
      <c r="AL487" s="100">
        <v>30.2</v>
      </c>
      <c r="AN487" s="102" t="str">
        <f>CONCATENATE(AO487,AP487,AQ487)</f>
        <v>412113</v>
      </c>
      <c r="AO487" s="99">
        <v>41</v>
      </c>
      <c r="AP487" s="99">
        <v>21</v>
      </c>
      <c r="AQ487" s="99">
        <v>13</v>
      </c>
      <c r="AR487" s="108">
        <v>83.2</v>
      </c>
      <c r="AS487" s="92"/>
    </row>
    <row r="488" ht="14.25" spans="25:45">
      <c r="Y488" s="96" t="str">
        <f>CONCATENATE(Z488,AA488,AB488)</f>
        <v>422113</v>
      </c>
      <c r="Z488" s="99">
        <v>42</v>
      </c>
      <c r="AA488" s="99">
        <v>21</v>
      </c>
      <c r="AB488" s="99">
        <v>13</v>
      </c>
      <c r="AC488" s="100">
        <v>2.6</v>
      </c>
      <c r="AD488" s="100">
        <v>5.1</v>
      </c>
      <c r="AE488" s="100">
        <v>7.6</v>
      </c>
      <c r="AF488" s="100">
        <v>10.1</v>
      </c>
      <c r="AG488" s="100">
        <v>12.5</v>
      </c>
      <c r="AH488" s="100">
        <v>14.9</v>
      </c>
      <c r="AI488" s="100">
        <v>17.2</v>
      </c>
      <c r="AJ488" s="100">
        <v>21.9</v>
      </c>
      <c r="AK488" s="100">
        <v>26.4</v>
      </c>
      <c r="AL488" s="100">
        <v>32.9</v>
      </c>
      <c r="AN488" s="102" t="str">
        <f>CONCATENATE(AO488,AP488,AQ488)</f>
        <v>422113</v>
      </c>
      <c r="AO488" s="99">
        <v>42</v>
      </c>
      <c r="AP488" s="99">
        <v>21</v>
      </c>
      <c r="AQ488" s="99">
        <v>13</v>
      </c>
      <c r="AR488" s="108">
        <v>84.1</v>
      </c>
      <c r="AS488" s="92"/>
    </row>
    <row r="489" ht="14.25" spans="25:45">
      <c r="Y489" s="96" t="str">
        <f>CONCATENATE(Z489,AA489,AB489)</f>
        <v>432113</v>
      </c>
      <c r="Z489" s="99">
        <v>43</v>
      </c>
      <c r="AA489" s="99">
        <v>21</v>
      </c>
      <c r="AB489" s="99">
        <v>13</v>
      </c>
      <c r="AC489" s="100">
        <v>2.8</v>
      </c>
      <c r="AD489" s="100">
        <v>5.5</v>
      </c>
      <c r="AE489" s="100">
        <v>8.3</v>
      </c>
      <c r="AF489" s="100">
        <v>10.9</v>
      </c>
      <c r="AG489" s="100">
        <v>13.6</v>
      </c>
      <c r="AH489" s="100">
        <v>16.2</v>
      </c>
      <c r="AI489" s="100">
        <v>18.8</v>
      </c>
      <c r="AJ489" s="100">
        <v>23.8</v>
      </c>
      <c r="AK489" s="100">
        <v>28.7</v>
      </c>
      <c r="AL489" s="100">
        <v>35.8</v>
      </c>
      <c r="AN489" s="102" t="str">
        <f>CONCATENATE(AO489,AP489,AQ489)</f>
        <v>432113</v>
      </c>
      <c r="AO489" s="99">
        <v>43</v>
      </c>
      <c r="AP489" s="99">
        <v>21</v>
      </c>
      <c r="AQ489" s="99">
        <v>13</v>
      </c>
      <c r="AR489" s="108">
        <v>85.2</v>
      </c>
      <c r="AS489" s="92"/>
    </row>
    <row r="490" ht="14.25" spans="25:45">
      <c r="Y490" s="96" t="str">
        <f>CONCATENATE(Z490,AA490,AB490)</f>
        <v>442113</v>
      </c>
      <c r="Z490" s="99">
        <v>44</v>
      </c>
      <c r="AA490" s="99">
        <v>21</v>
      </c>
      <c r="AB490" s="99">
        <v>13</v>
      </c>
      <c r="AC490" s="100">
        <v>3.1</v>
      </c>
      <c r="AD490" s="100">
        <v>6.1</v>
      </c>
      <c r="AE490" s="100">
        <v>9.1</v>
      </c>
      <c r="AF490" s="100">
        <v>12</v>
      </c>
      <c r="AG490" s="100">
        <v>14.9</v>
      </c>
      <c r="AH490" s="100">
        <v>17.7</v>
      </c>
      <c r="AI490" s="100">
        <v>20.5</v>
      </c>
      <c r="AJ490" s="100">
        <v>26</v>
      </c>
      <c r="AK490" s="100">
        <v>31.3</v>
      </c>
      <c r="AL490" s="100">
        <v>38.9</v>
      </c>
      <c r="AN490" s="102" t="str">
        <f>CONCATENATE(AO490,AP490,AQ490)</f>
        <v>442113</v>
      </c>
      <c r="AO490" s="99">
        <v>44</v>
      </c>
      <c r="AP490" s="99">
        <v>21</v>
      </c>
      <c r="AQ490" s="99">
        <v>13</v>
      </c>
      <c r="AR490" s="108">
        <v>86.3</v>
      </c>
      <c r="AS490" s="92"/>
    </row>
    <row r="491" ht="14.25" spans="25:45">
      <c r="Y491" s="96" t="str">
        <f>CONCATENATE(Z491,AA491,AB491)</f>
        <v>452113</v>
      </c>
      <c r="Z491" s="99">
        <v>45</v>
      </c>
      <c r="AA491" s="99">
        <v>21</v>
      </c>
      <c r="AB491" s="99">
        <v>13</v>
      </c>
      <c r="AC491" s="100">
        <v>3.3</v>
      </c>
      <c r="AD491" s="100">
        <v>6.6</v>
      </c>
      <c r="AE491" s="100">
        <v>9.9</v>
      </c>
      <c r="AF491" s="100">
        <v>13.1</v>
      </c>
      <c r="AG491" s="100">
        <v>16.2</v>
      </c>
      <c r="AH491" s="100">
        <v>19.3</v>
      </c>
      <c r="AI491" s="100">
        <v>22.3</v>
      </c>
      <c r="AJ491" s="100">
        <v>28.2</v>
      </c>
      <c r="AK491" s="100">
        <v>34</v>
      </c>
      <c r="AL491" s="100">
        <v>42.3</v>
      </c>
      <c r="AN491" s="102" t="str">
        <f>CONCATENATE(AO491,AP491,AQ491)</f>
        <v>452113</v>
      </c>
      <c r="AO491" s="99">
        <v>45</v>
      </c>
      <c r="AP491" s="99">
        <v>21</v>
      </c>
      <c r="AQ491" s="99">
        <v>13</v>
      </c>
      <c r="AR491" s="108">
        <v>87.6</v>
      </c>
      <c r="AS491" s="92"/>
    </row>
    <row r="492" ht="14.25" spans="25:45">
      <c r="Y492" s="96" t="str">
        <f>CONCATENATE(Z492,AA492,AB492)</f>
        <v>462113</v>
      </c>
      <c r="Z492" s="99">
        <v>46</v>
      </c>
      <c r="AA492" s="99">
        <v>21</v>
      </c>
      <c r="AB492" s="99">
        <v>13</v>
      </c>
      <c r="AC492" s="100">
        <v>3.7</v>
      </c>
      <c r="AD492" s="100">
        <v>7.3</v>
      </c>
      <c r="AE492" s="100">
        <v>10.8</v>
      </c>
      <c r="AF492" s="100">
        <v>14.3</v>
      </c>
      <c r="AG492" s="100">
        <v>17.7</v>
      </c>
      <c r="AH492" s="100">
        <v>21.1</v>
      </c>
      <c r="AI492" s="100">
        <v>24.4</v>
      </c>
      <c r="AJ492" s="100">
        <v>30.8</v>
      </c>
      <c r="AK492" s="100">
        <v>37</v>
      </c>
      <c r="AL492" s="100">
        <v>46</v>
      </c>
      <c r="AN492" s="102" t="str">
        <f>CONCATENATE(AO492,AP492,AQ492)</f>
        <v>462113</v>
      </c>
      <c r="AO492" s="99">
        <v>46</v>
      </c>
      <c r="AP492" s="99">
        <v>21</v>
      </c>
      <c r="AQ492" s="99">
        <v>13</v>
      </c>
      <c r="AR492" s="108">
        <v>88.9</v>
      </c>
      <c r="AS492" s="92"/>
    </row>
    <row r="493" ht="14.25" spans="25:45">
      <c r="Y493" s="96" t="str">
        <f>CONCATENATE(Z493,AA493,AB493)</f>
        <v>472113</v>
      </c>
      <c r="Z493" s="99">
        <v>47</v>
      </c>
      <c r="AA493" s="99">
        <v>21</v>
      </c>
      <c r="AB493" s="99">
        <v>13</v>
      </c>
      <c r="AC493" s="100">
        <v>4</v>
      </c>
      <c r="AD493" s="100">
        <v>8</v>
      </c>
      <c r="AE493" s="100">
        <v>11.8</v>
      </c>
      <c r="AF493" s="100">
        <v>15.6</v>
      </c>
      <c r="AG493" s="100">
        <v>19.3</v>
      </c>
      <c r="AH493" s="100">
        <v>23</v>
      </c>
      <c r="AI493" s="100">
        <v>26.5</v>
      </c>
      <c r="AJ493" s="100">
        <v>33.5</v>
      </c>
      <c r="AK493" s="100">
        <v>40.3</v>
      </c>
      <c r="AL493" s="100">
        <v>49.9</v>
      </c>
      <c r="AN493" s="102" t="str">
        <f>CONCATENATE(AO493,AP493,AQ493)</f>
        <v>472113</v>
      </c>
      <c r="AO493" s="99">
        <v>47</v>
      </c>
      <c r="AP493" s="99">
        <v>21</v>
      </c>
      <c r="AQ493" s="99">
        <v>13</v>
      </c>
      <c r="AR493" s="108">
        <v>90.4</v>
      </c>
      <c r="AS493" s="92"/>
    </row>
    <row r="494" ht="14.25" spans="25:45">
      <c r="Y494" s="96" t="str">
        <f>CONCATENATE(Z494,AA494,AB494)</f>
        <v>482113</v>
      </c>
      <c r="Z494" s="99">
        <v>48</v>
      </c>
      <c r="AA494" s="99">
        <v>21</v>
      </c>
      <c r="AB494" s="99">
        <v>13</v>
      </c>
      <c r="AC494" s="100">
        <v>4.4</v>
      </c>
      <c r="AD494" s="100">
        <v>8.6</v>
      </c>
      <c r="AE494" s="100">
        <v>12.8</v>
      </c>
      <c r="AF494" s="100">
        <v>17</v>
      </c>
      <c r="AG494" s="100">
        <v>21</v>
      </c>
      <c r="AH494" s="100">
        <v>24.9</v>
      </c>
      <c r="AI494" s="100">
        <v>28.8</v>
      </c>
      <c r="AJ494" s="100">
        <v>36.4</v>
      </c>
      <c r="AK494" s="100">
        <v>43.6</v>
      </c>
      <c r="AL494" s="100">
        <v>54.1</v>
      </c>
      <c r="AN494" s="102" t="str">
        <f>CONCATENATE(AO494,AP494,AQ494)</f>
        <v>482113</v>
      </c>
      <c r="AO494" s="99">
        <v>48</v>
      </c>
      <c r="AP494" s="99">
        <v>21</v>
      </c>
      <c r="AQ494" s="99">
        <v>13</v>
      </c>
      <c r="AR494" s="108">
        <v>92.1</v>
      </c>
      <c r="AS494" s="92"/>
    </row>
    <row r="495" ht="14.25" spans="25:45">
      <c r="Y495" s="96" t="str">
        <f>CONCATENATE(Z495,AA495,AB495)</f>
        <v>492113</v>
      </c>
      <c r="Z495" s="99">
        <v>49</v>
      </c>
      <c r="AA495" s="99">
        <v>21</v>
      </c>
      <c r="AB495" s="99">
        <v>13</v>
      </c>
      <c r="AC495" s="100">
        <v>4.8</v>
      </c>
      <c r="AD495" s="100">
        <v>9.5</v>
      </c>
      <c r="AE495" s="100">
        <v>14.1</v>
      </c>
      <c r="AF495" s="100">
        <v>18.5</v>
      </c>
      <c r="AG495" s="100">
        <v>22.9</v>
      </c>
      <c r="AH495" s="100">
        <v>27.2</v>
      </c>
      <c r="AI495" s="100">
        <v>31.4</v>
      </c>
      <c r="AJ495" s="100">
        <v>39.5</v>
      </c>
      <c r="AK495" s="100">
        <v>47.3</v>
      </c>
      <c r="AL495" s="100">
        <v>58.5</v>
      </c>
      <c r="AN495" s="102" t="str">
        <f>CONCATENATE(AO495,AP495,AQ495)</f>
        <v>492113</v>
      </c>
      <c r="AO495" s="99">
        <v>49</v>
      </c>
      <c r="AP495" s="99">
        <v>21</v>
      </c>
      <c r="AQ495" s="99">
        <v>13</v>
      </c>
      <c r="AR495" s="108">
        <v>93.8</v>
      </c>
      <c r="AS495" s="92"/>
    </row>
    <row r="496" ht="14.25" spans="25:45">
      <c r="Y496" s="96" t="str">
        <f>CONCATENATE(Z496,AA496,AB496)</f>
        <v>182210</v>
      </c>
      <c r="Z496" s="99">
        <v>18</v>
      </c>
      <c r="AA496" s="99">
        <v>22</v>
      </c>
      <c r="AB496" s="99">
        <v>10</v>
      </c>
      <c r="AC496" s="100">
        <v>0.5</v>
      </c>
      <c r="AD496" s="100">
        <v>1.1</v>
      </c>
      <c r="AE496" s="100">
        <v>1.7</v>
      </c>
      <c r="AF496" s="100">
        <v>2.3</v>
      </c>
      <c r="AG496" s="100">
        <v>2.9</v>
      </c>
      <c r="AH496" s="100">
        <v>3.4</v>
      </c>
      <c r="AI496" s="100">
        <v>4</v>
      </c>
      <c r="AJ496" s="100">
        <v>5.2</v>
      </c>
      <c r="AK496" s="100">
        <v>6.3</v>
      </c>
      <c r="AL496" s="100">
        <v>8</v>
      </c>
      <c r="AN496" s="102" t="str">
        <f>CONCATENATE(AO496,AP496,AQ496)</f>
        <v>182210</v>
      </c>
      <c r="AO496" s="99">
        <v>18</v>
      </c>
      <c r="AP496" s="99">
        <v>22</v>
      </c>
      <c r="AQ496" s="99">
        <v>10</v>
      </c>
      <c r="AR496" s="108">
        <v>89.4</v>
      </c>
      <c r="AS496" s="92"/>
    </row>
    <row r="497" ht="14.25" spans="25:45">
      <c r="Y497" s="96" t="str">
        <f>CONCATENATE(Z497,AA497,AB497)</f>
        <v>192210</v>
      </c>
      <c r="Z497" s="99">
        <v>19</v>
      </c>
      <c r="AA497" s="99">
        <v>22</v>
      </c>
      <c r="AB497" s="99">
        <v>10</v>
      </c>
      <c r="AC497" s="100">
        <v>0.6</v>
      </c>
      <c r="AD497" s="100">
        <v>1.3</v>
      </c>
      <c r="AE497" s="100">
        <v>1.9</v>
      </c>
      <c r="AF497" s="100">
        <v>2.5</v>
      </c>
      <c r="AG497" s="100">
        <v>3.1</v>
      </c>
      <c r="AH497" s="100">
        <v>3.7</v>
      </c>
      <c r="AI497" s="100">
        <v>4.3</v>
      </c>
      <c r="AJ497" s="100">
        <v>5.5</v>
      </c>
      <c r="AK497" s="100">
        <v>6.6</v>
      </c>
      <c r="AL497" s="100">
        <v>8.4</v>
      </c>
      <c r="AN497" s="102" t="str">
        <f>CONCATENATE(AO497,AP497,AQ497)</f>
        <v>192210</v>
      </c>
      <c r="AO497" s="99">
        <v>19</v>
      </c>
      <c r="AP497" s="99">
        <v>22</v>
      </c>
      <c r="AQ497" s="99">
        <v>10</v>
      </c>
      <c r="AR497" s="108">
        <v>89.4</v>
      </c>
      <c r="AS497" s="92"/>
    </row>
    <row r="498" ht="14.25" spans="25:45">
      <c r="Y498" s="96" t="str">
        <f>CONCATENATE(Z498,AA498,AB498)</f>
        <v>202210</v>
      </c>
      <c r="Z498" s="99">
        <v>20</v>
      </c>
      <c r="AA498" s="99">
        <v>22</v>
      </c>
      <c r="AB498" s="99">
        <v>10</v>
      </c>
      <c r="AC498" s="100">
        <v>0.7</v>
      </c>
      <c r="AD498" s="100">
        <v>1.3</v>
      </c>
      <c r="AE498" s="100">
        <v>1.9</v>
      </c>
      <c r="AF498" s="100">
        <v>2.5</v>
      </c>
      <c r="AG498" s="100">
        <v>3.1</v>
      </c>
      <c r="AH498" s="100">
        <v>3.8</v>
      </c>
      <c r="AI498" s="100">
        <v>4.4</v>
      </c>
      <c r="AJ498" s="100">
        <v>5.6</v>
      </c>
      <c r="AK498" s="100">
        <v>6.9</v>
      </c>
      <c r="AL498" s="100">
        <v>8.7</v>
      </c>
      <c r="AN498" s="102" t="str">
        <f>CONCATENATE(AO498,AP498,AQ498)</f>
        <v>202210</v>
      </c>
      <c r="AO498" s="99">
        <v>20</v>
      </c>
      <c r="AP498" s="99">
        <v>22</v>
      </c>
      <c r="AQ498" s="99">
        <v>10</v>
      </c>
      <c r="AR498" s="108">
        <v>89.5</v>
      </c>
      <c r="AS498" s="92"/>
    </row>
    <row r="499" ht="14.25" spans="25:45">
      <c r="Y499" s="96" t="str">
        <f>CONCATENATE(Z499,AA499,AB499)</f>
        <v>212210</v>
      </c>
      <c r="Z499" s="99">
        <v>21</v>
      </c>
      <c r="AA499" s="99">
        <v>22</v>
      </c>
      <c r="AB499" s="99">
        <v>10</v>
      </c>
      <c r="AC499" s="100">
        <v>0.7</v>
      </c>
      <c r="AD499" s="100">
        <v>1.3</v>
      </c>
      <c r="AE499" s="100">
        <v>2</v>
      </c>
      <c r="AF499" s="100">
        <v>2.6</v>
      </c>
      <c r="AG499" s="100">
        <v>3.3</v>
      </c>
      <c r="AH499" s="100">
        <v>3.9</v>
      </c>
      <c r="AI499" s="100">
        <v>4.6</v>
      </c>
      <c r="AJ499" s="100">
        <v>5.8</v>
      </c>
      <c r="AK499" s="100">
        <v>7.1</v>
      </c>
      <c r="AL499" s="100">
        <v>9</v>
      </c>
      <c r="AN499" s="102" t="str">
        <f>CONCATENATE(AO499,AP499,AQ499)</f>
        <v>212210</v>
      </c>
      <c r="AO499" s="99">
        <v>21</v>
      </c>
      <c r="AP499" s="99">
        <v>22</v>
      </c>
      <c r="AQ499" s="99">
        <v>10</v>
      </c>
      <c r="AR499" s="108">
        <v>89.6</v>
      </c>
      <c r="AS499" s="92"/>
    </row>
    <row r="500" ht="14.25" spans="25:45">
      <c r="Y500" s="96" t="str">
        <f>CONCATENATE(Z500,AA500,AB500)</f>
        <v>222210</v>
      </c>
      <c r="Z500" s="99">
        <v>22</v>
      </c>
      <c r="AA500" s="99">
        <v>22</v>
      </c>
      <c r="AB500" s="99">
        <v>10</v>
      </c>
      <c r="AC500" s="100">
        <v>0.7</v>
      </c>
      <c r="AD500" s="100">
        <v>1.4</v>
      </c>
      <c r="AE500" s="100">
        <v>2</v>
      </c>
      <c r="AF500" s="100">
        <v>2.7</v>
      </c>
      <c r="AG500" s="100">
        <v>3.4</v>
      </c>
      <c r="AH500" s="100">
        <v>4.1</v>
      </c>
      <c r="AI500" s="100">
        <v>4.7</v>
      </c>
      <c r="AJ500" s="100">
        <v>6.1</v>
      </c>
      <c r="AK500" s="100">
        <v>7.4</v>
      </c>
      <c r="AL500" s="100">
        <v>9.3</v>
      </c>
      <c r="AN500" s="102" t="str">
        <f>CONCATENATE(AO500,AP500,AQ500)</f>
        <v>222210</v>
      </c>
      <c r="AO500" s="99">
        <v>22</v>
      </c>
      <c r="AP500" s="99">
        <v>22</v>
      </c>
      <c r="AQ500" s="99">
        <v>10</v>
      </c>
      <c r="AR500" s="108">
        <v>89.7</v>
      </c>
      <c r="AS500" s="92"/>
    </row>
    <row r="501" ht="14.25" spans="25:45">
      <c r="Y501" s="96" t="str">
        <f>CONCATENATE(Z501,AA501,AB501)</f>
        <v>232210</v>
      </c>
      <c r="Z501" s="99">
        <v>23</v>
      </c>
      <c r="AA501" s="99">
        <v>22</v>
      </c>
      <c r="AB501" s="99">
        <v>10</v>
      </c>
      <c r="AC501" s="100">
        <v>0.7</v>
      </c>
      <c r="AD501" s="100">
        <v>1.4</v>
      </c>
      <c r="AE501" s="100">
        <v>2.1</v>
      </c>
      <c r="AF501" s="100">
        <v>2.8</v>
      </c>
      <c r="AG501" s="100">
        <v>3.6</v>
      </c>
      <c r="AH501" s="100">
        <v>4.2</v>
      </c>
      <c r="AI501" s="100">
        <v>4.9</v>
      </c>
      <c r="AJ501" s="100">
        <v>6.3</v>
      </c>
      <c r="AK501" s="100">
        <v>7.7</v>
      </c>
      <c r="AL501" s="100">
        <v>9.7</v>
      </c>
      <c r="AN501" s="102" t="str">
        <f>CONCATENATE(AO501,AP501,AQ501)</f>
        <v>232210</v>
      </c>
      <c r="AO501" s="99">
        <v>23</v>
      </c>
      <c r="AP501" s="99">
        <v>22</v>
      </c>
      <c r="AQ501" s="99">
        <v>10</v>
      </c>
      <c r="AR501" s="108">
        <v>89.8</v>
      </c>
      <c r="AS501" s="92"/>
    </row>
    <row r="502" ht="14.25" spans="25:45">
      <c r="Y502" s="96" t="str">
        <f>CONCATENATE(Z502,AA502,AB502)</f>
        <v>242210</v>
      </c>
      <c r="Z502" s="99">
        <v>24</v>
      </c>
      <c r="AA502" s="99">
        <v>22</v>
      </c>
      <c r="AB502" s="99">
        <v>10</v>
      </c>
      <c r="AC502" s="100">
        <v>0.7</v>
      </c>
      <c r="AD502" s="100">
        <v>1.4</v>
      </c>
      <c r="AE502" s="100">
        <v>2.2</v>
      </c>
      <c r="AF502" s="100">
        <v>2.9</v>
      </c>
      <c r="AG502" s="100">
        <v>3.6</v>
      </c>
      <c r="AH502" s="100">
        <v>4.4</v>
      </c>
      <c r="AI502" s="100">
        <v>5.1</v>
      </c>
      <c r="AJ502" s="100">
        <v>6.5</v>
      </c>
      <c r="AK502" s="100">
        <v>8</v>
      </c>
      <c r="AL502" s="100">
        <v>10.1</v>
      </c>
      <c r="AN502" s="102" t="str">
        <f>CONCATENATE(AO502,AP502,AQ502)</f>
        <v>242210</v>
      </c>
      <c r="AO502" s="99">
        <v>24</v>
      </c>
      <c r="AP502" s="99">
        <v>22</v>
      </c>
      <c r="AQ502" s="99">
        <v>10</v>
      </c>
      <c r="AR502" s="108">
        <v>90</v>
      </c>
      <c r="AS502" s="92"/>
    </row>
    <row r="503" ht="14.25" spans="25:45">
      <c r="Y503" s="96" t="str">
        <f>CONCATENATE(Z503,AA503,AB503)</f>
        <v>252210</v>
      </c>
      <c r="Z503" s="99">
        <v>25</v>
      </c>
      <c r="AA503" s="99">
        <v>22</v>
      </c>
      <c r="AB503" s="99">
        <v>10</v>
      </c>
      <c r="AC503" s="100">
        <v>0.8</v>
      </c>
      <c r="AD503" s="100">
        <v>1.6</v>
      </c>
      <c r="AE503" s="100">
        <v>2.3</v>
      </c>
      <c r="AF503" s="100">
        <v>3.1</v>
      </c>
      <c r="AG503" s="100">
        <v>3.9</v>
      </c>
      <c r="AH503" s="100">
        <v>4.6</v>
      </c>
      <c r="AI503" s="100">
        <v>5.4</v>
      </c>
      <c r="AJ503" s="100">
        <v>6.9</v>
      </c>
      <c r="AK503" s="100">
        <v>8.4</v>
      </c>
      <c r="AL503" s="100">
        <v>10.6</v>
      </c>
      <c r="AN503" s="102" t="str">
        <f>CONCATENATE(AO503,AP503,AQ503)</f>
        <v>252210</v>
      </c>
      <c r="AO503" s="99">
        <v>25</v>
      </c>
      <c r="AP503" s="99">
        <v>22</v>
      </c>
      <c r="AQ503" s="99">
        <v>10</v>
      </c>
      <c r="AR503" s="108">
        <v>90.1</v>
      </c>
      <c r="AS503" s="92"/>
    </row>
    <row r="504" ht="14.25" spans="25:45">
      <c r="Y504" s="96" t="str">
        <f>CONCATENATE(Z504,AA504,AB504)</f>
        <v>262210</v>
      </c>
      <c r="Z504" s="99">
        <v>26</v>
      </c>
      <c r="AA504" s="99">
        <v>22</v>
      </c>
      <c r="AB504" s="99">
        <v>10</v>
      </c>
      <c r="AC504" s="100">
        <v>0.8</v>
      </c>
      <c r="AD504" s="100">
        <v>1.6</v>
      </c>
      <c r="AE504" s="100">
        <v>2.4</v>
      </c>
      <c r="AF504" s="100">
        <v>3.3</v>
      </c>
      <c r="AG504" s="100">
        <v>4.1</v>
      </c>
      <c r="AH504" s="100">
        <v>4.9</v>
      </c>
      <c r="AI504" s="100">
        <v>5.7</v>
      </c>
      <c r="AJ504" s="100">
        <v>7.3</v>
      </c>
      <c r="AK504" s="100">
        <v>8.8</v>
      </c>
      <c r="AL504" s="100">
        <v>11.2</v>
      </c>
      <c r="AN504" s="102" t="str">
        <f>CONCATENATE(AO504,AP504,AQ504)</f>
        <v>262210</v>
      </c>
      <c r="AO504" s="99">
        <v>26</v>
      </c>
      <c r="AP504" s="99">
        <v>22</v>
      </c>
      <c r="AQ504" s="99">
        <v>10</v>
      </c>
      <c r="AR504" s="108">
        <v>90.3</v>
      </c>
      <c r="AS504" s="92"/>
    </row>
    <row r="505" ht="14.25" spans="25:45">
      <c r="Y505" s="96" t="str">
        <f>CONCATENATE(Z505,AA505,AB505)</f>
        <v>272210</v>
      </c>
      <c r="Z505" s="99">
        <v>27</v>
      </c>
      <c r="AA505" s="99">
        <v>22</v>
      </c>
      <c r="AB505" s="99">
        <v>10</v>
      </c>
      <c r="AC505" s="100">
        <v>0.9</v>
      </c>
      <c r="AD505" s="100">
        <v>1.7</v>
      </c>
      <c r="AE505" s="100">
        <v>2.6</v>
      </c>
      <c r="AF505" s="100">
        <v>3.5</v>
      </c>
      <c r="AG505" s="100">
        <v>4.3</v>
      </c>
      <c r="AH505" s="100">
        <v>5.2</v>
      </c>
      <c r="AI505" s="100">
        <v>6</v>
      </c>
      <c r="AJ505" s="100">
        <v>7.7</v>
      </c>
      <c r="AK505" s="100">
        <v>9.4</v>
      </c>
      <c r="AL505" s="100">
        <v>11.9</v>
      </c>
      <c r="AN505" s="102" t="str">
        <f>CONCATENATE(AO505,AP505,AQ505)</f>
        <v>272210</v>
      </c>
      <c r="AO505" s="99">
        <v>27</v>
      </c>
      <c r="AP505" s="99">
        <v>22</v>
      </c>
      <c r="AQ505" s="99">
        <v>10</v>
      </c>
      <c r="AR505" s="108">
        <v>90.5</v>
      </c>
      <c r="AS505" s="92"/>
    </row>
    <row r="506" ht="14.25" spans="25:45">
      <c r="Y506" s="96" t="str">
        <f>CONCATENATE(Z506,AA506,AB506)</f>
        <v>282210</v>
      </c>
      <c r="Z506" s="99">
        <v>28</v>
      </c>
      <c r="AA506" s="99">
        <v>22</v>
      </c>
      <c r="AB506" s="99">
        <v>10</v>
      </c>
      <c r="AC506" s="100">
        <v>0.9</v>
      </c>
      <c r="AD506" s="100">
        <v>1.8</v>
      </c>
      <c r="AE506" s="100">
        <v>2.7</v>
      </c>
      <c r="AF506" s="100">
        <v>3.7</v>
      </c>
      <c r="AG506" s="100">
        <v>4.6</v>
      </c>
      <c r="AH506" s="100">
        <v>5.5</v>
      </c>
      <c r="AI506" s="100">
        <v>6.4</v>
      </c>
      <c r="AJ506" s="100">
        <v>8.2</v>
      </c>
      <c r="AK506" s="100">
        <v>9.9</v>
      </c>
      <c r="AL506" s="100">
        <v>12.6</v>
      </c>
      <c r="AN506" s="102" t="str">
        <f>CONCATENATE(AO506,AP506,AQ506)</f>
        <v>282210</v>
      </c>
      <c r="AO506" s="99">
        <v>28</v>
      </c>
      <c r="AP506" s="99">
        <v>22</v>
      </c>
      <c r="AQ506" s="99">
        <v>10</v>
      </c>
      <c r="AR506" s="108">
        <v>90.8</v>
      </c>
      <c r="AS506" s="92"/>
    </row>
    <row r="507" ht="14.25" spans="25:45">
      <c r="Y507" s="96" t="str">
        <f>CONCATENATE(Z507,AA507,AB507)</f>
        <v>292210</v>
      </c>
      <c r="Z507" s="99">
        <v>29</v>
      </c>
      <c r="AA507" s="99">
        <v>22</v>
      </c>
      <c r="AB507" s="99">
        <v>10</v>
      </c>
      <c r="AC507" s="100">
        <v>1</v>
      </c>
      <c r="AD507" s="100">
        <v>2</v>
      </c>
      <c r="AE507" s="100">
        <v>3</v>
      </c>
      <c r="AF507" s="100">
        <v>4</v>
      </c>
      <c r="AG507" s="100">
        <v>5</v>
      </c>
      <c r="AH507" s="100">
        <v>5.9</v>
      </c>
      <c r="AI507" s="100">
        <v>6.9</v>
      </c>
      <c r="AJ507" s="100">
        <v>8.8</v>
      </c>
      <c r="AK507" s="100">
        <v>10.7</v>
      </c>
      <c r="AL507" s="100">
        <v>13.5</v>
      </c>
      <c r="AN507" s="102" t="str">
        <f>CONCATENATE(AO507,AP507,AQ507)</f>
        <v>292210</v>
      </c>
      <c r="AO507" s="99">
        <v>29</v>
      </c>
      <c r="AP507" s="99">
        <v>22</v>
      </c>
      <c r="AQ507" s="99">
        <v>10</v>
      </c>
      <c r="AR507" s="108">
        <v>91</v>
      </c>
      <c r="AS507" s="92"/>
    </row>
    <row r="508" ht="14.25" spans="25:45">
      <c r="Y508" s="96" t="str">
        <f>CONCATENATE(Z508,AA508,AB508)</f>
        <v>302210</v>
      </c>
      <c r="Z508" s="99">
        <v>30</v>
      </c>
      <c r="AA508" s="99">
        <v>22</v>
      </c>
      <c r="AB508" s="99">
        <v>10</v>
      </c>
      <c r="AC508" s="100">
        <v>1</v>
      </c>
      <c r="AD508" s="100">
        <v>2.1</v>
      </c>
      <c r="AE508" s="100">
        <v>3.2</v>
      </c>
      <c r="AF508" s="100">
        <v>4.2</v>
      </c>
      <c r="AG508" s="100">
        <v>5.3</v>
      </c>
      <c r="AH508" s="100">
        <v>6.3</v>
      </c>
      <c r="AI508" s="100">
        <v>7.3</v>
      </c>
      <c r="AJ508" s="100">
        <v>9.4</v>
      </c>
      <c r="AK508" s="100">
        <v>11.4</v>
      </c>
      <c r="AL508" s="100">
        <v>14.4</v>
      </c>
      <c r="AN508" s="102" t="str">
        <f>CONCATENATE(AO508,AP508,AQ508)</f>
        <v>302210</v>
      </c>
      <c r="AO508" s="99">
        <v>30</v>
      </c>
      <c r="AP508" s="99">
        <v>22</v>
      </c>
      <c r="AQ508" s="99">
        <v>10</v>
      </c>
      <c r="AR508" s="108">
        <v>91.4</v>
      </c>
      <c r="AS508" s="92"/>
    </row>
    <row r="509" ht="14.25" spans="25:45">
      <c r="Y509" s="96" t="str">
        <f>CONCATENATE(Z509,AA509,AB509)</f>
        <v>312210</v>
      </c>
      <c r="Z509" s="99">
        <v>31</v>
      </c>
      <c r="AA509" s="99">
        <v>22</v>
      </c>
      <c r="AB509" s="99">
        <v>10</v>
      </c>
      <c r="AC509" s="100">
        <v>1.2</v>
      </c>
      <c r="AD509" s="100">
        <v>2.3</v>
      </c>
      <c r="AE509" s="100">
        <v>3.5</v>
      </c>
      <c r="AF509" s="100">
        <v>4.6</v>
      </c>
      <c r="AG509" s="100">
        <v>5.7</v>
      </c>
      <c r="AH509" s="100">
        <v>6.9</v>
      </c>
      <c r="AI509" s="100">
        <v>8</v>
      </c>
      <c r="AJ509" s="100">
        <v>10.2</v>
      </c>
      <c r="AK509" s="100">
        <v>12.4</v>
      </c>
      <c r="AL509" s="100">
        <v>15.6</v>
      </c>
      <c r="AN509" s="102" t="str">
        <f>CONCATENATE(AO509,AP509,AQ509)</f>
        <v>312210</v>
      </c>
      <c r="AO509" s="99">
        <v>31</v>
      </c>
      <c r="AP509" s="99">
        <v>22</v>
      </c>
      <c r="AQ509" s="99">
        <v>10</v>
      </c>
      <c r="AR509" s="108">
        <v>91.7</v>
      </c>
      <c r="AS509" s="92"/>
    </row>
    <row r="510" ht="14.25" spans="25:45">
      <c r="Y510" s="96" t="str">
        <f>CONCATENATE(Z510,AA510,AB510)</f>
        <v>322210</v>
      </c>
      <c r="Z510" s="99">
        <v>32</v>
      </c>
      <c r="AA510" s="99">
        <v>22</v>
      </c>
      <c r="AB510" s="99">
        <v>10</v>
      </c>
      <c r="AC510" s="100">
        <v>1.3</v>
      </c>
      <c r="AD510" s="100">
        <v>2.5</v>
      </c>
      <c r="AE510" s="100">
        <v>3.8</v>
      </c>
      <c r="AF510" s="100">
        <v>5</v>
      </c>
      <c r="AG510" s="100">
        <v>6.2</v>
      </c>
      <c r="AH510" s="100">
        <v>7.4</v>
      </c>
      <c r="AI510" s="100">
        <v>8.6</v>
      </c>
      <c r="AJ510" s="100">
        <v>11</v>
      </c>
      <c r="AK510" s="100">
        <v>13.3</v>
      </c>
      <c r="AL510" s="100">
        <v>16.8</v>
      </c>
      <c r="AN510" s="102" t="str">
        <f>CONCATENATE(AO510,AP510,AQ510)</f>
        <v>322210</v>
      </c>
      <c r="AO510" s="99">
        <v>32</v>
      </c>
      <c r="AP510" s="99">
        <v>22</v>
      </c>
      <c r="AQ510" s="99">
        <v>10</v>
      </c>
      <c r="AR510" s="108">
        <v>92.1</v>
      </c>
      <c r="AS510" s="92"/>
    </row>
    <row r="511" ht="14.25" spans="25:45">
      <c r="Y511" s="96" t="str">
        <f>CONCATENATE(Z511,AA511,AB511)</f>
        <v>332210</v>
      </c>
      <c r="Z511" s="99">
        <v>33</v>
      </c>
      <c r="AA511" s="99">
        <v>22</v>
      </c>
      <c r="AB511" s="99">
        <v>10</v>
      </c>
      <c r="AC511" s="100">
        <v>1.3</v>
      </c>
      <c r="AD511" s="100">
        <v>2.7</v>
      </c>
      <c r="AE511" s="100">
        <v>4</v>
      </c>
      <c r="AF511" s="100">
        <v>5.4</v>
      </c>
      <c r="AG511" s="100">
        <v>6.7</v>
      </c>
      <c r="AH511" s="100">
        <v>8</v>
      </c>
      <c r="AI511" s="100">
        <v>9.3</v>
      </c>
      <c r="AJ511" s="100">
        <v>11.9</v>
      </c>
      <c r="AK511" s="100">
        <v>14.4</v>
      </c>
      <c r="AL511" s="100">
        <v>18.1</v>
      </c>
      <c r="AN511" s="102" t="str">
        <f>CONCATENATE(AO511,AP511,AQ511)</f>
        <v>332210</v>
      </c>
      <c r="AO511" s="99">
        <v>33</v>
      </c>
      <c r="AP511" s="99">
        <v>22</v>
      </c>
      <c r="AQ511" s="99">
        <v>10</v>
      </c>
      <c r="AR511" s="108">
        <v>92.6</v>
      </c>
      <c r="AS511" s="92"/>
    </row>
    <row r="512" ht="14.25" spans="25:45">
      <c r="Y512" s="96" t="str">
        <f>CONCATENATE(Z512,AA512,AB512)</f>
        <v>342210</v>
      </c>
      <c r="Z512" s="99">
        <v>34</v>
      </c>
      <c r="AA512" s="99">
        <v>22</v>
      </c>
      <c r="AB512" s="99">
        <v>10</v>
      </c>
      <c r="AC512" s="100">
        <v>1.5</v>
      </c>
      <c r="AD512" s="100">
        <v>2.9</v>
      </c>
      <c r="AE512" s="100">
        <v>4.4</v>
      </c>
      <c r="AF512" s="100">
        <v>5.8</v>
      </c>
      <c r="AG512" s="100">
        <v>7.3</v>
      </c>
      <c r="AH512" s="100">
        <v>8.7</v>
      </c>
      <c r="AI512" s="100">
        <v>10.1</v>
      </c>
      <c r="AJ512" s="100">
        <v>12.8</v>
      </c>
      <c r="AK512" s="100">
        <v>15.6</v>
      </c>
      <c r="AL512" s="100">
        <v>19.6</v>
      </c>
      <c r="AN512" s="102" t="str">
        <f>CONCATENATE(AO512,AP512,AQ512)</f>
        <v>342210</v>
      </c>
      <c r="AO512" s="99">
        <v>34</v>
      </c>
      <c r="AP512" s="99">
        <v>22</v>
      </c>
      <c r="AQ512" s="99">
        <v>10</v>
      </c>
      <c r="AR512" s="108">
        <v>93.1</v>
      </c>
      <c r="AS512" s="92"/>
    </row>
    <row r="513" ht="14.25" spans="25:45">
      <c r="Y513" s="96" t="str">
        <f>CONCATENATE(Z513,AA513,AB513)</f>
        <v>352210</v>
      </c>
      <c r="Z513" s="99">
        <v>35</v>
      </c>
      <c r="AA513" s="99">
        <v>22</v>
      </c>
      <c r="AB513" s="99">
        <v>10</v>
      </c>
      <c r="AC513" s="100">
        <v>1.6</v>
      </c>
      <c r="AD513" s="100">
        <v>3.2</v>
      </c>
      <c r="AE513" s="100">
        <v>4.8</v>
      </c>
      <c r="AF513" s="100">
        <v>6.4</v>
      </c>
      <c r="AG513" s="100">
        <v>7.9</v>
      </c>
      <c r="AH513" s="100">
        <v>9.5</v>
      </c>
      <c r="AI513" s="100">
        <v>11</v>
      </c>
      <c r="AJ513" s="100">
        <v>14</v>
      </c>
      <c r="AK513" s="100">
        <v>16.9</v>
      </c>
      <c r="AL513" s="100">
        <v>21.2</v>
      </c>
      <c r="AN513" s="102" t="str">
        <f>CONCATENATE(AO513,AP513,AQ513)</f>
        <v>352210</v>
      </c>
      <c r="AO513" s="99">
        <v>35</v>
      </c>
      <c r="AP513" s="99">
        <v>22</v>
      </c>
      <c r="AQ513" s="99">
        <v>10</v>
      </c>
      <c r="AR513" s="108">
        <v>93.6</v>
      </c>
      <c r="AS513" s="92"/>
    </row>
    <row r="514" ht="14.25" spans="25:45">
      <c r="Y514" s="96" t="str">
        <f>CONCATENATE(Z514,AA514,AB514)</f>
        <v>362210</v>
      </c>
      <c r="Z514" s="99">
        <v>36</v>
      </c>
      <c r="AA514" s="99">
        <v>22</v>
      </c>
      <c r="AB514" s="99">
        <v>10</v>
      </c>
      <c r="AC514" s="100">
        <v>1.8</v>
      </c>
      <c r="AD514" s="100">
        <v>3.5</v>
      </c>
      <c r="AE514" s="100">
        <v>5.2</v>
      </c>
      <c r="AF514" s="100">
        <v>6.9</v>
      </c>
      <c r="AG514" s="100">
        <v>8.6</v>
      </c>
      <c r="AH514" s="100">
        <v>10.3</v>
      </c>
      <c r="AI514" s="100">
        <v>11.9</v>
      </c>
      <c r="AJ514" s="100">
        <v>15.1</v>
      </c>
      <c r="AK514" s="100">
        <v>18.3</v>
      </c>
      <c r="AL514" s="100">
        <v>22.9</v>
      </c>
      <c r="AN514" s="102" t="str">
        <f>CONCATENATE(AO514,AP514,AQ514)</f>
        <v>362210</v>
      </c>
      <c r="AO514" s="99">
        <v>36</v>
      </c>
      <c r="AP514" s="99">
        <v>22</v>
      </c>
      <c r="AQ514" s="99">
        <v>10</v>
      </c>
      <c r="AR514" s="108">
        <v>94.2</v>
      </c>
      <c r="AS514" s="92"/>
    </row>
    <row r="515" ht="14.25" spans="25:45">
      <c r="Y515" s="96" t="str">
        <f>CONCATENATE(Z515,AA515,AB515)</f>
        <v>372210</v>
      </c>
      <c r="Z515" s="99">
        <v>37</v>
      </c>
      <c r="AA515" s="99">
        <v>22</v>
      </c>
      <c r="AB515" s="99">
        <v>10</v>
      </c>
      <c r="AC515" s="100">
        <v>1.9</v>
      </c>
      <c r="AD515" s="100">
        <v>3.8</v>
      </c>
      <c r="AE515" s="100">
        <v>5.7</v>
      </c>
      <c r="AF515" s="100">
        <v>7.5</v>
      </c>
      <c r="AG515" s="100">
        <v>9.3</v>
      </c>
      <c r="AH515" s="100">
        <v>11.1</v>
      </c>
      <c r="AI515" s="100">
        <v>12.9</v>
      </c>
      <c r="AJ515" s="100">
        <v>16.4</v>
      </c>
      <c r="AK515" s="100">
        <v>19.8</v>
      </c>
      <c r="AL515" s="100">
        <v>24.7</v>
      </c>
      <c r="AN515" s="102" t="str">
        <f>CONCATENATE(AO515,AP515,AQ515)</f>
        <v>372210</v>
      </c>
      <c r="AO515" s="99">
        <v>37</v>
      </c>
      <c r="AP515" s="99">
        <v>22</v>
      </c>
      <c r="AQ515" s="99">
        <v>10</v>
      </c>
      <c r="AR515" s="108">
        <v>94.9</v>
      </c>
      <c r="AS515" s="92"/>
    </row>
    <row r="516" ht="14.25" spans="25:45">
      <c r="Y516" s="96" t="str">
        <f>CONCATENATE(Z516,AA516,AB516)</f>
        <v>382210</v>
      </c>
      <c r="Z516" s="99">
        <v>38</v>
      </c>
      <c r="AA516" s="99">
        <v>22</v>
      </c>
      <c r="AB516" s="99">
        <v>10</v>
      </c>
      <c r="AC516" s="100">
        <v>2.1</v>
      </c>
      <c r="AD516" s="100">
        <v>4.2</v>
      </c>
      <c r="AE516" s="100">
        <v>6.2</v>
      </c>
      <c r="AF516" s="100">
        <v>8.2</v>
      </c>
      <c r="AG516" s="100">
        <v>10.2</v>
      </c>
      <c r="AH516" s="100">
        <v>12.1</v>
      </c>
      <c r="AI516" s="100">
        <v>14</v>
      </c>
      <c r="AJ516" s="100">
        <v>17.8</v>
      </c>
      <c r="AK516" s="100">
        <v>21.5</v>
      </c>
      <c r="AL516" s="100">
        <v>26.8</v>
      </c>
      <c r="AN516" s="102" t="str">
        <f>CONCATENATE(AO516,AP516,AQ516)</f>
        <v>382210</v>
      </c>
      <c r="AO516" s="99">
        <v>38</v>
      </c>
      <c r="AP516" s="99">
        <v>22</v>
      </c>
      <c r="AQ516" s="99">
        <v>10</v>
      </c>
      <c r="AR516" s="108">
        <v>95.6</v>
      </c>
      <c r="AS516" s="92"/>
    </row>
    <row r="517" ht="14.25" spans="25:45">
      <c r="Y517" s="96" t="str">
        <f>CONCATENATE(Z517,AA517,AB517)</f>
        <v>392210</v>
      </c>
      <c r="Z517" s="99">
        <v>39</v>
      </c>
      <c r="AA517" s="99">
        <v>22</v>
      </c>
      <c r="AB517" s="99">
        <v>10</v>
      </c>
      <c r="AC517" s="100">
        <v>2.3</v>
      </c>
      <c r="AD517" s="100">
        <v>4.5</v>
      </c>
      <c r="AE517" s="100">
        <v>6.7</v>
      </c>
      <c r="AF517" s="100">
        <v>8.9</v>
      </c>
      <c r="AG517" s="100">
        <v>11</v>
      </c>
      <c r="AH517" s="100">
        <v>13.2</v>
      </c>
      <c r="AI517" s="100">
        <v>15.2</v>
      </c>
      <c r="AJ517" s="100">
        <v>19.3</v>
      </c>
      <c r="AK517" s="100">
        <v>23.3</v>
      </c>
      <c r="AL517" s="100">
        <v>29.1</v>
      </c>
      <c r="AN517" s="102" t="str">
        <f>CONCATENATE(AO517,AP517,AQ517)</f>
        <v>392210</v>
      </c>
      <c r="AO517" s="99">
        <v>39</v>
      </c>
      <c r="AP517" s="99">
        <v>22</v>
      </c>
      <c r="AQ517" s="99">
        <v>10</v>
      </c>
      <c r="AR517" s="108">
        <v>96.5</v>
      </c>
      <c r="AS517" s="92"/>
    </row>
    <row r="518" ht="14.25" spans="25:45">
      <c r="Y518" s="96" t="str">
        <f>CONCATENATE(Z518,AA518,AB518)</f>
        <v>402210</v>
      </c>
      <c r="Z518" s="99">
        <v>40</v>
      </c>
      <c r="AA518" s="99">
        <v>22</v>
      </c>
      <c r="AB518" s="99">
        <v>10</v>
      </c>
      <c r="AC518" s="100">
        <v>2.5</v>
      </c>
      <c r="AD518" s="100">
        <v>4.9</v>
      </c>
      <c r="AE518" s="100">
        <v>7.4</v>
      </c>
      <c r="AF518" s="100">
        <v>9.7</v>
      </c>
      <c r="AG518" s="100">
        <v>12.1</v>
      </c>
      <c r="AH518" s="100">
        <v>14.4</v>
      </c>
      <c r="AI518" s="100">
        <v>16.6</v>
      </c>
      <c r="AJ518" s="100">
        <v>21</v>
      </c>
      <c r="AK518" s="100">
        <v>25.3</v>
      </c>
      <c r="AL518" s="100">
        <v>31.5</v>
      </c>
      <c r="AN518" s="102" t="str">
        <f>CONCATENATE(AO518,AP518,AQ518)</f>
        <v>402210</v>
      </c>
      <c r="AO518" s="99">
        <v>40</v>
      </c>
      <c r="AP518" s="99">
        <v>22</v>
      </c>
      <c r="AQ518" s="99">
        <v>10</v>
      </c>
      <c r="AR518" s="108">
        <v>97.4</v>
      </c>
      <c r="AS518" s="92"/>
    </row>
    <row r="519" ht="14.25" spans="25:45">
      <c r="Y519" s="96" t="str">
        <f>CONCATENATE(Z519,AA519,AB519)</f>
        <v>412210</v>
      </c>
      <c r="Z519" s="99">
        <v>41</v>
      </c>
      <c r="AA519" s="99">
        <v>22</v>
      </c>
      <c r="AB519" s="99">
        <v>10</v>
      </c>
      <c r="AC519" s="100">
        <v>2.7</v>
      </c>
      <c r="AD519" s="100">
        <v>5.4</v>
      </c>
      <c r="AE519" s="100">
        <v>8</v>
      </c>
      <c r="AF519" s="100">
        <v>10.6</v>
      </c>
      <c r="AG519" s="100">
        <v>13.2</v>
      </c>
      <c r="AH519" s="100">
        <v>15.7</v>
      </c>
      <c r="AI519" s="100">
        <v>18.1</v>
      </c>
      <c r="AJ519" s="100">
        <v>22.9</v>
      </c>
      <c r="AK519" s="100">
        <v>27.5</v>
      </c>
      <c r="AL519" s="100">
        <v>34.2</v>
      </c>
      <c r="AN519" s="102" t="str">
        <f>CONCATENATE(AO519,AP519,AQ519)</f>
        <v>412210</v>
      </c>
      <c r="AO519" s="99">
        <v>41</v>
      </c>
      <c r="AP519" s="99">
        <v>22</v>
      </c>
      <c r="AQ519" s="99">
        <v>10</v>
      </c>
      <c r="AR519" s="108">
        <v>98.4</v>
      </c>
      <c r="AS519" s="92"/>
    </row>
    <row r="520" ht="14.25" spans="25:45">
      <c r="Y520" s="96" t="str">
        <f>CONCATENATE(Z520,AA520,AB520)</f>
        <v>422210</v>
      </c>
      <c r="Z520" s="99">
        <v>42</v>
      </c>
      <c r="AA520" s="99">
        <v>22</v>
      </c>
      <c r="AB520" s="99">
        <v>10</v>
      </c>
      <c r="AC520" s="100">
        <v>3</v>
      </c>
      <c r="AD520" s="100">
        <v>5.9</v>
      </c>
      <c r="AE520" s="100">
        <v>8.8</v>
      </c>
      <c r="AF520" s="100">
        <v>11.6</v>
      </c>
      <c r="AG520" s="100">
        <v>14.4</v>
      </c>
      <c r="AH520" s="100">
        <v>17.1</v>
      </c>
      <c r="AI520" s="100">
        <v>19.7</v>
      </c>
      <c r="AJ520" s="100">
        <v>24.9</v>
      </c>
      <c r="AK520" s="100">
        <v>29.9</v>
      </c>
      <c r="AL520" s="100">
        <v>37.1</v>
      </c>
      <c r="AN520" s="102" t="str">
        <f>CONCATENATE(AO520,AP520,AQ520)</f>
        <v>422210</v>
      </c>
      <c r="AO520" s="99">
        <v>42</v>
      </c>
      <c r="AP520" s="99">
        <v>22</v>
      </c>
      <c r="AQ520" s="99">
        <v>10</v>
      </c>
      <c r="AR520" s="108">
        <v>99.5</v>
      </c>
      <c r="AS520" s="92"/>
    </row>
    <row r="521" ht="14.25" spans="25:45">
      <c r="Y521" s="96" t="str">
        <f>CONCATENATE(Z521,AA521,AB521)</f>
        <v>432210</v>
      </c>
      <c r="Z521" s="99">
        <v>43</v>
      </c>
      <c r="AA521" s="99">
        <v>22</v>
      </c>
      <c r="AB521" s="99">
        <v>10</v>
      </c>
      <c r="AC521" s="100">
        <v>3.2</v>
      </c>
      <c r="AD521" s="100">
        <v>6.4</v>
      </c>
      <c r="AE521" s="100">
        <v>9.6</v>
      </c>
      <c r="AF521" s="100">
        <v>12.6</v>
      </c>
      <c r="AG521" s="100">
        <v>15.6</v>
      </c>
      <c r="AH521" s="100">
        <v>18.6</v>
      </c>
      <c r="AI521" s="100">
        <v>21.5</v>
      </c>
      <c r="AJ521" s="100">
        <v>27.1</v>
      </c>
      <c r="AK521" s="100">
        <v>32.5</v>
      </c>
      <c r="AL521" s="100">
        <v>40.3</v>
      </c>
      <c r="AN521" s="102" t="str">
        <f>CONCATENATE(AO521,AP521,AQ521)</f>
        <v>432210</v>
      </c>
      <c r="AO521" s="99">
        <v>43</v>
      </c>
      <c r="AP521" s="99">
        <v>22</v>
      </c>
      <c r="AQ521" s="99">
        <v>10</v>
      </c>
      <c r="AR521" s="108">
        <v>100.8</v>
      </c>
      <c r="AS521" s="92"/>
    </row>
    <row r="522" ht="14.25" spans="25:45">
      <c r="Y522" s="96" t="str">
        <f>CONCATENATE(Z522,AA522,AB522)</f>
        <v>442210</v>
      </c>
      <c r="Z522" s="99">
        <v>44</v>
      </c>
      <c r="AA522" s="99">
        <v>22</v>
      </c>
      <c r="AB522" s="99">
        <v>10</v>
      </c>
      <c r="AC522" s="100">
        <v>3.6</v>
      </c>
      <c r="AD522" s="100">
        <v>7.1</v>
      </c>
      <c r="AE522" s="100">
        <v>10.5</v>
      </c>
      <c r="AF522" s="100">
        <v>13.8</v>
      </c>
      <c r="AG522" s="100">
        <v>17.1</v>
      </c>
      <c r="AH522" s="100">
        <v>20.4</v>
      </c>
      <c r="AI522" s="100">
        <v>23.5</v>
      </c>
      <c r="AJ522" s="100">
        <v>29.6</v>
      </c>
      <c r="AK522" s="100">
        <v>35.5</v>
      </c>
      <c r="AL522" s="100">
        <v>43.8</v>
      </c>
      <c r="AN522" s="102" t="str">
        <f>CONCATENATE(AO522,AP522,AQ522)</f>
        <v>442210</v>
      </c>
      <c r="AO522" s="99">
        <v>44</v>
      </c>
      <c r="AP522" s="99">
        <v>22</v>
      </c>
      <c r="AQ522" s="99">
        <v>10</v>
      </c>
      <c r="AR522" s="108">
        <v>102.2</v>
      </c>
      <c r="AS522" s="92"/>
    </row>
    <row r="523" ht="14.25" spans="25:45">
      <c r="Y523" s="96" t="str">
        <f>CONCATENATE(Z523,AA523,AB523)</f>
        <v>452210</v>
      </c>
      <c r="Z523" s="99">
        <v>45</v>
      </c>
      <c r="AA523" s="99">
        <v>22</v>
      </c>
      <c r="AB523" s="99">
        <v>10</v>
      </c>
      <c r="AC523" s="100">
        <v>4</v>
      </c>
      <c r="AD523" s="100">
        <v>7.8</v>
      </c>
      <c r="AE523" s="100">
        <v>11.6</v>
      </c>
      <c r="AF523" s="100">
        <v>15.2</v>
      </c>
      <c r="AG523" s="100">
        <v>18.8</v>
      </c>
      <c r="AH523" s="100">
        <v>22.3</v>
      </c>
      <c r="AI523" s="100">
        <v>25.7</v>
      </c>
      <c r="AJ523" s="100">
        <v>32.4</v>
      </c>
      <c r="AK523" s="100">
        <v>38.7</v>
      </c>
      <c r="AL523" s="100">
        <v>47.7</v>
      </c>
      <c r="AN523" s="102" t="str">
        <f>CONCATENATE(AO523,AP523,AQ523)</f>
        <v>452210</v>
      </c>
      <c r="AO523" s="99">
        <v>45</v>
      </c>
      <c r="AP523" s="99">
        <v>22</v>
      </c>
      <c r="AQ523" s="99">
        <v>10</v>
      </c>
      <c r="AR523" s="108">
        <v>103.7</v>
      </c>
      <c r="AS523" s="92"/>
    </row>
    <row r="524" ht="14.25" spans="25:45">
      <c r="Y524" s="96" t="str">
        <f>CONCATENATE(Z524,AA524,AB524)</f>
        <v>462210</v>
      </c>
      <c r="Z524" s="99">
        <v>46</v>
      </c>
      <c r="AA524" s="99">
        <v>22</v>
      </c>
      <c r="AB524" s="99">
        <v>10</v>
      </c>
      <c r="AC524" s="100">
        <v>4.3</v>
      </c>
      <c r="AD524" s="100">
        <v>8.5</v>
      </c>
      <c r="AE524" s="100">
        <v>12.6</v>
      </c>
      <c r="AF524" s="100">
        <v>16.6</v>
      </c>
      <c r="AG524" s="100">
        <v>20.5</v>
      </c>
      <c r="AH524" s="100">
        <v>24.4</v>
      </c>
      <c r="AI524" s="100">
        <v>28.1</v>
      </c>
      <c r="AJ524" s="100">
        <v>35.3</v>
      </c>
      <c r="AK524" s="100">
        <v>42.1</v>
      </c>
      <c r="AL524" s="100">
        <v>51.9</v>
      </c>
      <c r="AN524" s="102" t="str">
        <f>CONCATENATE(AO524,AP524,AQ524)</f>
        <v>462210</v>
      </c>
      <c r="AO524" s="99">
        <v>46</v>
      </c>
      <c r="AP524" s="99">
        <v>22</v>
      </c>
      <c r="AQ524" s="99">
        <v>10</v>
      </c>
      <c r="AR524" s="108">
        <v>105.5</v>
      </c>
      <c r="AS524" s="92"/>
    </row>
    <row r="525" ht="14.25" spans="25:45">
      <c r="Y525" s="96" t="str">
        <f>CONCATENATE(Z525,AA525,AB525)</f>
        <v>472210</v>
      </c>
      <c r="Z525" s="99">
        <v>47</v>
      </c>
      <c r="AA525" s="99">
        <v>22</v>
      </c>
      <c r="AB525" s="99">
        <v>10</v>
      </c>
      <c r="AC525" s="100">
        <v>4.7</v>
      </c>
      <c r="AD525" s="100">
        <v>9.3</v>
      </c>
      <c r="AE525" s="100">
        <v>13.8</v>
      </c>
      <c r="AF525" s="100">
        <v>18.2</v>
      </c>
      <c r="AG525" s="100">
        <v>22.5</v>
      </c>
      <c r="AH525" s="100">
        <v>26.6</v>
      </c>
      <c r="AI525" s="100">
        <v>30.7</v>
      </c>
      <c r="AJ525" s="100">
        <v>38.5</v>
      </c>
      <c r="AK525" s="100">
        <v>45.9</v>
      </c>
      <c r="AL525" s="100">
        <v>56.5</v>
      </c>
      <c r="AN525" s="102" t="str">
        <f>CONCATENATE(AO525,AP525,AQ525)</f>
        <v>472210</v>
      </c>
      <c r="AO525" s="99">
        <v>47</v>
      </c>
      <c r="AP525" s="99">
        <v>22</v>
      </c>
      <c r="AQ525" s="99">
        <v>10</v>
      </c>
      <c r="AR525" s="108">
        <v>107.4</v>
      </c>
      <c r="AS525" s="92"/>
    </row>
    <row r="526" ht="14.25" spans="25:45">
      <c r="Y526" s="96" t="str">
        <f>CONCATENATE(Z526,AA526,AB526)</f>
        <v>482210</v>
      </c>
      <c r="Z526" s="99">
        <v>48</v>
      </c>
      <c r="AA526" s="99">
        <v>22</v>
      </c>
      <c r="AB526" s="99">
        <v>10</v>
      </c>
      <c r="AC526" s="100">
        <v>5.2</v>
      </c>
      <c r="AD526" s="100">
        <v>10.3</v>
      </c>
      <c r="AE526" s="100">
        <v>15.2</v>
      </c>
      <c r="AF526" s="100">
        <v>20</v>
      </c>
      <c r="AG526" s="100">
        <v>24.6</v>
      </c>
      <c r="AH526" s="100">
        <v>29.1</v>
      </c>
      <c r="AI526" s="100">
        <v>33.5</v>
      </c>
      <c r="AJ526" s="100">
        <v>42</v>
      </c>
      <c r="AK526" s="100">
        <v>50</v>
      </c>
      <c r="AL526" s="100">
        <v>61.4</v>
      </c>
      <c r="AN526" s="102" t="str">
        <f>CONCATENATE(AO526,AP526,AQ526)</f>
        <v>482210</v>
      </c>
      <c r="AO526" s="99">
        <v>48</v>
      </c>
      <c r="AP526" s="99">
        <v>22</v>
      </c>
      <c r="AQ526" s="99">
        <v>10</v>
      </c>
      <c r="AR526" s="108">
        <v>109.5</v>
      </c>
      <c r="AS526" s="92"/>
    </row>
    <row r="527" ht="14.25" spans="25:45">
      <c r="Y527" s="96" t="str">
        <f>CONCATENATE(Z527,AA527,AB527)</f>
        <v>182214</v>
      </c>
      <c r="Z527" s="99">
        <v>18</v>
      </c>
      <c r="AA527" s="99">
        <v>22</v>
      </c>
      <c r="AB527" s="99">
        <v>14</v>
      </c>
      <c r="AC527" s="100">
        <v>0.4</v>
      </c>
      <c r="AD527" s="100">
        <v>0.9</v>
      </c>
      <c r="AE527" s="100">
        <v>1.4</v>
      </c>
      <c r="AF527" s="100">
        <v>1.9</v>
      </c>
      <c r="AG527" s="100">
        <v>2.4</v>
      </c>
      <c r="AH527" s="100">
        <v>2.8</v>
      </c>
      <c r="AI527" s="100">
        <v>3.3</v>
      </c>
      <c r="AJ527" s="100">
        <v>4.3</v>
      </c>
      <c r="AK527" s="100">
        <v>5.2</v>
      </c>
      <c r="AL527" s="100">
        <v>6.6</v>
      </c>
      <c r="AN527" s="102" t="str">
        <f>CONCATENATE(AO527,AP527,AQ527)</f>
        <v>182214</v>
      </c>
      <c r="AO527" s="99">
        <v>18</v>
      </c>
      <c r="AP527" s="99">
        <v>22</v>
      </c>
      <c r="AQ527" s="99">
        <v>14</v>
      </c>
      <c r="AR527" s="108">
        <v>68.8</v>
      </c>
      <c r="AS527" s="92"/>
    </row>
    <row r="528" ht="14.25" spans="25:45">
      <c r="Y528" s="96" t="str">
        <f>CONCATENATE(Z528,AA528,AB528)</f>
        <v>192214</v>
      </c>
      <c r="Z528" s="99">
        <v>19</v>
      </c>
      <c r="AA528" s="99">
        <v>22</v>
      </c>
      <c r="AB528" s="99">
        <v>14</v>
      </c>
      <c r="AC528" s="100">
        <v>0.5</v>
      </c>
      <c r="AD528" s="100">
        <v>1</v>
      </c>
      <c r="AE528" s="100">
        <v>1.5</v>
      </c>
      <c r="AF528" s="100">
        <v>2</v>
      </c>
      <c r="AG528" s="100">
        <v>2.5</v>
      </c>
      <c r="AH528" s="100">
        <v>3</v>
      </c>
      <c r="AI528" s="100">
        <v>3.5</v>
      </c>
      <c r="AJ528" s="100">
        <v>4.5</v>
      </c>
      <c r="AK528" s="100">
        <v>5.5</v>
      </c>
      <c r="AL528" s="100">
        <v>6.9</v>
      </c>
      <c r="AN528" s="102" t="str">
        <f>CONCATENATE(AO528,AP528,AQ528)</f>
        <v>192214</v>
      </c>
      <c r="AO528" s="99">
        <v>19</v>
      </c>
      <c r="AP528" s="99">
        <v>22</v>
      </c>
      <c r="AQ528" s="99">
        <v>14</v>
      </c>
      <c r="AR528" s="108">
        <v>68.8</v>
      </c>
      <c r="AS528" s="92"/>
    </row>
    <row r="529" ht="14.25" spans="25:45">
      <c r="Y529" s="96" t="str">
        <f>CONCATENATE(Z529,AA529,AB529)</f>
        <v>202214</v>
      </c>
      <c r="Z529" s="99">
        <v>20</v>
      </c>
      <c r="AA529" s="99">
        <v>22</v>
      </c>
      <c r="AB529" s="99">
        <v>14</v>
      </c>
      <c r="AC529" s="100">
        <v>0.5</v>
      </c>
      <c r="AD529" s="100">
        <v>1</v>
      </c>
      <c r="AE529" s="100">
        <v>1.5</v>
      </c>
      <c r="AF529" s="100">
        <v>2.1</v>
      </c>
      <c r="AG529" s="100">
        <v>2.6</v>
      </c>
      <c r="AH529" s="100">
        <v>3.1</v>
      </c>
      <c r="AI529" s="100">
        <v>3.6</v>
      </c>
      <c r="AJ529" s="100">
        <v>4.6</v>
      </c>
      <c r="AK529" s="100">
        <v>5.6</v>
      </c>
      <c r="AL529" s="100">
        <v>7.2</v>
      </c>
      <c r="AN529" s="102" t="str">
        <f>CONCATENATE(AO529,AP529,AQ529)</f>
        <v>202214</v>
      </c>
      <c r="AO529" s="99">
        <v>20</v>
      </c>
      <c r="AP529" s="99">
        <v>22</v>
      </c>
      <c r="AQ529" s="99">
        <v>14</v>
      </c>
      <c r="AR529" s="108">
        <v>68.9</v>
      </c>
      <c r="AS529" s="92"/>
    </row>
    <row r="530" ht="14.25" spans="25:45">
      <c r="Y530" s="96" t="str">
        <f>CONCATENATE(Z530,AA530,AB530)</f>
        <v>212214</v>
      </c>
      <c r="Z530" s="99">
        <v>21</v>
      </c>
      <c r="AA530" s="99">
        <v>22</v>
      </c>
      <c r="AB530" s="99">
        <v>14</v>
      </c>
      <c r="AC530" s="100">
        <v>0.5</v>
      </c>
      <c r="AD530" s="100">
        <v>1</v>
      </c>
      <c r="AE530" s="100">
        <v>1.6</v>
      </c>
      <c r="AF530" s="100">
        <v>2.1</v>
      </c>
      <c r="AG530" s="100">
        <v>2.6</v>
      </c>
      <c r="AH530" s="100">
        <v>3.2</v>
      </c>
      <c r="AI530" s="100">
        <v>3.7</v>
      </c>
      <c r="AJ530" s="100">
        <v>4.8</v>
      </c>
      <c r="AK530" s="100">
        <v>5.8</v>
      </c>
      <c r="AL530" s="100">
        <v>7.4</v>
      </c>
      <c r="AN530" s="102" t="str">
        <f>CONCATENATE(AO530,AP530,AQ530)</f>
        <v>212214</v>
      </c>
      <c r="AO530" s="99">
        <v>21</v>
      </c>
      <c r="AP530" s="99">
        <v>22</v>
      </c>
      <c r="AQ530" s="99">
        <v>14</v>
      </c>
      <c r="AR530" s="108">
        <v>69</v>
      </c>
      <c r="AS530" s="92"/>
    </row>
    <row r="531" ht="14.25" spans="25:45">
      <c r="Y531" s="96" t="str">
        <f>CONCATENATE(Z531,AA531,AB531)</f>
        <v>222214</v>
      </c>
      <c r="Z531" s="99">
        <v>22</v>
      </c>
      <c r="AA531" s="99">
        <v>22</v>
      </c>
      <c r="AB531" s="99">
        <v>14</v>
      </c>
      <c r="AC531" s="100">
        <v>0.5</v>
      </c>
      <c r="AD531" s="100">
        <v>1.1</v>
      </c>
      <c r="AE531" s="100">
        <v>1.6</v>
      </c>
      <c r="AF531" s="100">
        <v>2.2</v>
      </c>
      <c r="AG531" s="100">
        <v>2.7</v>
      </c>
      <c r="AH531" s="100">
        <v>3.3</v>
      </c>
      <c r="AI531" s="100">
        <v>3.8</v>
      </c>
      <c r="AJ531" s="100">
        <v>4.9</v>
      </c>
      <c r="AK531" s="100">
        <v>6</v>
      </c>
      <c r="AL531" s="100">
        <v>7.6</v>
      </c>
      <c r="AN531" s="102" t="str">
        <f>CONCATENATE(AO531,AP531,AQ531)</f>
        <v>222214</v>
      </c>
      <c r="AO531" s="99">
        <v>22</v>
      </c>
      <c r="AP531" s="99">
        <v>22</v>
      </c>
      <c r="AQ531" s="99">
        <v>14</v>
      </c>
      <c r="AR531" s="108">
        <v>69.1</v>
      </c>
      <c r="AS531" s="92"/>
    </row>
    <row r="532" ht="14.25" spans="25:45">
      <c r="Y532" s="96" t="str">
        <f>CONCATENATE(Z532,AA532,AB532)</f>
        <v>232214</v>
      </c>
      <c r="Z532" s="99">
        <v>23</v>
      </c>
      <c r="AA532" s="99">
        <v>22</v>
      </c>
      <c r="AB532" s="99">
        <v>14</v>
      </c>
      <c r="AC532" s="100">
        <v>0.5</v>
      </c>
      <c r="AD532" s="100">
        <v>1.1</v>
      </c>
      <c r="AE532" s="100">
        <v>1.7</v>
      </c>
      <c r="AF532" s="100">
        <v>2.3</v>
      </c>
      <c r="AG532" s="100">
        <v>2.8</v>
      </c>
      <c r="AH532" s="100">
        <v>3.4</v>
      </c>
      <c r="AI532" s="100">
        <v>4</v>
      </c>
      <c r="AJ532" s="100">
        <v>5.1</v>
      </c>
      <c r="AK532" s="100">
        <v>6.3</v>
      </c>
      <c r="AL532" s="100">
        <v>8</v>
      </c>
      <c r="AN532" s="102" t="str">
        <f>CONCATENATE(AO532,AP532,AQ532)</f>
        <v>232214</v>
      </c>
      <c r="AO532" s="99">
        <v>23</v>
      </c>
      <c r="AP532" s="99">
        <v>22</v>
      </c>
      <c r="AQ532" s="99">
        <v>14</v>
      </c>
      <c r="AR532" s="108">
        <v>69.2</v>
      </c>
      <c r="AS532" s="92"/>
    </row>
    <row r="533" ht="14.25" spans="25:45">
      <c r="Y533" s="96" t="str">
        <f>CONCATENATE(Z533,AA533,AB533)</f>
        <v>242214</v>
      </c>
      <c r="Z533" s="99">
        <v>24</v>
      </c>
      <c r="AA533" s="99">
        <v>22</v>
      </c>
      <c r="AB533" s="99">
        <v>14</v>
      </c>
      <c r="AC533" s="100">
        <v>0.6</v>
      </c>
      <c r="AD533" s="100">
        <v>1.2</v>
      </c>
      <c r="AE533" s="100">
        <v>1.8</v>
      </c>
      <c r="AF533" s="100">
        <v>2.4</v>
      </c>
      <c r="AG533" s="100">
        <v>3</v>
      </c>
      <c r="AH533" s="100">
        <v>3.6</v>
      </c>
      <c r="AI533" s="100">
        <v>4.2</v>
      </c>
      <c r="AJ533" s="100">
        <v>5.4</v>
      </c>
      <c r="AK533" s="100">
        <v>6.5</v>
      </c>
      <c r="AL533" s="100">
        <v>8.3</v>
      </c>
      <c r="AN533" s="102" t="str">
        <f>CONCATENATE(AO533,AP533,AQ533)</f>
        <v>242214</v>
      </c>
      <c r="AO533" s="99">
        <v>24</v>
      </c>
      <c r="AP533" s="99">
        <v>22</v>
      </c>
      <c r="AQ533" s="99">
        <v>14</v>
      </c>
      <c r="AR533" s="108">
        <v>69.3</v>
      </c>
      <c r="AS533" s="92"/>
    </row>
    <row r="534" ht="14.25" spans="25:45">
      <c r="Y534" s="96" t="str">
        <f>CONCATENATE(Z534,AA534,AB534)</f>
        <v>252214</v>
      </c>
      <c r="Z534" s="99">
        <v>25</v>
      </c>
      <c r="AA534" s="99">
        <v>22</v>
      </c>
      <c r="AB534" s="99">
        <v>14</v>
      </c>
      <c r="AC534" s="100">
        <v>0.6</v>
      </c>
      <c r="AD534" s="100">
        <v>1.3</v>
      </c>
      <c r="AE534" s="100">
        <v>1.9</v>
      </c>
      <c r="AF534" s="100">
        <v>2.5</v>
      </c>
      <c r="AG534" s="100">
        <v>3.1</v>
      </c>
      <c r="AH534" s="100">
        <v>3.8</v>
      </c>
      <c r="AI534" s="100">
        <v>4.4</v>
      </c>
      <c r="AJ534" s="100">
        <v>5.7</v>
      </c>
      <c r="AK534" s="100">
        <v>6.9</v>
      </c>
      <c r="AL534" s="100">
        <v>8.8</v>
      </c>
      <c r="AN534" s="102" t="str">
        <f>CONCATENATE(AO534,AP534,AQ534)</f>
        <v>252214</v>
      </c>
      <c r="AO534" s="99">
        <v>25</v>
      </c>
      <c r="AP534" s="99">
        <v>22</v>
      </c>
      <c r="AQ534" s="99">
        <v>14</v>
      </c>
      <c r="AR534" s="108">
        <v>69.4</v>
      </c>
      <c r="AS534" s="92"/>
    </row>
    <row r="535" ht="14.25" spans="25:45">
      <c r="Y535" s="96" t="str">
        <f>CONCATENATE(Z535,AA535,AB535)</f>
        <v>262214</v>
      </c>
      <c r="Z535" s="99">
        <v>26</v>
      </c>
      <c r="AA535" s="99">
        <v>22</v>
      </c>
      <c r="AB535" s="99">
        <v>14</v>
      </c>
      <c r="AC535" s="100">
        <v>0.7</v>
      </c>
      <c r="AD535" s="100">
        <v>1.4</v>
      </c>
      <c r="AE535" s="100">
        <v>2</v>
      </c>
      <c r="AF535" s="100">
        <v>2.7</v>
      </c>
      <c r="AG535" s="100">
        <v>3.4</v>
      </c>
      <c r="AH535" s="100">
        <v>4</v>
      </c>
      <c r="AI535" s="100">
        <v>4.7</v>
      </c>
      <c r="AJ535" s="100">
        <v>6</v>
      </c>
      <c r="AK535" s="100">
        <v>7.3</v>
      </c>
      <c r="AL535" s="100">
        <v>9.3</v>
      </c>
      <c r="AN535" s="102" t="str">
        <f>CONCATENATE(AO535,AP535,AQ535)</f>
        <v>262214</v>
      </c>
      <c r="AO535" s="99">
        <v>26</v>
      </c>
      <c r="AP535" s="99">
        <v>22</v>
      </c>
      <c r="AQ535" s="99">
        <v>14</v>
      </c>
      <c r="AR535" s="108">
        <v>69.5</v>
      </c>
      <c r="AS535" s="92"/>
    </row>
    <row r="536" ht="14.25" spans="25:45">
      <c r="Y536" s="96" t="str">
        <f>CONCATENATE(Z536,AA536,AB536)</f>
        <v>272214</v>
      </c>
      <c r="Z536" s="99">
        <v>27</v>
      </c>
      <c r="AA536" s="99">
        <v>22</v>
      </c>
      <c r="AB536" s="99">
        <v>14</v>
      </c>
      <c r="AC536" s="100">
        <v>0.7</v>
      </c>
      <c r="AD536" s="100">
        <v>1.4</v>
      </c>
      <c r="AE536" s="100">
        <v>2.1</v>
      </c>
      <c r="AF536" s="100">
        <v>2.8</v>
      </c>
      <c r="AG536" s="100">
        <v>3.6</v>
      </c>
      <c r="AH536" s="100">
        <v>4.3</v>
      </c>
      <c r="AI536" s="100">
        <v>5</v>
      </c>
      <c r="AJ536" s="100">
        <v>6.4</v>
      </c>
      <c r="AK536" s="100">
        <v>7.7</v>
      </c>
      <c r="AL536" s="100">
        <v>9.8</v>
      </c>
      <c r="AN536" s="102" t="str">
        <f>CONCATENATE(AO536,AP536,AQ536)</f>
        <v>272214</v>
      </c>
      <c r="AO536" s="99">
        <v>27</v>
      </c>
      <c r="AP536" s="99">
        <v>22</v>
      </c>
      <c r="AQ536" s="99">
        <v>14</v>
      </c>
      <c r="AR536" s="108">
        <v>69.7</v>
      </c>
      <c r="AS536" s="92"/>
    </row>
    <row r="537" ht="14.25" spans="25:45">
      <c r="Y537" s="96" t="str">
        <f>CONCATENATE(Z537,AA537,AB537)</f>
        <v>282214</v>
      </c>
      <c r="Z537" s="99">
        <v>28</v>
      </c>
      <c r="AA537" s="99">
        <v>22</v>
      </c>
      <c r="AB537" s="99">
        <v>14</v>
      </c>
      <c r="AC537" s="100">
        <v>0.8</v>
      </c>
      <c r="AD537" s="100">
        <v>1.5</v>
      </c>
      <c r="AE537" s="100">
        <v>2.3</v>
      </c>
      <c r="AF537" s="100">
        <v>3</v>
      </c>
      <c r="AG537" s="100">
        <v>3.8</v>
      </c>
      <c r="AH537" s="100">
        <v>4.5</v>
      </c>
      <c r="AI537" s="100">
        <v>5.3</v>
      </c>
      <c r="AJ537" s="100">
        <v>6.8</v>
      </c>
      <c r="AK537" s="100">
        <v>8.3</v>
      </c>
      <c r="AL537" s="100">
        <v>10.5</v>
      </c>
      <c r="AN537" s="102" t="str">
        <f>CONCATENATE(AO537,AP537,AQ537)</f>
        <v>282214</v>
      </c>
      <c r="AO537" s="99">
        <v>28</v>
      </c>
      <c r="AP537" s="99">
        <v>22</v>
      </c>
      <c r="AQ537" s="99">
        <v>14</v>
      </c>
      <c r="AR537" s="108">
        <v>69.9</v>
      </c>
      <c r="AS537" s="92"/>
    </row>
    <row r="538" ht="14.25" spans="25:45">
      <c r="Y538" s="96" t="str">
        <f>CONCATENATE(Z538,AA538,AB538)</f>
        <v>292214</v>
      </c>
      <c r="Z538" s="99">
        <v>29</v>
      </c>
      <c r="AA538" s="99">
        <v>22</v>
      </c>
      <c r="AB538" s="99">
        <v>14</v>
      </c>
      <c r="AC538" s="100">
        <v>0.9</v>
      </c>
      <c r="AD538" s="100">
        <v>1.7</v>
      </c>
      <c r="AE538" s="100">
        <v>2.5</v>
      </c>
      <c r="AF538" s="100">
        <v>3.3</v>
      </c>
      <c r="AG538" s="100">
        <v>4.1</v>
      </c>
      <c r="AH538" s="100">
        <v>4.9</v>
      </c>
      <c r="AI538" s="100">
        <v>5.7</v>
      </c>
      <c r="AJ538" s="100">
        <v>7.3</v>
      </c>
      <c r="AK538" s="100">
        <v>8.9</v>
      </c>
      <c r="AL538" s="100">
        <v>11.2</v>
      </c>
      <c r="AN538" s="102" t="str">
        <f>CONCATENATE(AO538,AP538,AQ538)</f>
        <v>292214</v>
      </c>
      <c r="AO538" s="99">
        <v>29</v>
      </c>
      <c r="AP538" s="99">
        <v>22</v>
      </c>
      <c r="AQ538" s="99">
        <v>14</v>
      </c>
      <c r="AR538" s="108">
        <v>70.1</v>
      </c>
      <c r="AS538" s="92"/>
    </row>
    <row r="539" ht="14.25" spans="25:45">
      <c r="Y539" s="96" t="str">
        <f>CONCATENATE(Z539,AA539,AB539)</f>
        <v>302214</v>
      </c>
      <c r="Z539" s="99">
        <v>30</v>
      </c>
      <c r="AA539" s="99">
        <v>22</v>
      </c>
      <c r="AB539" s="99">
        <v>14</v>
      </c>
      <c r="AC539" s="100">
        <v>0.9</v>
      </c>
      <c r="AD539" s="100">
        <v>1.8</v>
      </c>
      <c r="AE539" s="100">
        <v>2.6</v>
      </c>
      <c r="AF539" s="100">
        <v>3.5</v>
      </c>
      <c r="AG539" s="100">
        <v>4.4</v>
      </c>
      <c r="AH539" s="100">
        <v>5.3</v>
      </c>
      <c r="AI539" s="100">
        <v>6.1</v>
      </c>
      <c r="AJ539" s="100">
        <v>7.8</v>
      </c>
      <c r="AK539" s="100">
        <v>9.5</v>
      </c>
      <c r="AL539" s="100">
        <v>12</v>
      </c>
      <c r="AN539" s="102" t="str">
        <f>CONCATENATE(AO539,AP539,AQ539)</f>
        <v>302214</v>
      </c>
      <c r="AO539" s="99">
        <v>30</v>
      </c>
      <c r="AP539" s="99">
        <v>22</v>
      </c>
      <c r="AQ539" s="99">
        <v>14</v>
      </c>
      <c r="AR539" s="108">
        <v>70.4</v>
      </c>
      <c r="AS539" s="92"/>
    </row>
    <row r="540" ht="14.25" spans="25:45">
      <c r="Y540" s="96" t="str">
        <f>CONCATENATE(Z540,AA540,AB540)</f>
        <v>312214</v>
      </c>
      <c r="Z540" s="99">
        <v>31</v>
      </c>
      <c r="AA540" s="99">
        <v>22</v>
      </c>
      <c r="AB540" s="99">
        <v>14</v>
      </c>
      <c r="AC540" s="100">
        <v>1</v>
      </c>
      <c r="AD540" s="100">
        <v>1.9</v>
      </c>
      <c r="AE540" s="100">
        <v>2.9</v>
      </c>
      <c r="AF540" s="100">
        <v>3.8</v>
      </c>
      <c r="AG540" s="100">
        <v>4.8</v>
      </c>
      <c r="AH540" s="100">
        <v>5.7</v>
      </c>
      <c r="AI540" s="100">
        <v>6.6</v>
      </c>
      <c r="AJ540" s="100">
        <v>8.5</v>
      </c>
      <c r="AK540" s="100">
        <v>10.3</v>
      </c>
      <c r="AL540" s="100">
        <v>13</v>
      </c>
      <c r="AN540" s="102" t="str">
        <f>CONCATENATE(AO540,AP540,AQ540)</f>
        <v>312214</v>
      </c>
      <c r="AO540" s="99">
        <v>31</v>
      </c>
      <c r="AP540" s="99">
        <v>22</v>
      </c>
      <c r="AQ540" s="99">
        <v>14</v>
      </c>
      <c r="AR540" s="108">
        <v>70.7</v>
      </c>
      <c r="AS540" s="92"/>
    </row>
    <row r="541" ht="14.25" spans="25:45">
      <c r="Y541" s="96" t="str">
        <f>CONCATENATE(Z541,AA541,AB541)</f>
        <v>322214</v>
      </c>
      <c r="Z541" s="99">
        <v>32</v>
      </c>
      <c r="AA541" s="99">
        <v>22</v>
      </c>
      <c r="AB541" s="99">
        <v>14</v>
      </c>
      <c r="AC541" s="100">
        <v>1</v>
      </c>
      <c r="AD541" s="100">
        <v>2</v>
      </c>
      <c r="AE541" s="100">
        <v>3.1</v>
      </c>
      <c r="AF541" s="100">
        <v>4.1</v>
      </c>
      <c r="AG541" s="100">
        <v>5.1</v>
      </c>
      <c r="AH541" s="100">
        <v>6.1</v>
      </c>
      <c r="AI541" s="100">
        <v>7.1</v>
      </c>
      <c r="AJ541" s="100">
        <v>9.1</v>
      </c>
      <c r="AK541" s="100">
        <v>11.1</v>
      </c>
      <c r="AL541" s="100">
        <v>14</v>
      </c>
      <c r="AN541" s="102" t="str">
        <f>CONCATENATE(AO541,AP541,AQ541)</f>
        <v>322214</v>
      </c>
      <c r="AO541" s="99">
        <v>32</v>
      </c>
      <c r="AP541" s="99">
        <v>22</v>
      </c>
      <c r="AQ541" s="99">
        <v>14</v>
      </c>
      <c r="AR541" s="108">
        <v>71.1</v>
      </c>
      <c r="AS541" s="92"/>
    </row>
    <row r="542" ht="14.25" spans="25:45">
      <c r="Y542" s="96" t="str">
        <f>CONCATENATE(Z542,AA542,AB542)</f>
        <v>332214</v>
      </c>
      <c r="Z542" s="99">
        <v>33</v>
      </c>
      <c r="AA542" s="99">
        <v>22</v>
      </c>
      <c r="AB542" s="99">
        <v>14</v>
      </c>
      <c r="AC542" s="100">
        <v>1.2</v>
      </c>
      <c r="AD542" s="100">
        <v>2.3</v>
      </c>
      <c r="AE542" s="100">
        <v>3.4</v>
      </c>
      <c r="AF542" s="100">
        <v>4.5</v>
      </c>
      <c r="AG542" s="100">
        <v>5.6</v>
      </c>
      <c r="AH542" s="100">
        <v>6.7</v>
      </c>
      <c r="AI542" s="100">
        <v>7.8</v>
      </c>
      <c r="AJ542" s="100">
        <v>10</v>
      </c>
      <c r="AK542" s="100">
        <v>12.1</v>
      </c>
      <c r="AL542" s="100">
        <v>15.3</v>
      </c>
      <c r="AN542" s="102" t="str">
        <f>CONCATENATE(AO542,AP542,AQ542)</f>
        <v>332214</v>
      </c>
      <c r="AO542" s="99">
        <v>33</v>
      </c>
      <c r="AP542" s="99">
        <v>22</v>
      </c>
      <c r="AQ542" s="99">
        <v>14</v>
      </c>
      <c r="AR542" s="108">
        <v>71.4</v>
      </c>
      <c r="AS542" s="92"/>
    </row>
    <row r="543" ht="14.25" spans="25:45">
      <c r="Y543" s="96" t="str">
        <f>CONCATENATE(Z543,AA543,AB543)</f>
        <v>342214</v>
      </c>
      <c r="Z543" s="99">
        <v>34</v>
      </c>
      <c r="AA543" s="99">
        <v>22</v>
      </c>
      <c r="AB543" s="99">
        <v>14</v>
      </c>
      <c r="AC543" s="100">
        <v>1.2</v>
      </c>
      <c r="AD543" s="100">
        <v>2.4</v>
      </c>
      <c r="AE543" s="100">
        <v>3.7</v>
      </c>
      <c r="AF543" s="100">
        <v>4.9</v>
      </c>
      <c r="AG543" s="100">
        <v>6.1</v>
      </c>
      <c r="AH543" s="100">
        <v>7.3</v>
      </c>
      <c r="AI543" s="100">
        <v>8.5</v>
      </c>
      <c r="AJ543" s="100">
        <v>10.8</v>
      </c>
      <c r="AK543" s="100">
        <v>13.1</v>
      </c>
      <c r="AL543" s="100">
        <v>16.5</v>
      </c>
      <c r="AN543" s="102" t="str">
        <f>CONCATENATE(AO543,AP543,AQ543)</f>
        <v>342214</v>
      </c>
      <c r="AO543" s="99">
        <v>34</v>
      </c>
      <c r="AP543" s="99">
        <v>22</v>
      </c>
      <c r="AQ543" s="99">
        <v>14</v>
      </c>
      <c r="AR543" s="108">
        <v>71.9</v>
      </c>
      <c r="AS543" s="92"/>
    </row>
    <row r="544" ht="14.25" spans="25:45">
      <c r="Y544" s="96" t="str">
        <f>CONCATENATE(Z544,AA544,AB544)</f>
        <v>352214</v>
      </c>
      <c r="Z544" s="99">
        <v>35</v>
      </c>
      <c r="AA544" s="99">
        <v>22</v>
      </c>
      <c r="AB544" s="99">
        <v>14</v>
      </c>
      <c r="AC544" s="100">
        <v>1.3</v>
      </c>
      <c r="AD544" s="100">
        <v>2.7</v>
      </c>
      <c r="AE544" s="100">
        <v>4</v>
      </c>
      <c r="AF544" s="100">
        <v>5.3</v>
      </c>
      <c r="AG544" s="100">
        <v>6.6</v>
      </c>
      <c r="AH544" s="100">
        <v>7.9</v>
      </c>
      <c r="AI544" s="100">
        <v>9.2</v>
      </c>
      <c r="AJ544" s="100">
        <v>11.8</v>
      </c>
      <c r="AK544" s="100">
        <v>14.3</v>
      </c>
      <c r="AL544" s="100">
        <v>17.9</v>
      </c>
      <c r="AN544" s="102" t="str">
        <f>CONCATENATE(AO544,AP544,AQ544)</f>
        <v>352214</v>
      </c>
      <c r="AO544" s="99">
        <v>35</v>
      </c>
      <c r="AP544" s="99">
        <v>22</v>
      </c>
      <c r="AQ544" s="99">
        <v>14</v>
      </c>
      <c r="AR544" s="108">
        <v>72.4</v>
      </c>
      <c r="AS544" s="92"/>
    </row>
    <row r="545" ht="14.25" spans="25:45">
      <c r="Y545" s="96" t="str">
        <f>CONCATENATE(Z545,AA545,AB545)</f>
        <v>362214</v>
      </c>
      <c r="Z545" s="99">
        <v>36</v>
      </c>
      <c r="AA545" s="99">
        <v>22</v>
      </c>
      <c r="AB545" s="99">
        <v>14</v>
      </c>
      <c r="AC545" s="100">
        <v>1.5</v>
      </c>
      <c r="AD545" s="100">
        <v>2.9</v>
      </c>
      <c r="AE545" s="100">
        <v>4.4</v>
      </c>
      <c r="AF545" s="100">
        <v>5.8</v>
      </c>
      <c r="AG545" s="100">
        <v>7.3</v>
      </c>
      <c r="AH545" s="100">
        <v>8.7</v>
      </c>
      <c r="AI545" s="100">
        <v>10.1</v>
      </c>
      <c r="AJ545" s="100">
        <v>12.8</v>
      </c>
      <c r="AK545" s="100">
        <v>15.6</v>
      </c>
      <c r="AL545" s="100">
        <v>19.6</v>
      </c>
      <c r="AN545" s="102" t="str">
        <f>CONCATENATE(AO545,AP545,AQ545)</f>
        <v>362214</v>
      </c>
      <c r="AO545" s="99">
        <v>36</v>
      </c>
      <c r="AP545" s="99">
        <v>22</v>
      </c>
      <c r="AQ545" s="99">
        <v>14</v>
      </c>
      <c r="AR545" s="108">
        <v>72.9</v>
      </c>
      <c r="AS545" s="92"/>
    </row>
    <row r="546" ht="14.25" spans="25:45">
      <c r="Y546" s="96" t="str">
        <f>CONCATENATE(Z546,AA546,AB546)</f>
        <v>372214</v>
      </c>
      <c r="Z546" s="99">
        <v>37</v>
      </c>
      <c r="AA546" s="99">
        <v>22</v>
      </c>
      <c r="AB546" s="99">
        <v>14</v>
      </c>
      <c r="AC546" s="100">
        <v>1.6</v>
      </c>
      <c r="AD546" s="100">
        <v>3.2</v>
      </c>
      <c r="AE546" s="100">
        <v>4.8</v>
      </c>
      <c r="AF546" s="100">
        <v>6.4</v>
      </c>
      <c r="AG546" s="100">
        <v>7.9</v>
      </c>
      <c r="AH546" s="100">
        <v>9.4</v>
      </c>
      <c r="AI546" s="100">
        <v>11</v>
      </c>
      <c r="AJ546" s="100">
        <v>14</v>
      </c>
      <c r="AK546" s="100">
        <v>16.9</v>
      </c>
      <c r="AL546" s="100">
        <v>21.3</v>
      </c>
      <c r="AN546" s="102" t="str">
        <f>CONCATENATE(AO546,AP546,AQ546)</f>
        <v>372214</v>
      </c>
      <c r="AO546" s="99">
        <v>37</v>
      </c>
      <c r="AP546" s="99">
        <v>22</v>
      </c>
      <c r="AQ546" s="99">
        <v>14</v>
      </c>
      <c r="AR546" s="108">
        <v>73.5</v>
      </c>
      <c r="AS546" s="92"/>
    </row>
    <row r="547" ht="14.25" spans="25:45">
      <c r="Y547" s="96" t="str">
        <f>CONCATENATE(Z547,AA547,AB547)</f>
        <v>382214</v>
      </c>
      <c r="Z547" s="99">
        <v>38</v>
      </c>
      <c r="AA547" s="99">
        <v>22</v>
      </c>
      <c r="AB547" s="99">
        <v>14</v>
      </c>
      <c r="AC547" s="100">
        <v>1.8</v>
      </c>
      <c r="AD547" s="100">
        <v>3.5</v>
      </c>
      <c r="AE547" s="100">
        <v>5.3</v>
      </c>
      <c r="AF547" s="100">
        <v>7</v>
      </c>
      <c r="AG547" s="100">
        <v>8.7</v>
      </c>
      <c r="AH547" s="100">
        <v>10.4</v>
      </c>
      <c r="AI547" s="100">
        <v>12</v>
      </c>
      <c r="AJ547" s="100">
        <v>15.3</v>
      </c>
      <c r="AK547" s="100">
        <v>18.5</v>
      </c>
      <c r="AL547" s="100">
        <v>23.2</v>
      </c>
      <c r="AN547" s="102" t="str">
        <f>CONCATENATE(AO547,AP547,AQ547)</f>
        <v>382214</v>
      </c>
      <c r="AO547" s="99">
        <v>38</v>
      </c>
      <c r="AP547" s="99">
        <v>22</v>
      </c>
      <c r="AQ547" s="99">
        <v>14</v>
      </c>
      <c r="AR547" s="108">
        <v>74.1</v>
      </c>
      <c r="AS547" s="92"/>
    </row>
    <row r="548" ht="14.25" spans="25:45">
      <c r="Y548" s="96" t="str">
        <f>CONCATENATE(Z548,AA548,AB548)</f>
        <v>392214</v>
      </c>
      <c r="Z548" s="99">
        <v>39</v>
      </c>
      <c r="AA548" s="99">
        <v>22</v>
      </c>
      <c r="AB548" s="99">
        <v>14</v>
      </c>
      <c r="AC548" s="100">
        <v>2</v>
      </c>
      <c r="AD548" s="100">
        <v>3.9</v>
      </c>
      <c r="AE548" s="100">
        <v>5.8</v>
      </c>
      <c r="AF548" s="100">
        <v>7.6</v>
      </c>
      <c r="AG548" s="100">
        <v>9.5</v>
      </c>
      <c r="AH548" s="100">
        <v>11.3</v>
      </c>
      <c r="AI548" s="100">
        <v>13.1</v>
      </c>
      <c r="AJ548" s="100">
        <v>16.7</v>
      </c>
      <c r="AK548" s="100">
        <v>20.2</v>
      </c>
      <c r="AL548" s="100">
        <v>25.2</v>
      </c>
      <c r="AN548" s="102" t="str">
        <f>CONCATENATE(AO548,AP548,AQ548)</f>
        <v>392214</v>
      </c>
      <c r="AO548" s="99">
        <v>39</v>
      </c>
      <c r="AP548" s="99">
        <v>22</v>
      </c>
      <c r="AQ548" s="99">
        <v>14</v>
      </c>
      <c r="AR548" s="108">
        <v>74.8</v>
      </c>
      <c r="AS548" s="92"/>
    </row>
    <row r="549" ht="14.25" spans="25:45">
      <c r="Y549" s="96" t="str">
        <f>CONCATENATE(Z549,AA549,AB549)</f>
        <v>402214</v>
      </c>
      <c r="Z549" s="99">
        <v>40</v>
      </c>
      <c r="AA549" s="99">
        <v>22</v>
      </c>
      <c r="AB549" s="99">
        <v>14</v>
      </c>
      <c r="AC549" s="100">
        <v>2.1</v>
      </c>
      <c r="AD549" s="100">
        <v>4.2</v>
      </c>
      <c r="AE549" s="100">
        <v>6.3</v>
      </c>
      <c r="AF549" s="100">
        <v>8.3</v>
      </c>
      <c r="AG549" s="100">
        <v>10.3</v>
      </c>
      <c r="AH549" s="100">
        <v>12.3</v>
      </c>
      <c r="AI549" s="100">
        <v>14.3</v>
      </c>
      <c r="AJ549" s="100">
        <v>18.2</v>
      </c>
      <c r="AK549" s="100">
        <v>21.9</v>
      </c>
      <c r="AL549" s="100">
        <v>27.4</v>
      </c>
      <c r="AN549" s="102" t="str">
        <f>CONCATENATE(AO549,AP549,AQ549)</f>
        <v>402214</v>
      </c>
      <c r="AO549" s="99">
        <v>40</v>
      </c>
      <c r="AP549" s="99">
        <v>22</v>
      </c>
      <c r="AQ549" s="99">
        <v>14</v>
      </c>
      <c r="AR549" s="108">
        <v>75.6</v>
      </c>
      <c r="AS549" s="92"/>
    </row>
    <row r="550" ht="14.25" spans="25:45">
      <c r="Y550" s="96" t="str">
        <f>CONCATENATE(Z550,AA550,AB550)</f>
        <v>412214</v>
      </c>
      <c r="Z550" s="99">
        <v>41</v>
      </c>
      <c r="AA550" s="99">
        <v>22</v>
      </c>
      <c r="AB550" s="99">
        <v>14</v>
      </c>
      <c r="AC550" s="100">
        <v>2.3</v>
      </c>
      <c r="AD550" s="100">
        <v>4.6</v>
      </c>
      <c r="AE550" s="100">
        <v>6.8</v>
      </c>
      <c r="AF550" s="100">
        <v>9.1</v>
      </c>
      <c r="AG550" s="100">
        <v>11.3</v>
      </c>
      <c r="AH550" s="100">
        <v>13.4</v>
      </c>
      <c r="AI550" s="100">
        <v>15.6</v>
      </c>
      <c r="AJ550" s="100">
        <v>19.8</v>
      </c>
      <c r="AK550" s="100">
        <v>23.9</v>
      </c>
      <c r="AL550" s="100">
        <v>29.8</v>
      </c>
      <c r="AN550" s="102" t="str">
        <f>CONCATENATE(AO550,AP550,AQ550)</f>
        <v>412214</v>
      </c>
      <c r="AO550" s="99">
        <v>41</v>
      </c>
      <c r="AP550" s="99">
        <v>22</v>
      </c>
      <c r="AQ550" s="99">
        <v>14</v>
      </c>
      <c r="AR550" s="108">
        <v>76.5</v>
      </c>
      <c r="AS550" s="92"/>
    </row>
    <row r="551" ht="14.25" spans="25:45">
      <c r="Y551" s="96" t="str">
        <f>CONCATENATE(Z551,AA551,AB551)</f>
        <v>422214</v>
      </c>
      <c r="Z551" s="99">
        <v>42</v>
      </c>
      <c r="AA551" s="99">
        <v>22</v>
      </c>
      <c r="AB551" s="99">
        <v>14</v>
      </c>
      <c r="AC551" s="100">
        <v>2.5</v>
      </c>
      <c r="AD551" s="100">
        <v>5.1</v>
      </c>
      <c r="AE551" s="100">
        <v>7.5</v>
      </c>
      <c r="AF551" s="100">
        <v>9.9</v>
      </c>
      <c r="AG551" s="100">
        <v>12.3</v>
      </c>
      <c r="AH551" s="100">
        <v>14.7</v>
      </c>
      <c r="AI551" s="100">
        <v>17</v>
      </c>
      <c r="AJ551" s="100">
        <v>21.6</v>
      </c>
      <c r="AK551" s="100">
        <v>26</v>
      </c>
      <c r="AL551" s="100">
        <v>32.4</v>
      </c>
      <c r="AN551" s="102" t="str">
        <f>CONCATENATE(AO551,AP551,AQ551)</f>
        <v>422214</v>
      </c>
      <c r="AO551" s="99">
        <v>42</v>
      </c>
      <c r="AP551" s="99">
        <v>22</v>
      </c>
      <c r="AQ551" s="99">
        <v>14</v>
      </c>
      <c r="AR551" s="108">
        <v>77.4</v>
      </c>
      <c r="AS551" s="92"/>
    </row>
    <row r="552" ht="14.25" spans="25:45">
      <c r="Y552" s="96" t="str">
        <f>CONCATENATE(Z552,AA552,AB552)</f>
        <v>432214</v>
      </c>
      <c r="Z552" s="99">
        <v>43</v>
      </c>
      <c r="AA552" s="99">
        <v>22</v>
      </c>
      <c r="AB552" s="99">
        <v>14</v>
      </c>
      <c r="AC552" s="100">
        <v>2.8</v>
      </c>
      <c r="AD552" s="100">
        <v>5.5</v>
      </c>
      <c r="AE552" s="100">
        <v>8.2</v>
      </c>
      <c r="AF552" s="100">
        <v>10.9</v>
      </c>
      <c r="AG552" s="100">
        <v>13.5</v>
      </c>
      <c r="AH552" s="100">
        <v>16.1</v>
      </c>
      <c r="AI552" s="100">
        <v>18.6</v>
      </c>
      <c r="AJ552" s="100">
        <v>23.5</v>
      </c>
      <c r="AK552" s="100">
        <v>28.3</v>
      </c>
      <c r="AL552" s="100">
        <v>35.3</v>
      </c>
      <c r="AN552" s="102" t="str">
        <f>CONCATENATE(AO552,AP552,AQ552)</f>
        <v>432214</v>
      </c>
      <c r="AO552" s="99">
        <v>43</v>
      </c>
      <c r="AP552" s="99">
        <v>22</v>
      </c>
      <c r="AQ552" s="99">
        <v>14</v>
      </c>
      <c r="AR552" s="108">
        <v>78.4</v>
      </c>
      <c r="AS552" s="92"/>
    </row>
    <row r="553" ht="14.25" spans="25:45">
      <c r="Y553" s="96" t="str">
        <f>CONCATENATE(Z553,AA553,AB553)</f>
        <v>442214</v>
      </c>
      <c r="Z553" s="99">
        <v>44</v>
      </c>
      <c r="AA553" s="99">
        <v>22</v>
      </c>
      <c r="AB553" s="99">
        <v>14</v>
      </c>
      <c r="AC553" s="100">
        <v>3</v>
      </c>
      <c r="AD553" s="100">
        <v>6</v>
      </c>
      <c r="AE553" s="100">
        <v>8.9</v>
      </c>
      <c r="AF553" s="100">
        <v>11.8</v>
      </c>
      <c r="AG553" s="100">
        <v>14.7</v>
      </c>
      <c r="AH553" s="100">
        <v>17.5</v>
      </c>
      <c r="AI553" s="100">
        <v>20.2</v>
      </c>
      <c r="AJ553" s="100">
        <v>25.6</v>
      </c>
      <c r="AK553" s="100">
        <v>30.8</v>
      </c>
      <c r="AL553" s="100">
        <v>38.3</v>
      </c>
      <c r="AN553" s="102" t="str">
        <f>CONCATENATE(AO553,AP553,AQ553)</f>
        <v>442214</v>
      </c>
      <c r="AO553" s="99">
        <v>44</v>
      </c>
      <c r="AP553" s="99">
        <v>22</v>
      </c>
      <c r="AQ553" s="99">
        <v>14</v>
      </c>
      <c r="AR553" s="108">
        <v>79.6</v>
      </c>
      <c r="AS553" s="92"/>
    </row>
    <row r="554" ht="14.25" spans="25:45">
      <c r="Y554" s="96" t="str">
        <f>CONCATENATE(Z554,AA554,AB554)</f>
        <v>452214</v>
      </c>
      <c r="Z554" s="99">
        <v>45</v>
      </c>
      <c r="AA554" s="99">
        <v>22</v>
      </c>
      <c r="AB554" s="99">
        <v>14</v>
      </c>
      <c r="AC554" s="100">
        <v>3.3</v>
      </c>
      <c r="AD554" s="100">
        <v>6.6</v>
      </c>
      <c r="AE554" s="100">
        <v>9.8</v>
      </c>
      <c r="AF554" s="100">
        <v>13</v>
      </c>
      <c r="AG554" s="100">
        <v>16</v>
      </c>
      <c r="AH554" s="100">
        <v>19.1</v>
      </c>
      <c r="AI554" s="100">
        <v>22.1</v>
      </c>
      <c r="AJ554" s="100">
        <v>27.9</v>
      </c>
      <c r="AK554" s="100">
        <v>33.5</v>
      </c>
      <c r="AL554" s="100">
        <v>41.6</v>
      </c>
      <c r="AN554" s="102" t="str">
        <f>CONCATENATE(AO554,AP554,AQ554)</f>
        <v>452214</v>
      </c>
      <c r="AO554" s="99">
        <v>45</v>
      </c>
      <c r="AP554" s="99">
        <v>22</v>
      </c>
      <c r="AQ554" s="99">
        <v>14</v>
      </c>
      <c r="AR554" s="108">
        <v>80.8</v>
      </c>
      <c r="AS554" s="92"/>
    </row>
    <row r="555" ht="14.25" spans="25:45">
      <c r="Y555" s="96" t="str">
        <f>CONCATENATE(Z555,AA555,AB555)</f>
        <v>462214</v>
      </c>
      <c r="Z555" s="99">
        <v>46</v>
      </c>
      <c r="AA555" s="99">
        <v>22</v>
      </c>
      <c r="AB555" s="99">
        <v>14</v>
      </c>
      <c r="AC555" s="100">
        <v>3.6</v>
      </c>
      <c r="AD555" s="100">
        <v>7.2</v>
      </c>
      <c r="AE555" s="100">
        <v>10.7</v>
      </c>
      <c r="AF555" s="100">
        <v>14.1</v>
      </c>
      <c r="AG555" s="100">
        <v>17.5</v>
      </c>
      <c r="AH555" s="100">
        <v>20.8</v>
      </c>
      <c r="AI555" s="100">
        <v>24</v>
      </c>
      <c r="AJ555" s="100">
        <v>30.3</v>
      </c>
      <c r="AK555" s="100">
        <v>36.4</v>
      </c>
      <c r="AL555" s="100">
        <v>45.2</v>
      </c>
      <c r="AN555" s="102" t="str">
        <f>CONCATENATE(AO555,AP555,AQ555)</f>
        <v>462214</v>
      </c>
      <c r="AO555" s="99">
        <v>46</v>
      </c>
      <c r="AP555" s="99">
        <v>22</v>
      </c>
      <c r="AQ555" s="99">
        <v>14</v>
      </c>
      <c r="AR555" s="108">
        <v>82.2</v>
      </c>
      <c r="AS555" s="92"/>
    </row>
    <row r="556" ht="14.25" spans="25:45">
      <c r="Y556" s="96" t="str">
        <f>CONCATENATE(Z556,AA556,AB556)</f>
        <v>472214</v>
      </c>
      <c r="Z556" s="99">
        <v>47</v>
      </c>
      <c r="AA556" s="99">
        <v>22</v>
      </c>
      <c r="AB556" s="99">
        <v>14</v>
      </c>
      <c r="AC556" s="100">
        <v>3.9</v>
      </c>
      <c r="AD556" s="100">
        <v>7.8</v>
      </c>
      <c r="AE556" s="100">
        <v>11.6</v>
      </c>
      <c r="AF556" s="100">
        <v>15.4</v>
      </c>
      <c r="AG556" s="100">
        <v>19</v>
      </c>
      <c r="AH556" s="100">
        <v>22.6</v>
      </c>
      <c r="AI556" s="100">
        <v>26.1</v>
      </c>
      <c r="AJ556" s="100">
        <v>32.9</v>
      </c>
      <c r="AK556" s="100">
        <v>39.5</v>
      </c>
      <c r="AL556" s="100">
        <v>48.9</v>
      </c>
      <c r="AN556" s="102" t="str">
        <f>CONCATENATE(AO556,AP556,AQ556)</f>
        <v>472214</v>
      </c>
      <c r="AO556" s="99">
        <v>47</v>
      </c>
      <c r="AP556" s="99">
        <v>22</v>
      </c>
      <c r="AQ556" s="99">
        <v>14</v>
      </c>
      <c r="AR556" s="108">
        <v>83.7</v>
      </c>
      <c r="AS556" s="92"/>
    </row>
    <row r="557" ht="14.25" spans="25:45">
      <c r="Y557" s="96" t="str">
        <f>CONCATENATE(Z557,AA557,AB557)</f>
        <v>482214</v>
      </c>
      <c r="Z557" s="99">
        <v>48</v>
      </c>
      <c r="AA557" s="99">
        <v>22</v>
      </c>
      <c r="AB557" s="99">
        <v>14</v>
      </c>
      <c r="AC557" s="100">
        <v>4.3</v>
      </c>
      <c r="AD557" s="100">
        <v>8.6</v>
      </c>
      <c r="AE557" s="100">
        <v>12.7</v>
      </c>
      <c r="AF557" s="100">
        <v>16.8</v>
      </c>
      <c r="AG557" s="100">
        <v>20.7</v>
      </c>
      <c r="AH557" s="100">
        <v>24.6</v>
      </c>
      <c r="AI557" s="100">
        <v>28.4</v>
      </c>
      <c r="AJ557" s="100">
        <v>35.8</v>
      </c>
      <c r="AK557" s="100">
        <v>42.8</v>
      </c>
      <c r="AL557" s="100">
        <v>53</v>
      </c>
      <c r="AN557" s="102" t="str">
        <f>CONCATENATE(AO557,AP557,AQ557)</f>
        <v>482214</v>
      </c>
      <c r="AO557" s="99">
        <v>48</v>
      </c>
      <c r="AP557" s="99">
        <v>22</v>
      </c>
      <c r="AQ557" s="99">
        <v>14</v>
      </c>
      <c r="AR557" s="108">
        <v>85.3</v>
      </c>
      <c r="AS557" s="92"/>
    </row>
    <row r="558" ht="14.25" spans="25:45">
      <c r="Y558" s="96" t="str">
        <f>CONCATENATE(Z558,AA558,AB558)</f>
        <v>182310</v>
      </c>
      <c r="Z558" s="99">
        <v>18</v>
      </c>
      <c r="AA558" s="99">
        <v>23</v>
      </c>
      <c r="AB558" s="99">
        <v>10</v>
      </c>
      <c r="AC558" s="100">
        <v>0.6</v>
      </c>
      <c r="AD558" s="100">
        <v>1.2</v>
      </c>
      <c r="AE558" s="100">
        <v>1.8</v>
      </c>
      <c r="AF558" s="100">
        <v>2.4</v>
      </c>
      <c r="AG558" s="100">
        <v>3</v>
      </c>
      <c r="AH558" s="100">
        <v>3.6</v>
      </c>
      <c r="AI558" s="100">
        <v>4.2</v>
      </c>
      <c r="AJ558" s="100">
        <v>5.4</v>
      </c>
      <c r="AK558" s="100">
        <v>6.6</v>
      </c>
      <c r="AL558" s="100">
        <v>8.3</v>
      </c>
      <c r="AN558" s="102" t="str">
        <f>CONCATENATE(AO558,AP558,AQ558)</f>
        <v>182310</v>
      </c>
      <c r="AO558" s="99">
        <v>18</v>
      </c>
      <c r="AP558" s="99">
        <v>23</v>
      </c>
      <c r="AQ558" s="99">
        <v>10</v>
      </c>
      <c r="AR558" s="108">
        <v>86.8</v>
      </c>
      <c r="AS558" s="92"/>
    </row>
    <row r="559" ht="14.25" spans="25:45">
      <c r="Y559" s="96" t="str">
        <f>CONCATENATE(Z559,AA559,AB559)</f>
        <v>192310</v>
      </c>
      <c r="Z559" s="99">
        <v>19</v>
      </c>
      <c r="AA559" s="99">
        <v>23</v>
      </c>
      <c r="AB559" s="99">
        <v>10</v>
      </c>
      <c r="AC559" s="100">
        <v>0.6</v>
      </c>
      <c r="AD559" s="100">
        <v>1.2</v>
      </c>
      <c r="AE559" s="100">
        <v>1.9</v>
      </c>
      <c r="AF559" s="100">
        <v>2.5</v>
      </c>
      <c r="AG559" s="100">
        <v>3.1</v>
      </c>
      <c r="AH559" s="100">
        <v>3.7</v>
      </c>
      <c r="AI559" s="100">
        <v>4.3</v>
      </c>
      <c r="AJ559" s="100">
        <v>5.6</v>
      </c>
      <c r="AK559" s="100">
        <v>6.8</v>
      </c>
      <c r="AL559" s="100">
        <v>8.7</v>
      </c>
      <c r="AN559" s="102" t="str">
        <f>CONCATENATE(AO559,AP559,AQ559)</f>
        <v>192310</v>
      </c>
      <c r="AO559" s="99">
        <v>19</v>
      </c>
      <c r="AP559" s="99">
        <v>23</v>
      </c>
      <c r="AQ559" s="99">
        <v>10</v>
      </c>
      <c r="AR559" s="108">
        <v>86.9</v>
      </c>
      <c r="AS559" s="92"/>
    </row>
    <row r="560" ht="14.25" spans="25:45">
      <c r="Y560" s="96" t="str">
        <f>CONCATENATE(Z560,AA560,AB560)</f>
        <v>202310</v>
      </c>
      <c r="Z560" s="99">
        <v>20</v>
      </c>
      <c r="AA560" s="99">
        <v>23</v>
      </c>
      <c r="AB560" s="99">
        <v>10</v>
      </c>
      <c r="AC560" s="100">
        <v>0.6</v>
      </c>
      <c r="AD560" s="100">
        <v>1.3</v>
      </c>
      <c r="AE560" s="100">
        <v>1.9</v>
      </c>
      <c r="AF560" s="100">
        <v>2.6</v>
      </c>
      <c r="AG560" s="100">
        <v>3.2</v>
      </c>
      <c r="AH560" s="100">
        <v>3.9</v>
      </c>
      <c r="AI560" s="100">
        <v>4.5</v>
      </c>
      <c r="AJ560" s="100">
        <v>5.8</v>
      </c>
      <c r="AK560" s="100">
        <v>7.1</v>
      </c>
      <c r="AL560" s="100">
        <v>9</v>
      </c>
      <c r="AN560" s="102" t="str">
        <f>CONCATENATE(AO560,AP560,AQ560)</f>
        <v>202310</v>
      </c>
      <c r="AO560" s="99">
        <v>20</v>
      </c>
      <c r="AP560" s="99">
        <v>23</v>
      </c>
      <c r="AQ560" s="99">
        <v>10</v>
      </c>
      <c r="AR560" s="108">
        <v>87</v>
      </c>
      <c r="AS560" s="92"/>
    </row>
    <row r="561" ht="14.25" spans="25:45">
      <c r="Y561" s="96" t="str">
        <f>CONCATENATE(Z561,AA561,AB561)</f>
        <v>212310</v>
      </c>
      <c r="Z561" s="99">
        <v>21</v>
      </c>
      <c r="AA561" s="99">
        <v>23</v>
      </c>
      <c r="AB561" s="99">
        <v>10</v>
      </c>
      <c r="AC561" s="100">
        <v>0.7</v>
      </c>
      <c r="AD561" s="100">
        <v>1.3</v>
      </c>
      <c r="AE561" s="100">
        <v>2</v>
      </c>
      <c r="AF561" s="100">
        <v>2.7</v>
      </c>
      <c r="AG561" s="100">
        <v>3.4</v>
      </c>
      <c r="AH561" s="100">
        <v>4</v>
      </c>
      <c r="AI561" s="100">
        <v>4.7</v>
      </c>
      <c r="AJ561" s="100">
        <v>6</v>
      </c>
      <c r="AK561" s="100">
        <v>7.3</v>
      </c>
      <c r="AL561" s="100">
        <v>9.3</v>
      </c>
      <c r="AN561" s="102" t="str">
        <f>CONCATENATE(AO561,AP561,AQ561)</f>
        <v>212310</v>
      </c>
      <c r="AO561" s="99">
        <v>21</v>
      </c>
      <c r="AP561" s="99">
        <v>23</v>
      </c>
      <c r="AQ561" s="99">
        <v>10</v>
      </c>
      <c r="AR561" s="108">
        <v>87.1</v>
      </c>
      <c r="AS561" s="92"/>
    </row>
    <row r="562" ht="14.25" spans="25:45">
      <c r="Y562" s="96" t="str">
        <f>CONCATENATE(Z562,AA562,AB562)</f>
        <v>222310</v>
      </c>
      <c r="Z562" s="99">
        <v>22</v>
      </c>
      <c r="AA562" s="99">
        <v>23</v>
      </c>
      <c r="AB562" s="99">
        <v>10</v>
      </c>
      <c r="AC562" s="100">
        <v>0.7</v>
      </c>
      <c r="AD562" s="100">
        <v>1.4</v>
      </c>
      <c r="AE562" s="100">
        <v>2.1</v>
      </c>
      <c r="AF562" s="100">
        <v>2.8</v>
      </c>
      <c r="AG562" s="100">
        <v>3.5</v>
      </c>
      <c r="AH562" s="100">
        <v>4.2</v>
      </c>
      <c r="AI562" s="100">
        <v>4.9</v>
      </c>
      <c r="AJ562" s="100">
        <v>6.3</v>
      </c>
      <c r="AK562" s="100">
        <v>7.7</v>
      </c>
      <c r="AL562" s="100">
        <v>9.7</v>
      </c>
      <c r="AN562" s="102" t="str">
        <f>CONCATENATE(AO562,AP562,AQ562)</f>
        <v>222310</v>
      </c>
      <c r="AO562" s="99">
        <v>22</v>
      </c>
      <c r="AP562" s="99">
        <v>23</v>
      </c>
      <c r="AQ562" s="99">
        <v>10</v>
      </c>
      <c r="AR562" s="108">
        <v>87.2</v>
      </c>
      <c r="AS562" s="92"/>
    </row>
    <row r="563" ht="14.25" spans="25:45">
      <c r="Y563" s="96" t="str">
        <f>CONCATENATE(Z563,AA563,AB563)</f>
        <v>232310</v>
      </c>
      <c r="Z563" s="99">
        <v>23</v>
      </c>
      <c r="AA563" s="99">
        <v>23</v>
      </c>
      <c r="AB563" s="99">
        <v>10</v>
      </c>
      <c r="AC563" s="100">
        <v>0.8</v>
      </c>
      <c r="AD563" s="100">
        <v>1.5</v>
      </c>
      <c r="AE563" s="100">
        <v>2.2</v>
      </c>
      <c r="AF563" s="100">
        <v>3</v>
      </c>
      <c r="AG563" s="100">
        <v>3.7</v>
      </c>
      <c r="AH563" s="100">
        <v>4.4</v>
      </c>
      <c r="AI563" s="100">
        <v>5.1</v>
      </c>
      <c r="AJ563" s="100">
        <v>6.6</v>
      </c>
      <c r="AK563" s="100">
        <v>8</v>
      </c>
      <c r="AL563" s="100">
        <v>10.1</v>
      </c>
      <c r="AN563" s="102" t="str">
        <f>CONCATENATE(AO563,AP563,AQ563)</f>
        <v>232310</v>
      </c>
      <c r="AO563" s="99">
        <v>23</v>
      </c>
      <c r="AP563" s="99">
        <v>23</v>
      </c>
      <c r="AQ563" s="99">
        <v>10</v>
      </c>
      <c r="AR563" s="108">
        <v>87.3</v>
      </c>
      <c r="AS563" s="92"/>
    </row>
    <row r="564" ht="14.25" spans="25:45">
      <c r="Y564" s="96" t="str">
        <f>CONCATENATE(Z564,AA564,AB564)</f>
        <v>242310</v>
      </c>
      <c r="Z564" s="99">
        <v>24</v>
      </c>
      <c r="AA564" s="99">
        <v>23</v>
      </c>
      <c r="AB564" s="99">
        <v>10</v>
      </c>
      <c r="AC564" s="100">
        <v>0.8</v>
      </c>
      <c r="AD564" s="100">
        <v>1.5</v>
      </c>
      <c r="AE564" s="100">
        <v>2.3</v>
      </c>
      <c r="AF564" s="100">
        <v>3.1</v>
      </c>
      <c r="AG564" s="100">
        <v>3.8</v>
      </c>
      <c r="AH564" s="100">
        <v>4.6</v>
      </c>
      <c r="AI564" s="100">
        <v>5.3</v>
      </c>
      <c r="AJ564" s="100">
        <v>6.8</v>
      </c>
      <c r="AK564" s="100">
        <v>8.3</v>
      </c>
      <c r="AL564" s="100">
        <v>10.6</v>
      </c>
      <c r="AN564" s="102" t="str">
        <f>CONCATENATE(AO564,AP564,AQ564)</f>
        <v>242310</v>
      </c>
      <c r="AO564" s="99">
        <v>24</v>
      </c>
      <c r="AP564" s="99">
        <v>23</v>
      </c>
      <c r="AQ564" s="99">
        <v>10</v>
      </c>
      <c r="AR564" s="108">
        <v>87.5</v>
      </c>
      <c r="AS564" s="92"/>
    </row>
    <row r="565" ht="14.25" spans="25:45">
      <c r="Y565" s="96" t="str">
        <f>CONCATENATE(Z565,AA565,AB565)</f>
        <v>252310</v>
      </c>
      <c r="Z565" s="99">
        <v>25</v>
      </c>
      <c r="AA565" s="99">
        <v>23</v>
      </c>
      <c r="AB565" s="99">
        <v>10</v>
      </c>
      <c r="AC565" s="100">
        <v>0.8</v>
      </c>
      <c r="AD565" s="100">
        <v>1.6</v>
      </c>
      <c r="AE565" s="100">
        <v>2.4</v>
      </c>
      <c r="AF565" s="100">
        <v>3.2</v>
      </c>
      <c r="AG565" s="100">
        <v>4</v>
      </c>
      <c r="AH565" s="100">
        <v>4.8</v>
      </c>
      <c r="AI565" s="100">
        <v>5.6</v>
      </c>
      <c r="AJ565" s="100">
        <v>7.2</v>
      </c>
      <c r="AK565" s="100">
        <v>8.8</v>
      </c>
      <c r="AL565" s="100">
        <v>11.1</v>
      </c>
      <c r="AN565" s="102" t="str">
        <f>CONCATENATE(AO565,AP565,AQ565)</f>
        <v>252310</v>
      </c>
      <c r="AO565" s="99">
        <v>25</v>
      </c>
      <c r="AP565" s="99">
        <v>23</v>
      </c>
      <c r="AQ565" s="99">
        <v>10</v>
      </c>
      <c r="AR565" s="108">
        <v>87.7</v>
      </c>
      <c r="AS565" s="92"/>
    </row>
    <row r="566" ht="14.25" spans="25:45">
      <c r="Y566" s="96" t="str">
        <f>CONCATENATE(Z566,AA566,AB566)</f>
        <v>262310</v>
      </c>
      <c r="Z566" s="99">
        <v>26</v>
      </c>
      <c r="AA566" s="99">
        <v>23</v>
      </c>
      <c r="AB566" s="99">
        <v>10</v>
      </c>
      <c r="AC566" s="100">
        <v>0.8</v>
      </c>
      <c r="AD566" s="100">
        <v>1.7</v>
      </c>
      <c r="AE566" s="100">
        <v>2.5</v>
      </c>
      <c r="AF566" s="100">
        <v>3.4</v>
      </c>
      <c r="AG566" s="100">
        <v>4.2</v>
      </c>
      <c r="AH566" s="100">
        <v>5.1</v>
      </c>
      <c r="AI566" s="100">
        <v>5.9</v>
      </c>
      <c r="AJ566" s="100">
        <v>7.6</v>
      </c>
      <c r="AK566" s="100">
        <v>9.3</v>
      </c>
      <c r="AL566" s="100">
        <v>11.7</v>
      </c>
      <c r="AN566" s="102" t="str">
        <f>CONCATENATE(AO566,AP566,AQ566)</f>
        <v>262310</v>
      </c>
      <c r="AO566" s="99">
        <v>26</v>
      </c>
      <c r="AP566" s="99">
        <v>23</v>
      </c>
      <c r="AQ566" s="99">
        <v>10</v>
      </c>
      <c r="AR566" s="108">
        <v>87.9</v>
      </c>
      <c r="AS566" s="92"/>
    </row>
    <row r="567" ht="14.25" spans="25:45">
      <c r="Y567" s="96" t="str">
        <f>CONCATENATE(Z567,AA567,AB567)</f>
        <v>272310</v>
      </c>
      <c r="Z567" s="99">
        <v>27</v>
      </c>
      <c r="AA567" s="99">
        <v>23</v>
      </c>
      <c r="AB567" s="99">
        <v>10</v>
      </c>
      <c r="AC567" s="100">
        <v>0.9</v>
      </c>
      <c r="AD567" s="100">
        <v>1.8</v>
      </c>
      <c r="AE567" s="100">
        <v>2.7</v>
      </c>
      <c r="AF567" s="100">
        <v>3.6</v>
      </c>
      <c r="AG567" s="100">
        <v>4.5</v>
      </c>
      <c r="AH567" s="100">
        <v>5.4</v>
      </c>
      <c r="AI567" s="100">
        <v>6.3</v>
      </c>
      <c r="AJ567" s="100">
        <v>8.1</v>
      </c>
      <c r="AK567" s="100">
        <v>9.9</v>
      </c>
      <c r="AL567" s="100">
        <v>12.5</v>
      </c>
      <c r="AN567" s="102" t="str">
        <f>CONCATENATE(AO567,AP567,AQ567)</f>
        <v>272310</v>
      </c>
      <c r="AO567" s="99">
        <v>27</v>
      </c>
      <c r="AP567" s="99">
        <v>23</v>
      </c>
      <c r="AQ567" s="99">
        <v>10</v>
      </c>
      <c r="AR567" s="108">
        <v>88.1</v>
      </c>
      <c r="AS567" s="92"/>
    </row>
    <row r="568" ht="14.25" spans="25:45">
      <c r="Y568" s="96" t="str">
        <f>CONCATENATE(Z568,AA568,AB568)</f>
        <v>282310</v>
      </c>
      <c r="Z568" s="99">
        <v>28</v>
      </c>
      <c r="AA568" s="99">
        <v>23</v>
      </c>
      <c r="AB568" s="99">
        <v>10</v>
      </c>
      <c r="AC568" s="100">
        <v>0.9</v>
      </c>
      <c r="AD568" s="100">
        <v>1.9</v>
      </c>
      <c r="AE568" s="100">
        <v>2.9</v>
      </c>
      <c r="AF568" s="100">
        <v>3.8</v>
      </c>
      <c r="AG568" s="100">
        <v>4.8</v>
      </c>
      <c r="AH568" s="100">
        <v>5.8</v>
      </c>
      <c r="AI568" s="100">
        <v>6.7</v>
      </c>
      <c r="AJ568" s="100">
        <v>8.6</v>
      </c>
      <c r="AK568" s="100">
        <v>10.5</v>
      </c>
      <c r="AL568" s="100">
        <v>13.2</v>
      </c>
      <c r="AN568" s="102" t="str">
        <f>CONCATENATE(AO568,AP568,AQ568)</f>
        <v>282310</v>
      </c>
      <c r="AO568" s="99">
        <v>28</v>
      </c>
      <c r="AP568" s="99">
        <v>23</v>
      </c>
      <c r="AQ568" s="99">
        <v>10</v>
      </c>
      <c r="AR568" s="108">
        <v>88.4</v>
      </c>
      <c r="AS568" s="92"/>
    </row>
    <row r="569" ht="14.25" spans="25:45">
      <c r="Y569" s="96" t="str">
        <f>CONCATENATE(Z569,AA569,AB569)</f>
        <v>292310</v>
      </c>
      <c r="Z569" s="99">
        <v>29</v>
      </c>
      <c r="AA569" s="99">
        <v>23</v>
      </c>
      <c r="AB569" s="99">
        <v>10</v>
      </c>
      <c r="AC569" s="100">
        <v>1</v>
      </c>
      <c r="AD569" s="100">
        <v>2.1</v>
      </c>
      <c r="AE569" s="100">
        <v>3.1</v>
      </c>
      <c r="AF569" s="100">
        <v>4.1</v>
      </c>
      <c r="AG569" s="100">
        <v>5.2</v>
      </c>
      <c r="AH569" s="100">
        <v>6.2</v>
      </c>
      <c r="AI569" s="100">
        <v>7.2</v>
      </c>
      <c r="AJ569" s="100">
        <v>9.2</v>
      </c>
      <c r="AK569" s="100">
        <v>11.2</v>
      </c>
      <c r="AL569" s="100">
        <v>14.2</v>
      </c>
      <c r="AN569" s="102" t="str">
        <f>CONCATENATE(AO569,AP569,AQ569)</f>
        <v>292310</v>
      </c>
      <c r="AO569" s="99">
        <v>29</v>
      </c>
      <c r="AP569" s="99">
        <v>23</v>
      </c>
      <c r="AQ569" s="99">
        <v>10</v>
      </c>
      <c r="AR569" s="108">
        <v>88.7</v>
      </c>
      <c r="AS569" s="92"/>
    </row>
    <row r="570" ht="14.25" spans="25:45">
      <c r="Y570" s="96" t="str">
        <f>CONCATENATE(Z570,AA570,AB570)</f>
        <v>302310</v>
      </c>
      <c r="Z570" s="99">
        <v>30</v>
      </c>
      <c r="AA570" s="99">
        <v>23</v>
      </c>
      <c r="AB570" s="99">
        <v>10</v>
      </c>
      <c r="AC570" s="100">
        <v>1.1</v>
      </c>
      <c r="AD570" s="100">
        <v>2.3</v>
      </c>
      <c r="AE570" s="100">
        <v>3.4</v>
      </c>
      <c r="AF570" s="100">
        <v>4.5</v>
      </c>
      <c r="AG570" s="100">
        <v>5.6</v>
      </c>
      <c r="AH570" s="100">
        <v>6.7</v>
      </c>
      <c r="AI570" s="100">
        <v>7.8</v>
      </c>
      <c r="AJ570" s="100">
        <v>10</v>
      </c>
      <c r="AK570" s="100">
        <v>12.1</v>
      </c>
      <c r="AL570" s="100">
        <v>15.3</v>
      </c>
      <c r="AN570" s="102" t="str">
        <f>CONCATENATE(AO570,AP570,AQ570)</f>
        <v>302310</v>
      </c>
      <c r="AO570" s="99">
        <v>30</v>
      </c>
      <c r="AP570" s="99">
        <v>23</v>
      </c>
      <c r="AQ570" s="99">
        <v>10</v>
      </c>
      <c r="AR570" s="108">
        <v>89</v>
      </c>
      <c r="AS570" s="92"/>
    </row>
    <row r="571" ht="14.25" spans="25:45">
      <c r="Y571" s="96" t="str">
        <f>CONCATENATE(Z571,AA571,AB571)</f>
        <v>312310</v>
      </c>
      <c r="Z571" s="99">
        <v>31</v>
      </c>
      <c r="AA571" s="99">
        <v>23</v>
      </c>
      <c r="AB571" s="99">
        <v>10</v>
      </c>
      <c r="AC571" s="100">
        <v>1.2</v>
      </c>
      <c r="AD571" s="100">
        <v>2.4</v>
      </c>
      <c r="AE571" s="100">
        <v>3.6</v>
      </c>
      <c r="AF571" s="100">
        <v>4.9</v>
      </c>
      <c r="AG571" s="100">
        <v>6.1</v>
      </c>
      <c r="AH571" s="100">
        <v>7.2</v>
      </c>
      <c r="AI571" s="100">
        <v>8.4</v>
      </c>
      <c r="AJ571" s="100">
        <v>10.7</v>
      </c>
      <c r="AK571" s="100">
        <v>13</v>
      </c>
      <c r="AL571" s="100">
        <v>16.4</v>
      </c>
      <c r="AN571" s="102" t="str">
        <f>CONCATENATE(AO571,AP571,AQ571)</f>
        <v>312310</v>
      </c>
      <c r="AO571" s="99">
        <v>31</v>
      </c>
      <c r="AP571" s="99">
        <v>23</v>
      </c>
      <c r="AQ571" s="99">
        <v>10</v>
      </c>
      <c r="AR571" s="108">
        <v>89.4</v>
      </c>
      <c r="AS571" s="92"/>
    </row>
    <row r="572" ht="14.25" spans="25:45">
      <c r="Y572" s="96" t="str">
        <f>CONCATENATE(Z572,AA572,AB572)</f>
        <v>322310</v>
      </c>
      <c r="Z572" s="99">
        <v>32</v>
      </c>
      <c r="AA572" s="99">
        <v>23</v>
      </c>
      <c r="AB572" s="99">
        <v>10</v>
      </c>
      <c r="AC572" s="100">
        <v>1.4</v>
      </c>
      <c r="AD572" s="100">
        <v>2.7</v>
      </c>
      <c r="AE572" s="100">
        <v>4</v>
      </c>
      <c r="AF572" s="100">
        <v>5.3</v>
      </c>
      <c r="AG572" s="100">
        <v>6.6</v>
      </c>
      <c r="AH572" s="100">
        <v>7.9</v>
      </c>
      <c r="AI572" s="100">
        <v>9.1</v>
      </c>
      <c r="AJ572" s="100">
        <v>11.6</v>
      </c>
      <c r="AK572" s="100">
        <v>14.1</v>
      </c>
      <c r="AL572" s="100">
        <v>17.7</v>
      </c>
      <c r="AN572" s="102" t="str">
        <f>CONCATENATE(AO572,AP572,AQ572)</f>
        <v>322310</v>
      </c>
      <c r="AO572" s="99">
        <v>32</v>
      </c>
      <c r="AP572" s="99">
        <v>23</v>
      </c>
      <c r="AQ572" s="99">
        <v>10</v>
      </c>
      <c r="AR572" s="108">
        <v>89.8</v>
      </c>
      <c r="AS572" s="92"/>
    </row>
    <row r="573" ht="14.25" spans="25:45">
      <c r="Y573" s="96" t="str">
        <f>CONCATENATE(Z573,AA573,AB573)</f>
        <v>332310</v>
      </c>
      <c r="Z573" s="99">
        <v>33</v>
      </c>
      <c r="AA573" s="99">
        <v>23</v>
      </c>
      <c r="AB573" s="99">
        <v>10</v>
      </c>
      <c r="AC573" s="100">
        <v>1.4</v>
      </c>
      <c r="AD573" s="100">
        <v>2.9</v>
      </c>
      <c r="AE573" s="100">
        <v>4.3</v>
      </c>
      <c r="AF573" s="100">
        <v>5.7</v>
      </c>
      <c r="AG573" s="100">
        <v>7.1</v>
      </c>
      <c r="AH573" s="100">
        <v>8.5</v>
      </c>
      <c r="AI573" s="100">
        <v>9.9</v>
      </c>
      <c r="AJ573" s="100">
        <v>12.6</v>
      </c>
      <c r="AK573" s="100">
        <v>15.2</v>
      </c>
      <c r="AL573" s="100">
        <v>19.1</v>
      </c>
      <c r="AN573" s="102" t="str">
        <f>CONCATENATE(AO573,AP573,AQ573)</f>
        <v>332310</v>
      </c>
      <c r="AO573" s="99">
        <v>33</v>
      </c>
      <c r="AP573" s="99">
        <v>23</v>
      </c>
      <c r="AQ573" s="99">
        <v>10</v>
      </c>
      <c r="AR573" s="108">
        <v>90.3</v>
      </c>
      <c r="AS573" s="92"/>
    </row>
    <row r="574" ht="14.25" spans="25:45">
      <c r="Y574" s="96" t="str">
        <f>CONCATENATE(Z574,AA574,AB574)</f>
        <v>342310</v>
      </c>
      <c r="Z574" s="99">
        <v>34</v>
      </c>
      <c r="AA574" s="99">
        <v>23</v>
      </c>
      <c r="AB574" s="99">
        <v>10</v>
      </c>
      <c r="AC574" s="100">
        <v>1.6</v>
      </c>
      <c r="AD574" s="100">
        <v>3.2</v>
      </c>
      <c r="AE574" s="100">
        <v>4.7</v>
      </c>
      <c r="AF574" s="100">
        <v>6.2</v>
      </c>
      <c r="AG574" s="100">
        <v>7.7</v>
      </c>
      <c r="AH574" s="100">
        <v>9.2</v>
      </c>
      <c r="AI574" s="100">
        <v>10.7</v>
      </c>
      <c r="AJ574" s="100">
        <v>13.6</v>
      </c>
      <c r="AK574" s="100">
        <v>16.5</v>
      </c>
      <c r="AL574" s="100">
        <v>20.6</v>
      </c>
      <c r="AN574" s="102" t="str">
        <f>CONCATENATE(AO574,AP574,AQ574)</f>
        <v>342310</v>
      </c>
      <c r="AO574" s="99">
        <v>34</v>
      </c>
      <c r="AP574" s="99">
        <v>23</v>
      </c>
      <c r="AQ574" s="99">
        <v>10</v>
      </c>
      <c r="AR574" s="108">
        <v>90.8</v>
      </c>
      <c r="AS574" s="92"/>
    </row>
    <row r="575" ht="14.25" spans="25:45">
      <c r="Y575" s="96" t="str">
        <f>CONCATENATE(Z575,AA575,AB575)</f>
        <v>352310</v>
      </c>
      <c r="Z575" s="99">
        <v>35</v>
      </c>
      <c r="AA575" s="99">
        <v>23</v>
      </c>
      <c r="AB575" s="99">
        <v>10</v>
      </c>
      <c r="AC575" s="100">
        <v>1.7</v>
      </c>
      <c r="AD575" s="100">
        <v>3.4</v>
      </c>
      <c r="AE575" s="100">
        <v>5.1</v>
      </c>
      <c r="AF575" s="100">
        <v>6.7</v>
      </c>
      <c r="AG575" s="100">
        <v>8.4</v>
      </c>
      <c r="AH575" s="100">
        <v>10</v>
      </c>
      <c r="AI575" s="100">
        <v>11.6</v>
      </c>
      <c r="AJ575" s="100">
        <v>14.7</v>
      </c>
      <c r="AK575" s="100">
        <v>17.8</v>
      </c>
      <c r="AL575" s="100">
        <v>22.2</v>
      </c>
      <c r="AN575" s="102" t="str">
        <f>CONCATENATE(AO575,AP575,AQ575)</f>
        <v>352310</v>
      </c>
      <c r="AO575" s="99">
        <v>35</v>
      </c>
      <c r="AP575" s="99">
        <v>23</v>
      </c>
      <c r="AQ575" s="99">
        <v>10</v>
      </c>
      <c r="AR575" s="108">
        <v>91.4</v>
      </c>
      <c r="AS575" s="92"/>
    </row>
    <row r="576" ht="14.25" spans="25:45">
      <c r="Y576" s="96" t="str">
        <f>CONCATENATE(Z576,AA576,AB576)</f>
        <v>362310</v>
      </c>
      <c r="Z576" s="99">
        <v>36</v>
      </c>
      <c r="AA576" s="99">
        <v>23</v>
      </c>
      <c r="AB576" s="99">
        <v>10</v>
      </c>
      <c r="AC576" s="100">
        <v>1.9</v>
      </c>
      <c r="AD576" s="100">
        <v>3.7</v>
      </c>
      <c r="AE576" s="100">
        <v>5.6</v>
      </c>
      <c r="AF576" s="100">
        <v>7.3</v>
      </c>
      <c r="AG576" s="100">
        <v>9.1</v>
      </c>
      <c r="AH576" s="100">
        <v>10.9</v>
      </c>
      <c r="AI576" s="100">
        <v>12.6</v>
      </c>
      <c r="AJ576" s="100">
        <v>15.9</v>
      </c>
      <c r="AK576" s="100">
        <v>19.2</v>
      </c>
      <c r="AL576" s="100">
        <v>24</v>
      </c>
      <c r="AN576" s="102" t="str">
        <f>CONCATENATE(AO576,AP576,AQ576)</f>
        <v>362310</v>
      </c>
      <c r="AO576" s="99">
        <v>36</v>
      </c>
      <c r="AP576" s="99">
        <v>23</v>
      </c>
      <c r="AQ576" s="99">
        <v>10</v>
      </c>
      <c r="AR576" s="108">
        <v>92</v>
      </c>
      <c r="AS576" s="92"/>
    </row>
    <row r="577" ht="14.25" spans="25:45">
      <c r="Y577" s="96" t="str">
        <f>CONCATENATE(Z577,AA577,AB577)</f>
        <v>372310</v>
      </c>
      <c r="Z577" s="99">
        <v>37</v>
      </c>
      <c r="AA577" s="99">
        <v>23</v>
      </c>
      <c r="AB577" s="99">
        <v>10</v>
      </c>
      <c r="AC577" s="100">
        <v>2.1</v>
      </c>
      <c r="AD577" s="100">
        <v>4.1</v>
      </c>
      <c r="AE577" s="100">
        <v>6</v>
      </c>
      <c r="AF577" s="100">
        <v>8</v>
      </c>
      <c r="AG577" s="100">
        <v>9.9</v>
      </c>
      <c r="AH577" s="100">
        <v>11.7</v>
      </c>
      <c r="AI577" s="100">
        <v>13.6</v>
      </c>
      <c r="AJ577" s="100">
        <v>17.2</v>
      </c>
      <c r="AK577" s="100">
        <v>20.8</v>
      </c>
      <c r="AL577" s="100">
        <v>25.9</v>
      </c>
      <c r="AN577" s="102" t="str">
        <f>CONCATENATE(AO577,AP577,AQ577)</f>
        <v>372310</v>
      </c>
      <c r="AO577" s="99">
        <v>37</v>
      </c>
      <c r="AP577" s="99">
        <v>23</v>
      </c>
      <c r="AQ577" s="99">
        <v>10</v>
      </c>
      <c r="AR577" s="108">
        <v>92.7</v>
      </c>
      <c r="AS577" s="92"/>
    </row>
    <row r="578" ht="14.25" spans="25:45">
      <c r="Y578" s="96" t="str">
        <f>CONCATENATE(Z578,AA578,AB578)</f>
        <v>382310</v>
      </c>
      <c r="Z578" s="99">
        <v>38</v>
      </c>
      <c r="AA578" s="99">
        <v>23</v>
      </c>
      <c r="AB578" s="99">
        <v>10</v>
      </c>
      <c r="AC578" s="100">
        <v>2.2</v>
      </c>
      <c r="AD578" s="100">
        <v>4.3</v>
      </c>
      <c r="AE578" s="100">
        <v>6.5</v>
      </c>
      <c r="AF578" s="100">
        <v>8.6</v>
      </c>
      <c r="AG578" s="100">
        <v>10.6</v>
      </c>
      <c r="AH578" s="100">
        <v>12.7</v>
      </c>
      <c r="AI578" s="100">
        <v>14.7</v>
      </c>
      <c r="AJ578" s="100">
        <v>18.6</v>
      </c>
      <c r="AK578" s="100">
        <v>22.4</v>
      </c>
      <c r="AL578" s="100">
        <v>27.9</v>
      </c>
      <c r="AN578" s="102" t="str">
        <f>CONCATENATE(AO578,AP578,AQ578)</f>
        <v>382310</v>
      </c>
      <c r="AO578" s="99">
        <v>38</v>
      </c>
      <c r="AP578" s="99">
        <v>23</v>
      </c>
      <c r="AQ578" s="99">
        <v>10</v>
      </c>
      <c r="AR578" s="108">
        <v>93.5</v>
      </c>
      <c r="AS578" s="92"/>
    </row>
    <row r="579" ht="14.25" spans="25:45">
      <c r="Y579" s="96" t="str">
        <f>CONCATENATE(Z579,AA579,AB579)</f>
        <v>392310</v>
      </c>
      <c r="Z579" s="99">
        <v>39</v>
      </c>
      <c r="AA579" s="99">
        <v>23</v>
      </c>
      <c r="AB579" s="99">
        <v>10</v>
      </c>
      <c r="AC579" s="100">
        <v>2.4</v>
      </c>
      <c r="AD579" s="100">
        <v>4.7</v>
      </c>
      <c r="AE579" s="100">
        <v>7</v>
      </c>
      <c r="AF579" s="100">
        <v>9.3</v>
      </c>
      <c r="AG579" s="100">
        <v>11.5</v>
      </c>
      <c r="AH579" s="100">
        <v>13.7</v>
      </c>
      <c r="AI579" s="100">
        <v>15.9</v>
      </c>
      <c r="AJ579" s="100">
        <v>20.1</v>
      </c>
      <c r="AK579" s="100">
        <v>24.1</v>
      </c>
      <c r="AL579" s="100">
        <v>30</v>
      </c>
      <c r="AN579" s="102" t="str">
        <f>CONCATENATE(AO579,AP579,AQ579)</f>
        <v>392310</v>
      </c>
      <c r="AO579" s="99">
        <v>39</v>
      </c>
      <c r="AP579" s="99">
        <v>23</v>
      </c>
      <c r="AQ579" s="99">
        <v>10</v>
      </c>
      <c r="AR579" s="108">
        <v>94.3</v>
      </c>
      <c r="AS579" s="92"/>
    </row>
    <row r="580" ht="14.25" spans="25:45">
      <c r="Y580" s="96" t="str">
        <f>CONCATENATE(Z580,AA580,AB580)</f>
        <v>402310</v>
      </c>
      <c r="Z580" s="99">
        <v>40</v>
      </c>
      <c r="AA580" s="99">
        <v>23</v>
      </c>
      <c r="AB580" s="99">
        <v>10</v>
      </c>
      <c r="AC580" s="100">
        <v>2.6</v>
      </c>
      <c r="AD580" s="100">
        <v>5.1</v>
      </c>
      <c r="AE580" s="100">
        <v>7.6</v>
      </c>
      <c r="AF580" s="100">
        <v>10.1</v>
      </c>
      <c r="AG580" s="100">
        <v>12.5</v>
      </c>
      <c r="AH580" s="100">
        <v>14.8</v>
      </c>
      <c r="AI580" s="100">
        <v>17.1</v>
      </c>
      <c r="AJ580" s="100">
        <v>21.7</v>
      </c>
      <c r="AK580" s="100">
        <v>26</v>
      </c>
      <c r="AL580" s="100">
        <v>32.3</v>
      </c>
      <c r="AN580" s="102" t="str">
        <f>CONCATENATE(AO580,AP580,AQ580)</f>
        <v>402310</v>
      </c>
      <c r="AO580" s="99">
        <v>40</v>
      </c>
      <c r="AP580" s="99">
        <v>23</v>
      </c>
      <c r="AQ580" s="99">
        <v>10</v>
      </c>
      <c r="AR580" s="108">
        <v>95.2</v>
      </c>
      <c r="AS580" s="92"/>
    </row>
    <row r="581" ht="14.25" spans="25:45">
      <c r="Y581" s="96" t="str">
        <f>CONCATENATE(Z581,AA581,AB581)</f>
        <v>412310</v>
      </c>
      <c r="Z581" s="99">
        <v>41</v>
      </c>
      <c r="AA581" s="99">
        <v>23</v>
      </c>
      <c r="AB581" s="99">
        <v>10</v>
      </c>
      <c r="AC581" s="100">
        <v>2.8</v>
      </c>
      <c r="AD581" s="100">
        <v>5.5</v>
      </c>
      <c r="AE581" s="100">
        <v>8.3</v>
      </c>
      <c r="AF581" s="100">
        <v>10.9</v>
      </c>
      <c r="AG581" s="100">
        <v>13.5</v>
      </c>
      <c r="AH581" s="100">
        <v>16.1</v>
      </c>
      <c r="AI581" s="100">
        <v>18.6</v>
      </c>
      <c r="AJ581" s="100">
        <v>23.5</v>
      </c>
      <c r="AK581" s="100">
        <v>28.2</v>
      </c>
      <c r="AL581" s="100">
        <v>34.9</v>
      </c>
      <c r="AN581" s="102" t="str">
        <f>CONCATENATE(AO581,AP581,AQ581)</f>
        <v>412310</v>
      </c>
      <c r="AO581" s="99">
        <v>41</v>
      </c>
      <c r="AP581" s="99">
        <v>23</v>
      </c>
      <c r="AQ581" s="99">
        <v>10</v>
      </c>
      <c r="AR581" s="108">
        <v>96.3</v>
      </c>
      <c r="AS581" s="92"/>
    </row>
    <row r="582" ht="14.25" spans="25:45">
      <c r="Y582" s="96" t="str">
        <f>CONCATENATE(Z582,AA582,AB582)</f>
        <v>422310</v>
      </c>
      <c r="Z582" s="99">
        <v>42</v>
      </c>
      <c r="AA582" s="99">
        <v>23</v>
      </c>
      <c r="AB582" s="99">
        <v>10</v>
      </c>
      <c r="AC582" s="100">
        <v>3.1</v>
      </c>
      <c r="AD582" s="100">
        <v>6.1</v>
      </c>
      <c r="AE582" s="100">
        <v>9.1</v>
      </c>
      <c r="AF582" s="100">
        <v>12</v>
      </c>
      <c r="AG582" s="100">
        <v>14.8</v>
      </c>
      <c r="AH582" s="100">
        <v>17.6</v>
      </c>
      <c r="AI582" s="100">
        <v>20.3</v>
      </c>
      <c r="AJ582" s="100">
        <v>25.6</v>
      </c>
      <c r="AK582" s="100">
        <v>30.6</v>
      </c>
      <c r="AL582" s="100">
        <v>37.9</v>
      </c>
      <c r="AN582" s="102" t="str">
        <f>CONCATENATE(AO582,AP582,AQ582)</f>
        <v>422310</v>
      </c>
      <c r="AO582" s="99">
        <v>42</v>
      </c>
      <c r="AP582" s="99">
        <v>23</v>
      </c>
      <c r="AQ582" s="99">
        <v>10</v>
      </c>
      <c r="AR582" s="108">
        <v>97.4</v>
      </c>
      <c r="AS582" s="92"/>
    </row>
    <row r="583" ht="14.25" spans="25:45">
      <c r="Y583" s="96" t="str">
        <f>CONCATENATE(Z583,AA583,AB583)</f>
        <v>432310</v>
      </c>
      <c r="Z583" s="99">
        <v>43</v>
      </c>
      <c r="AA583" s="99">
        <v>23</v>
      </c>
      <c r="AB583" s="99">
        <v>10</v>
      </c>
      <c r="AC583" s="100">
        <v>3.4</v>
      </c>
      <c r="AD583" s="100">
        <v>6.6</v>
      </c>
      <c r="AE583" s="100">
        <v>9.9</v>
      </c>
      <c r="AF583" s="100">
        <v>13</v>
      </c>
      <c r="AG583" s="100">
        <v>16.1</v>
      </c>
      <c r="AH583" s="100">
        <v>19.1</v>
      </c>
      <c r="AI583" s="100">
        <v>22</v>
      </c>
      <c r="AJ583" s="100">
        <v>27.7</v>
      </c>
      <c r="AK583" s="100">
        <v>33.2</v>
      </c>
      <c r="AL583" s="100">
        <v>40.9</v>
      </c>
      <c r="AN583" s="102" t="str">
        <f>CONCATENATE(AO583,AP583,AQ583)</f>
        <v>432310</v>
      </c>
      <c r="AO583" s="99">
        <v>43</v>
      </c>
      <c r="AP583" s="99">
        <v>23</v>
      </c>
      <c r="AQ583" s="99">
        <v>10</v>
      </c>
      <c r="AR583" s="108">
        <v>98.7</v>
      </c>
      <c r="AS583" s="92"/>
    </row>
    <row r="584" ht="14.25" spans="25:45">
      <c r="Y584" s="96" t="str">
        <f>CONCATENATE(Z584,AA584,AB584)</f>
        <v>442310</v>
      </c>
      <c r="Z584" s="99">
        <v>44</v>
      </c>
      <c r="AA584" s="99">
        <v>23</v>
      </c>
      <c r="AB584" s="99">
        <v>10</v>
      </c>
      <c r="AC584" s="100">
        <v>3.7</v>
      </c>
      <c r="AD584" s="100">
        <v>7.3</v>
      </c>
      <c r="AE584" s="100">
        <v>10.8</v>
      </c>
      <c r="AF584" s="100">
        <v>14.2</v>
      </c>
      <c r="AG584" s="100">
        <v>17.5</v>
      </c>
      <c r="AH584" s="100">
        <v>20.8</v>
      </c>
      <c r="AI584" s="100">
        <v>24</v>
      </c>
      <c r="AJ584" s="100">
        <v>30.1</v>
      </c>
      <c r="AK584" s="100">
        <v>36</v>
      </c>
      <c r="AL584" s="100">
        <v>44.3</v>
      </c>
      <c r="AN584" s="102" t="str">
        <f>CONCATENATE(AO584,AP584,AQ584)</f>
        <v>442310</v>
      </c>
      <c r="AO584" s="99">
        <v>44</v>
      </c>
      <c r="AP584" s="99">
        <v>23</v>
      </c>
      <c r="AQ584" s="99">
        <v>10</v>
      </c>
      <c r="AR584" s="108">
        <v>100.1</v>
      </c>
      <c r="AS584" s="92"/>
    </row>
    <row r="585" ht="14.25" spans="25:45">
      <c r="Y585" s="96" t="str">
        <f>CONCATENATE(Z585,AA585,AB585)</f>
        <v>452310</v>
      </c>
      <c r="Z585" s="99">
        <v>45</v>
      </c>
      <c r="AA585" s="99">
        <v>23</v>
      </c>
      <c r="AB585" s="99">
        <v>10</v>
      </c>
      <c r="AC585" s="100">
        <v>4</v>
      </c>
      <c r="AD585" s="100">
        <v>8</v>
      </c>
      <c r="AE585" s="100">
        <v>11.8</v>
      </c>
      <c r="AF585" s="100">
        <v>15.5</v>
      </c>
      <c r="AG585" s="100">
        <v>19.2</v>
      </c>
      <c r="AH585" s="100">
        <v>22.7</v>
      </c>
      <c r="AI585" s="100">
        <v>26.2</v>
      </c>
      <c r="AJ585" s="100">
        <v>32.8</v>
      </c>
      <c r="AK585" s="100">
        <v>39.2</v>
      </c>
      <c r="AL585" s="100">
        <v>48.1</v>
      </c>
      <c r="AN585" s="102" t="str">
        <f>CONCATENATE(AO585,AP585,AQ585)</f>
        <v>452310</v>
      </c>
      <c r="AO585" s="99">
        <v>45</v>
      </c>
      <c r="AP585" s="99">
        <v>23</v>
      </c>
      <c r="AQ585" s="99">
        <v>10</v>
      </c>
      <c r="AR585" s="108">
        <v>101.7</v>
      </c>
      <c r="AS585" s="92"/>
    </row>
    <row r="586" ht="14.25" spans="25:45">
      <c r="Y586" s="96" t="str">
        <f>CONCATENATE(Z586,AA586,AB586)</f>
        <v>462310</v>
      </c>
      <c r="Z586" s="99">
        <v>46</v>
      </c>
      <c r="AA586" s="99">
        <v>23</v>
      </c>
      <c r="AB586" s="99">
        <v>10</v>
      </c>
      <c r="AC586" s="100">
        <v>4.4</v>
      </c>
      <c r="AD586" s="100">
        <v>8.7</v>
      </c>
      <c r="AE586" s="100">
        <v>12.9</v>
      </c>
      <c r="AF586" s="100">
        <v>17</v>
      </c>
      <c r="AG586" s="100">
        <v>21</v>
      </c>
      <c r="AH586" s="100">
        <v>24.8</v>
      </c>
      <c r="AI586" s="100">
        <v>28.6</v>
      </c>
      <c r="AJ586" s="100">
        <v>35.8</v>
      </c>
      <c r="AK586" s="100">
        <v>42.6</v>
      </c>
      <c r="AL586" s="100">
        <v>52.3</v>
      </c>
      <c r="AN586" s="102" t="str">
        <f>CONCATENATE(AO586,AP586,AQ586)</f>
        <v>462310</v>
      </c>
      <c r="AO586" s="99">
        <v>46</v>
      </c>
      <c r="AP586" s="99">
        <v>23</v>
      </c>
      <c r="AQ586" s="99">
        <v>10</v>
      </c>
      <c r="AR586" s="108">
        <v>103.5</v>
      </c>
      <c r="AS586" s="92"/>
    </row>
    <row r="587" ht="14.25" spans="25:45">
      <c r="Y587" s="96" t="str">
        <f>CONCATENATE(Z587,AA587,AB587)</f>
        <v>472310</v>
      </c>
      <c r="Z587" s="99">
        <v>47</v>
      </c>
      <c r="AA587" s="99">
        <v>23</v>
      </c>
      <c r="AB587" s="99">
        <v>10</v>
      </c>
      <c r="AC587" s="100">
        <v>4.8</v>
      </c>
      <c r="AD587" s="100">
        <v>9.6</v>
      </c>
      <c r="AE587" s="100">
        <v>14.2</v>
      </c>
      <c r="AF587" s="100">
        <v>18.6</v>
      </c>
      <c r="AG587" s="100">
        <v>22.9</v>
      </c>
      <c r="AH587" s="100">
        <v>27.1</v>
      </c>
      <c r="AI587" s="100">
        <v>31.2</v>
      </c>
      <c r="AJ587" s="100">
        <v>39</v>
      </c>
      <c r="AK587" s="100">
        <v>46.4</v>
      </c>
      <c r="AL587" s="100">
        <v>56.8</v>
      </c>
      <c r="AN587" s="102" t="str">
        <f>CONCATENATE(AO587,AP587,AQ587)</f>
        <v>472310</v>
      </c>
      <c r="AO587" s="99">
        <v>47</v>
      </c>
      <c r="AP587" s="99">
        <v>23</v>
      </c>
      <c r="AQ587" s="99">
        <v>10</v>
      </c>
      <c r="AR587" s="108">
        <v>105.5</v>
      </c>
      <c r="AS587" s="92"/>
    </row>
    <row r="588" ht="14.25" spans="25:45">
      <c r="Y588" s="96" t="str">
        <f>CONCATENATE(Z588,AA588,AB588)</f>
        <v>182315</v>
      </c>
      <c r="Z588" s="99">
        <v>18</v>
      </c>
      <c r="AA588" s="99">
        <v>23</v>
      </c>
      <c r="AB588" s="99">
        <v>15</v>
      </c>
      <c r="AC588" s="100">
        <v>0.5</v>
      </c>
      <c r="AD588" s="100">
        <v>1</v>
      </c>
      <c r="AE588" s="100">
        <v>1.5</v>
      </c>
      <c r="AF588" s="100">
        <v>2</v>
      </c>
      <c r="AG588" s="100">
        <v>2.5</v>
      </c>
      <c r="AH588" s="100">
        <v>3</v>
      </c>
      <c r="AI588" s="100">
        <v>3.4</v>
      </c>
      <c r="AJ588" s="100">
        <v>4.4</v>
      </c>
      <c r="AK588" s="100">
        <v>5.4</v>
      </c>
      <c r="AL588" s="100">
        <v>6.9</v>
      </c>
      <c r="AN588" s="102" t="str">
        <f>CONCATENATE(AO588,AP588,AQ588)</f>
        <v>182315</v>
      </c>
      <c r="AO588" s="99">
        <v>18</v>
      </c>
      <c r="AP588" s="99">
        <v>23</v>
      </c>
      <c r="AQ588" s="99">
        <v>15</v>
      </c>
      <c r="AR588" s="108">
        <v>65.2</v>
      </c>
      <c r="AS588" s="92"/>
    </row>
    <row r="589" ht="14.25" spans="25:45">
      <c r="Y589" s="96" t="str">
        <f>CONCATENATE(Z589,AA589,AB589)</f>
        <v>192315</v>
      </c>
      <c r="Z589" s="99">
        <v>19</v>
      </c>
      <c r="AA589" s="99">
        <v>23</v>
      </c>
      <c r="AB589" s="99">
        <v>15</v>
      </c>
      <c r="AC589" s="100">
        <v>0.5</v>
      </c>
      <c r="AD589" s="100">
        <v>1</v>
      </c>
      <c r="AE589" s="100">
        <v>1.5</v>
      </c>
      <c r="AF589" s="100">
        <v>2</v>
      </c>
      <c r="AG589" s="100">
        <v>2.5</v>
      </c>
      <c r="AH589" s="100">
        <v>3</v>
      </c>
      <c r="AI589" s="100">
        <v>3.5</v>
      </c>
      <c r="AJ589" s="100">
        <v>4.6</v>
      </c>
      <c r="AK589" s="100">
        <v>5.6</v>
      </c>
      <c r="AL589" s="100">
        <v>7.1</v>
      </c>
      <c r="AN589" s="102" t="str">
        <f>CONCATENATE(AO589,AP589,AQ589)</f>
        <v>192315</v>
      </c>
      <c r="AO589" s="99">
        <v>19</v>
      </c>
      <c r="AP589" s="99">
        <v>23</v>
      </c>
      <c r="AQ589" s="99">
        <v>15</v>
      </c>
      <c r="AR589" s="108">
        <v>65.3</v>
      </c>
      <c r="AS589" s="92"/>
    </row>
    <row r="590" ht="14.25" spans="25:45">
      <c r="Y590" s="96" t="str">
        <f>CONCATENATE(Z590,AA590,AB590)</f>
        <v>202315</v>
      </c>
      <c r="Z590" s="99">
        <v>20</v>
      </c>
      <c r="AA590" s="99">
        <v>23</v>
      </c>
      <c r="AB590" s="99">
        <v>15</v>
      </c>
      <c r="AC590" s="100">
        <v>0.6</v>
      </c>
      <c r="AD590" s="100">
        <v>1.1</v>
      </c>
      <c r="AE590" s="100">
        <v>1.6</v>
      </c>
      <c r="AF590" s="100">
        <v>2.2</v>
      </c>
      <c r="AG590" s="100">
        <v>2.7</v>
      </c>
      <c r="AH590" s="100">
        <v>3.2</v>
      </c>
      <c r="AI590" s="100">
        <v>3.8</v>
      </c>
      <c r="AJ590" s="100">
        <v>4.8</v>
      </c>
      <c r="AK590" s="100">
        <v>5.9</v>
      </c>
      <c r="AL590" s="100">
        <v>7.4</v>
      </c>
      <c r="AN590" s="102" t="str">
        <f>CONCATENATE(AO590,AP590,AQ590)</f>
        <v>202315</v>
      </c>
      <c r="AO590" s="99">
        <v>20</v>
      </c>
      <c r="AP590" s="99">
        <v>23</v>
      </c>
      <c r="AQ590" s="99">
        <v>15</v>
      </c>
      <c r="AR590" s="108">
        <v>65.3</v>
      </c>
      <c r="AS590" s="92"/>
    </row>
    <row r="591" ht="14.25" spans="25:45">
      <c r="Y591" s="96" t="str">
        <f>CONCATENATE(Z591,AA591,AB591)</f>
        <v>212315</v>
      </c>
      <c r="Z591" s="99">
        <v>21</v>
      </c>
      <c r="AA591" s="99">
        <v>23</v>
      </c>
      <c r="AB591" s="99">
        <v>15</v>
      </c>
      <c r="AC591" s="100">
        <v>0.6</v>
      </c>
      <c r="AD591" s="100">
        <v>1.1</v>
      </c>
      <c r="AE591" s="100">
        <v>1.7</v>
      </c>
      <c r="AF591" s="100">
        <v>2.2</v>
      </c>
      <c r="AG591" s="100">
        <v>2.8</v>
      </c>
      <c r="AH591" s="100">
        <v>3.3</v>
      </c>
      <c r="AI591" s="100">
        <v>3.9</v>
      </c>
      <c r="AJ591" s="100">
        <v>5</v>
      </c>
      <c r="AK591" s="100">
        <v>6.1</v>
      </c>
      <c r="AL591" s="100">
        <v>7.7</v>
      </c>
      <c r="AN591" s="102" t="str">
        <f>CONCATENATE(AO591,AP591,AQ591)</f>
        <v>212315</v>
      </c>
      <c r="AO591" s="99">
        <v>21</v>
      </c>
      <c r="AP591" s="99">
        <v>23</v>
      </c>
      <c r="AQ591" s="99">
        <v>15</v>
      </c>
      <c r="AR591" s="108">
        <v>65.4</v>
      </c>
      <c r="AS591" s="92"/>
    </row>
    <row r="592" ht="14.25" spans="25:45">
      <c r="Y592" s="96" t="str">
        <f>CONCATENATE(Z592,AA592,AB592)</f>
        <v>222315</v>
      </c>
      <c r="Z592" s="99">
        <v>22</v>
      </c>
      <c r="AA592" s="99">
        <v>23</v>
      </c>
      <c r="AB592" s="99">
        <v>15</v>
      </c>
      <c r="AC592" s="100">
        <v>0.6</v>
      </c>
      <c r="AD592" s="100">
        <v>1.2</v>
      </c>
      <c r="AE592" s="100">
        <v>1.7</v>
      </c>
      <c r="AF592" s="100">
        <v>2.3</v>
      </c>
      <c r="AG592" s="100">
        <v>2.9</v>
      </c>
      <c r="AH592" s="100">
        <v>3.5</v>
      </c>
      <c r="AI592" s="100">
        <v>4</v>
      </c>
      <c r="AJ592" s="100">
        <v>5.2</v>
      </c>
      <c r="AK592" s="100">
        <v>6.3</v>
      </c>
      <c r="AL592" s="100">
        <v>8</v>
      </c>
      <c r="AN592" s="102" t="str">
        <f>CONCATENATE(AO592,AP592,AQ592)</f>
        <v>222315</v>
      </c>
      <c r="AO592" s="99">
        <v>22</v>
      </c>
      <c r="AP592" s="99">
        <v>23</v>
      </c>
      <c r="AQ592" s="99">
        <v>15</v>
      </c>
      <c r="AR592" s="108">
        <v>65.5</v>
      </c>
      <c r="AS592" s="92"/>
    </row>
    <row r="593" ht="14.25" spans="25:45">
      <c r="Y593" s="96" t="str">
        <f>CONCATENATE(Z593,AA593,AB593)</f>
        <v>232315</v>
      </c>
      <c r="Z593" s="99">
        <v>23</v>
      </c>
      <c r="AA593" s="99">
        <v>23</v>
      </c>
      <c r="AB593" s="99">
        <v>15</v>
      </c>
      <c r="AC593" s="100">
        <v>0.6</v>
      </c>
      <c r="AD593" s="100">
        <v>1.2</v>
      </c>
      <c r="AE593" s="100">
        <v>1.8</v>
      </c>
      <c r="AF593" s="100">
        <v>2.4</v>
      </c>
      <c r="AG593" s="100">
        <v>3</v>
      </c>
      <c r="AH593" s="100">
        <v>3.6</v>
      </c>
      <c r="AI593" s="100">
        <v>4.2</v>
      </c>
      <c r="AJ593" s="100">
        <v>5.4</v>
      </c>
      <c r="AK593" s="100">
        <v>6.6</v>
      </c>
      <c r="AL593" s="100">
        <v>8.3</v>
      </c>
      <c r="AN593" s="102" t="str">
        <f>CONCATENATE(AO593,AP593,AQ593)</f>
        <v>232315</v>
      </c>
      <c r="AO593" s="99">
        <v>23</v>
      </c>
      <c r="AP593" s="99">
        <v>23</v>
      </c>
      <c r="AQ593" s="99">
        <v>15</v>
      </c>
      <c r="AR593" s="108">
        <v>65.6</v>
      </c>
      <c r="AS593" s="92"/>
    </row>
    <row r="594" ht="14.25" spans="25:45">
      <c r="Y594" s="96" t="str">
        <f>CONCATENATE(Z594,AA594,AB594)</f>
        <v>242315</v>
      </c>
      <c r="Z594" s="99">
        <v>24</v>
      </c>
      <c r="AA594" s="99">
        <v>23</v>
      </c>
      <c r="AB594" s="99">
        <v>15</v>
      </c>
      <c r="AC594" s="100">
        <v>0.7</v>
      </c>
      <c r="AD594" s="100">
        <v>1.3</v>
      </c>
      <c r="AE594" s="100">
        <v>1.9</v>
      </c>
      <c r="AF594" s="100">
        <v>2.6</v>
      </c>
      <c r="AG594" s="100">
        <v>3.2</v>
      </c>
      <c r="AH594" s="100">
        <v>3.8</v>
      </c>
      <c r="AI594" s="100">
        <v>4.4</v>
      </c>
      <c r="AJ594" s="100">
        <v>5.7</v>
      </c>
      <c r="AK594" s="100">
        <v>6.9</v>
      </c>
      <c r="AL594" s="100">
        <v>8.7</v>
      </c>
      <c r="AN594" s="102" t="str">
        <f>CONCATENATE(AO594,AP594,AQ594)</f>
        <v>242315</v>
      </c>
      <c r="AO594" s="99">
        <v>24</v>
      </c>
      <c r="AP594" s="99">
        <v>23</v>
      </c>
      <c r="AQ594" s="99">
        <v>15</v>
      </c>
      <c r="AR594" s="108">
        <v>65.7</v>
      </c>
      <c r="AS594" s="92"/>
    </row>
    <row r="595" ht="14.25" spans="25:45">
      <c r="Y595" s="96" t="str">
        <f>CONCATENATE(Z595,AA595,AB595)</f>
        <v>252315</v>
      </c>
      <c r="Z595" s="99">
        <v>25</v>
      </c>
      <c r="AA595" s="99">
        <v>23</v>
      </c>
      <c r="AB595" s="99">
        <v>15</v>
      </c>
      <c r="AC595" s="100">
        <v>0.7</v>
      </c>
      <c r="AD595" s="100">
        <v>1.3</v>
      </c>
      <c r="AE595" s="100">
        <v>2</v>
      </c>
      <c r="AF595" s="100">
        <v>2.6</v>
      </c>
      <c r="AG595" s="100">
        <v>3.3</v>
      </c>
      <c r="AH595" s="100">
        <v>4</v>
      </c>
      <c r="AI595" s="100">
        <v>4.6</v>
      </c>
      <c r="AJ595" s="100">
        <v>5.9</v>
      </c>
      <c r="AK595" s="100">
        <v>7.2</v>
      </c>
      <c r="AL595" s="100">
        <v>9.2</v>
      </c>
      <c r="AN595" s="102" t="str">
        <f>CONCATENATE(AO595,AP595,AQ595)</f>
        <v>252315</v>
      </c>
      <c r="AO595" s="99">
        <v>25</v>
      </c>
      <c r="AP595" s="99">
        <v>23</v>
      </c>
      <c r="AQ595" s="99">
        <v>15</v>
      </c>
      <c r="AR595" s="108">
        <v>65.9</v>
      </c>
      <c r="AS595" s="92"/>
    </row>
    <row r="596" ht="14.25" spans="25:45">
      <c r="Y596" s="96" t="str">
        <f>CONCATENATE(Z596,AA596,AB596)</f>
        <v>262315</v>
      </c>
      <c r="Z596" s="99">
        <v>26</v>
      </c>
      <c r="AA596" s="99">
        <v>23</v>
      </c>
      <c r="AB596" s="99">
        <v>15</v>
      </c>
      <c r="AC596" s="100">
        <v>0.7</v>
      </c>
      <c r="AD596" s="100">
        <v>1.4</v>
      </c>
      <c r="AE596" s="100">
        <v>2.1</v>
      </c>
      <c r="AF596" s="100">
        <v>2.8</v>
      </c>
      <c r="AG596" s="100">
        <v>3.5</v>
      </c>
      <c r="AH596" s="100">
        <v>4.2</v>
      </c>
      <c r="AI596" s="100">
        <v>4.8</v>
      </c>
      <c r="AJ596" s="100">
        <v>6.2</v>
      </c>
      <c r="AK596" s="100">
        <v>7.6</v>
      </c>
      <c r="AL596" s="100">
        <v>9.6</v>
      </c>
      <c r="AN596" s="102" t="str">
        <f>CONCATENATE(AO596,AP596,AQ596)</f>
        <v>262315</v>
      </c>
      <c r="AO596" s="99">
        <v>26</v>
      </c>
      <c r="AP596" s="99">
        <v>23</v>
      </c>
      <c r="AQ596" s="99">
        <v>15</v>
      </c>
      <c r="AR596" s="108">
        <v>66.1</v>
      </c>
      <c r="AS596" s="92"/>
    </row>
    <row r="597" ht="14.25" spans="25:45">
      <c r="Y597" s="96" t="str">
        <f>CONCATENATE(Z597,AA597,AB597)</f>
        <v>272315</v>
      </c>
      <c r="Z597" s="99">
        <v>27</v>
      </c>
      <c r="AA597" s="99">
        <v>23</v>
      </c>
      <c r="AB597" s="99">
        <v>15</v>
      </c>
      <c r="AC597" s="100">
        <v>0.8</v>
      </c>
      <c r="AD597" s="100">
        <v>1.5</v>
      </c>
      <c r="AE597" s="100">
        <v>2.3</v>
      </c>
      <c r="AF597" s="100">
        <v>3</v>
      </c>
      <c r="AG597" s="100">
        <v>3.8</v>
      </c>
      <c r="AH597" s="100">
        <v>4.5</v>
      </c>
      <c r="AI597" s="100">
        <v>5.2</v>
      </c>
      <c r="AJ597" s="100">
        <v>6.7</v>
      </c>
      <c r="AK597" s="100">
        <v>8.2</v>
      </c>
      <c r="AL597" s="100">
        <v>10.3</v>
      </c>
      <c r="AN597" s="102" t="str">
        <f>CONCATENATE(AO597,AP597,AQ597)</f>
        <v>272315</v>
      </c>
      <c r="AO597" s="99">
        <v>27</v>
      </c>
      <c r="AP597" s="99">
        <v>23</v>
      </c>
      <c r="AQ597" s="99">
        <v>15</v>
      </c>
      <c r="AR597" s="108">
        <v>66.2</v>
      </c>
      <c r="AS597" s="92"/>
    </row>
    <row r="598" ht="14.25" spans="25:45">
      <c r="Y598" s="96" t="str">
        <f>CONCATENATE(Z598,AA598,AB598)</f>
        <v>282315</v>
      </c>
      <c r="Z598" s="99">
        <v>28</v>
      </c>
      <c r="AA598" s="99">
        <v>23</v>
      </c>
      <c r="AB598" s="99">
        <v>15</v>
      </c>
      <c r="AC598" s="100">
        <v>0.8</v>
      </c>
      <c r="AD598" s="100">
        <v>1.6</v>
      </c>
      <c r="AE598" s="100">
        <v>2.4</v>
      </c>
      <c r="AF598" s="100">
        <v>3.2</v>
      </c>
      <c r="AG598" s="100">
        <v>4</v>
      </c>
      <c r="AH598" s="100">
        <v>4.7</v>
      </c>
      <c r="AI598" s="100">
        <v>5.5</v>
      </c>
      <c r="AJ598" s="100">
        <v>7.1</v>
      </c>
      <c r="AK598" s="100">
        <v>8.7</v>
      </c>
      <c r="AL598" s="100">
        <v>11</v>
      </c>
      <c r="AN598" s="102" t="str">
        <f>CONCATENATE(AO598,AP598,AQ598)</f>
        <v>282315</v>
      </c>
      <c r="AO598" s="99">
        <v>28</v>
      </c>
      <c r="AP598" s="99">
        <v>23</v>
      </c>
      <c r="AQ598" s="99">
        <v>15</v>
      </c>
      <c r="AR598" s="108">
        <v>66.5</v>
      </c>
      <c r="AS598" s="92"/>
    </row>
    <row r="599" ht="14.25" spans="25:45">
      <c r="Y599" s="96" t="str">
        <f>CONCATENATE(Z599,AA599,AB599)</f>
        <v>292315</v>
      </c>
      <c r="Z599" s="99">
        <v>29</v>
      </c>
      <c r="AA599" s="99">
        <v>23</v>
      </c>
      <c r="AB599" s="99">
        <v>15</v>
      </c>
      <c r="AC599" s="100">
        <v>0.9</v>
      </c>
      <c r="AD599" s="100">
        <v>1.7</v>
      </c>
      <c r="AE599" s="100">
        <v>2.6</v>
      </c>
      <c r="AF599" s="100">
        <v>3.5</v>
      </c>
      <c r="AG599" s="100">
        <v>4.3</v>
      </c>
      <c r="AH599" s="100">
        <v>5.2</v>
      </c>
      <c r="AI599" s="100">
        <v>6</v>
      </c>
      <c r="AJ599" s="100">
        <v>7.7</v>
      </c>
      <c r="AK599" s="100">
        <v>9.3</v>
      </c>
      <c r="AL599" s="100">
        <v>11.8</v>
      </c>
      <c r="AN599" s="102" t="str">
        <f>CONCATENATE(AO599,AP599,AQ599)</f>
        <v>292315</v>
      </c>
      <c r="AO599" s="99">
        <v>29</v>
      </c>
      <c r="AP599" s="99">
        <v>23</v>
      </c>
      <c r="AQ599" s="99">
        <v>15</v>
      </c>
      <c r="AR599" s="108">
        <v>66.7</v>
      </c>
      <c r="AS599" s="92"/>
    </row>
    <row r="600" ht="14.25" spans="25:45">
      <c r="Y600" s="96" t="str">
        <f>CONCATENATE(Z600,AA600,AB600)</f>
        <v>302315</v>
      </c>
      <c r="Z600" s="99">
        <v>30</v>
      </c>
      <c r="AA600" s="99">
        <v>23</v>
      </c>
      <c r="AB600" s="99">
        <v>15</v>
      </c>
      <c r="AC600" s="100">
        <v>0.9</v>
      </c>
      <c r="AD600" s="100">
        <v>1.9</v>
      </c>
      <c r="AE600" s="100">
        <v>2.8</v>
      </c>
      <c r="AF600" s="100">
        <v>3.7</v>
      </c>
      <c r="AG600" s="100">
        <v>4.6</v>
      </c>
      <c r="AH600" s="100">
        <v>5.6</v>
      </c>
      <c r="AI600" s="100">
        <v>6.5</v>
      </c>
      <c r="AJ600" s="100">
        <v>8.3</v>
      </c>
      <c r="AK600" s="100">
        <v>10.1</v>
      </c>
      <c r="AL600" s="100">
        <v>12.7</v>
      </c>
      <c r="AN600" s="102" t="str">
        <f>CONCATENATE(AO600,AP600,AQ600)</f>
        <v>302315</v>
      </c>
      <c r="AO600" s="99">
        <v>30</v>
      </c>
      <c r="AP600" s="99">
        <v>23</v>
      </c>
      <c r="AQ600" s="99">
        <v>15</v>
      </c>
      <c r="AR600" s="108">
        <v>67</v>
      </c>
      <c r="AS600" s="92"/>
    </row>
    <row r="601" ht="14.25" spans="25:45">
      <c r="Y601" s="96" t="str">
        <f>CONCATENATE(Z601,AA601,AB601)</f>
        <v>312315</v>
      </c>
      <c r="Z601" s="99">
        <v>31</v>
      </c>
      <c r="AA601" s="99">
        <v>23</v>
      </c>
      <c r="AB601" s="99">
        <v>15</v>
      </c>
      <c r="AC601" s="100">
        <v>1</v>
      </c>
      <c r="AD601" s="100">
        <v>2.1</v>
      </c>
      <c r="AE601" s="100">
        <v>3.1</v>
      </c>
      <c r="AF601" s="100">
        <v>4.1</v>
      </c>
      <c r="AG601" s="100">
        <v>5.1</v>
      </c>
      <c r="AH601" s="100">
        <v>6</v>
      </c>
      <c r="AI601" s="100">
        <v>7</v>
      </c>
      <c r="AJ601" s="100">
        <v>9</v>
      </c>
      <c r="AK601" s="100">
        <v>10.9</v>
      </c>
      <c r="AL601" s="100">
        <v>13.7</v>
      </c>
      <c r="AN601" s="102" t="str">
        <f>CONCATENATE(AO601,AP601,AQ601)</f>
        <v>312315</v>
      </c>
      <c r="AO601" s="99">
        <v>31</v>
      </c>
      <c r="AP601" s="99">
        <v>23</v>
      </c>
      <c r="AQ601" s="99">
        <v>15</v>
      </c>
      <c r="AR601" s="108">
        <v>67.3</v>
      </c>
      <c r="AS601" s="92"/>
    </row>
    <row r="602" ht="14.25" spans="25:45">
      <c r="Y602" s="96" t="str">
        <f>CONCATENATE(Z602,AA602,AB602)</f>
        <v>322315</v>
      </c>
      <c r="Z602" s="99">
        <v>32</v>
      </c>
      <c r="AA602" s="99">
        <v>23</v>
      </c>
      <c r="AB602" s="99">
        <v>15</v>
      </c>
      <c r="AC602" s="100">
        <v>1.1</v>
      </c>
      <c r="AD602" s="100">
        <v>2.2</v>
      </c>
      <c r="AE602" s="100">
        <v>3.3</v>
      </c>
      <c r="AF602" s="100">
        <v>4.4</v>
      </c>
      <c r="AG602" s="100">
        <v>5.4</v>
      </c>
      <c r="AH602" s="100">
        <v>6.5</v>
      </c>
      <c r="AI602" s="100">
        <v>7.6</v>
      </c>
      <c r="AJ602" s="100">
        <v>9.7</v>
      </c>
      <c r="AK602" s="100">
        <v>11.8</v>
      </c>
      <c r="AL602" s="100">
        <v>14.8</v>
      </c>
      <c r="AN602" s="102" t="str">
        <f>CONCATENATE(AO602,AP602,AQ602)</f>
        <v>322315</v>
      </c>
      <c r="AO602" s="99">
        <v>32</v>
      </c>
      <c r="AP602" s="99">
        <v>23</v>
      </c>
      <c r="AQ602" s="99">
        <v>15</v>
      </c>
      <c r="AR602" s="108">
        <v>67.7</v>
      </c>
      <c r="AS602" s="92"/>
    </row>
    <row r="603" ht="14.25" spans="25:45">
      <c r="Y603" s="96" t="str">
        <f>CONCATENATE(Z603,AA603,AB603)</f>
        <v>332315</v>
      </c>
      <c r="Z603" s="99">
        <v>33</v>
      </c>
      <c r="AA603" s="99">
        <v>23</v>
      </c>
      <c r="AB603" s="99">
        <v>15</v>
      </c>
      <c r="AC603" s="100">
        <v>1.2</v>
      </c>
      <c r="AD603" s="100">
        <v>2.4</v>
      </c>
      <c r="AE603" s="100">
        <v>3.6</v>
      </c>
      <c r="AF603" s="100">
        <v>4.8</v>
      </c>
      <c r="AG603" s="100">
        <v>5.9</v>
      </c>
      <c r="AH603" s="100">
        <v>7.1</v>
      </c>
      <c r="AI603" s="100">
        <v>8.3</v>
      </c>
      <c r="AJ603" s="100">
        <v>10.5</v>
      </c>
      <c r="AK603" s="100">
        <v>12.8</v>
      </c>
      <c r="AL603" s="100">
        <v>16.1</v>
      </c>
      <c r="AN603" s="102" t="str">
        <f>CONCATENATE(AO603,AP603,AQ603)</f>
        <v>332315</v>
      </c>
      <c r="AO603" s="99">
        <v>33</v>
      </c>
      <c r="AP603" s="99">
        <v>23</v>
      </c>
      <c r="AQ603" s="99">
        <v>15</v>
      </c>
      <c r="AR603" s="108">
        <v>68.1</v>
      </c>
      <c r="AS603" s="92"/>
    </row>
    <row r="604" ht="14.25" spans="25:45">
      <c r="Y604" s="96" t="str">
        <f>CONCATENATE(Z604,AA604,AB604)</f>
        <v>342315</v>
      </c>
      <c r="Z604" s="99">
        <v>34</v>
      </c>
      <c r="AA604" s="99">
        <v>23</v>
      </c>
      <c r="AB604" s="99">
        <v>15</v>
      </c>
      <c r="AC604" s="100">
        <v>1.3</v>
      </c>
      <c r="AD604" s="100">
        <v>2.6</v>
      </c>
      <c r="AE604" s="100">
        <v>3.9</v>
      </c>
      <c r="AF604" s="100">
        <v>5.2</v>
      </c>
      <c r="AG604" s="100">
        <v>6.4</v>
      </c>
      <c r="AH604" s="100">
        <v>7.7</v>
      </c>
      <c r="AI604" s="100">
        <v>8.9</v>
      </c>
      <c r="AJ604" s="100">
        <v>11.4</v>
      </c>
      <c r="AK604" s="100">
        <v>13.9</v>
      </c>
      <c r="AL604" s="100">
        <v>17.4</v>
      </c>
      <c r="AN604" s="102" t="str">
        <f>CONCATENATE(AO604,AP604,AQ604)</f>
        <v>342315</v>
      </c>
      <c r="AO604" s="99">
        <v>34</v>
      </c>
      <c r="AP604" s="99">
        <v>23</v>
      </c>
      <c r="AQ604" s="99">
        <v>15</v>
      </c>
      <c r="AR604" s="108">
        <v>68.6</v>
      </c>
      <c r="AS604" s="92"/>
    </row>
    <row r="605" ht="14.25" spans="25:45">
      <c r="Y605" s="96" t="str">
        <f>CONCATENATE(Z605,AA605,AB605)</f>
        <v>352315</v>
      </c>
      <c r="Z605" s="99">
        <v>35</v>
      </c>
      <c r="AA605" s="99">
        <v>23</v>
      </c>
      <c r="AB605" s="99">
        <v>15</v>
      </c>
      <c r="AC605" s="100">
        <v>1.4</v>
      </c>
      <c r="AD605" s="100">
        <v>2.8</v>
      </c>
      <c r="AE605" s="100">
        <v>4.2</v>
      </c>
      <c r="AF605" s="100">
        <v>5.6</v>
      </c>
      <c r="AG605" s="100">
        <v>7</v>
      </c>
      <c r="AH605" s="100">
        <v>8.4</v>
      </c>
      <c r="AI605" s="100">
        <v>9.8</v>
      </c>
      <c r="AJ605" s="100">
        <v>12.4</v>
      </c>
      <c r="AK605" s="100">
        <v>15.1</v>
      </c>
      <c r="AL605" s="100">
        <v>19</v>
      </c>
      <c r="AN605" s="102" t="str">
        <f>CONCATENATE(AO605,AP605,AQ605)</f>
        <v>352315</v>
      </c>
      <c r="AO605" s="99">
        <v>35</v>
      </c>
      <c r="AP605" s="99">
        <v>23</v>
      </c>
      <c r="AQ605" s="99">
        <v>15</v>
      </c>
      <c r="AR605" s="108">
        <v>69.1</v>
      </c>
      <c r="AS605" s="92"/>
    </row>
    <row r="606" ht="14.25" spans="25:45">
      <c r="Y606" s="96" t="str">
        <f>CONCATENATE(Z606,AA606,AB606)</f>
        <v>362315</v>
      </c>
      <c r="Z606" s="99">
        <v>36</v>
      </c>
      <c r="AA606" s="99">
        <v>23</v>
      </c>
      <c r="AB606" s="99">
        <v>15</v>
      </c>
      <c r="AC606" s="100">
        <v>1.6</v>
      </c>
      <c r="AD606" s="100">
        <v>3.2</v>
      </c>
      <c r="AE606" s="100">
        <v>4.7</v>
      </c>
      <c r="AF606" s="100">
        <v>6.2</v>
      </c>
      <c r="AG606" s="100">
        <v>7.7</v>
      </c>
      <c r="AH606" s="100">
        <v>9.2</v>
      </c>
      <c r="AI606" s="100">
        <v>10.7</v>
      </c>
      <c r="AJ606" s="100">
        <v>13.6</v>
      </c>
      <c r="AK606" s="100">
        <v>16.5</v>
      </c>
      <c r="AL606" s="100">
        <v>20.7</v>
      </c>
      <c r="AN606" s="102" t="str">
        <f>CONCATENATE(AO606,AP606,AQ606)</f>
        <v>362315</v>
      </c>
      <c r="AO606" s="99">
        <v>36</v>
      </c>
      <c r="AP606" s="99">
        <v>23</v>
      </c>
      <c r="AQ606" s="99">
        <v>15</v>
      </c>
      <c r="AR606" s="108">
        <v>69.6</v>
      </c>
      <c r="AS606" s="92"/>
    </row>
    <row r="607" ht="14.25" spans="25:45">
      <c r="Y607" s="96" t="str">
        <f>CONCATENATE(Z607,AA607,AB607)</f>
        <v>372315</v>
      </c>
      <c r="Z607" s="99">
        <v>37</v>
      </c>
      <c r="AA607" s="99">
        <v>23</v>
      </c>
      <c r="AB607" s="99">
        <v>15</v>
      </c>
      <c r="AC607" s="100">
        <v>1.7</v>
      </c>
      <c r="AD607" s="100">
        <v>3.4</v>
      </c>
      <c r="AE607" s="100">
        <v>5.1</v>
      </c>
      <c r="AF607" s="100">
        <v>6.7</v>
      </c>
      <c r="AG607" s="100">
        <v>8.4</v>
      </c>
      <c r="AH607" s="100">
        <v>10</v>
      </c>
      <c r="AI607" s="100">
        <v>11.6</v>
      </c>
      <c r="AJ607" s="100">
        <v>14.7</v>
      </c>
      <c r="AK607" s="100">
        <v>17.8</v>
      </c>
      <c r="AL607" s="100">
        <v>22.4</v>
      </c>
      <c r="AN607" s="102" t="str">
        <f>CONCATENATE(AO607,AP607,AQ607)</f>
        <v>372315</v>
      </c>
      <c r="AO607" s="99">
        <v>37</v>
      </c>
      <c r="AP607" s="99">
        <v>23</v>
      </c>
      <c r="AQ607" s="99">
        <v>15</v>
      </c>
      <c r="AR607" s="108">
        <v>70.3</v>
      </c>
      <c r="AS607" s="92"/>
    </row>
    <row r="608" ht="14.25" spans="25:45">
      <c r="Y608" s="96" t="str">
        <f>CONCATENATE(Z608,AA608,AB608)</f>
        <v>382315</v>
      </c>
      <c r="Z608" s="99">
        <v>38</v>
      </c>
      <c r="AA608" s="99">
        <v>23</v>
      </c>
      <c r="AB608" s="99">
        <v>15</v>
      </c>
      <c r="AC608" s="100">
        <v>1.9</v>
      </c>
      <c r="AD608" s="100">
        <v>3.8</v>
      </c>
      <c r="AE608" s="100">
        <v>5.6</v>
      </c>
      <c r="AF608" s="100">
        <v>7.4</v>
      </c>
      <c r="AG608" s="100">
        <v>9.2</v>
      </c>
      <c r="AH608" s="100">
        <v>11</v>
      </c>
      <c r="AI608" s="100">
        <v>12.7</v>
      </c>
      <c r="AJ608" s="100">
        <v>16.1</v>
      </c>
      <c r="AK608" s="100">
        <v>19.5</v>
      </c>
      <c r="AL608" s="100">
        <v>24.4</v>
      </c>
      <c r="AN608" s="102" t="str">
        <f>CONCATENATE(AO608,AP608,AQ608)</f>
        <v>382315</v>
      </c>
      <c r="AO608" s="99">
        <v>38</v>
      </c>
      <c r="AP608" s="99">
        <v>23</v>
      </c>
      <c r="AQ608" s="99">
        <v>15</v>
      </c>
      <c r="AR608" s="108">
        <v>70.9</v>
      </c>
      <c r="AS608" s="92"/>
    </row>
    <row r="609" ht="14.25" spans="25:45">
      <c r="Y609" s="96" t="str">
        <f>CONCATENATE(Z609,AA609,AB609)</f>
        <v>392315</v>
      </c>
      <c r="Z609" s="99">
        <v>39</v>
      </c>
      <c r="AA609" s="99">
        <v>23</v>
      </c>
      <c r="AB609" s="99">
        <v>15</v>
      </c>
      <c r="AC609" s="100">
        <v>2</v>
      </c>
      <c r="AD609" s="100">
        <v>4.1</v>
      </c>
      <c r="AE609" s="100">
        <v>6.1</v>
      </c>
      <c r="AF609" s="100">
        <v>8</v>
      </c>
      <c r="AG609" s="100">
        <v>10</v>
      </c>
      <c r="AH609" s="100">
        <v>11.9</v>
      </c>
      <c r="AI609" s="100">
        <v>13.8</v>
      </c>
      <c r="AJ609" s="100">
        <v>17.5</v>
      </c>
      <c r="AK609" s="100">
        <v>21.2</v>
      </c>
      <c r="AL609" s="100">
        <v>26.5</v>
      </c>
      <c r="AN609" s="102" t="str">
        <f>CONCATENATE(AO609,AP609,AQ609)</f>
        <v>392315</v>
      </c>
      <c r="AO609" s="99">
        <v>39</v>
      </c>
      <c r="AP609" s="99">
        <v>23</v>
      </c>
      <c r="AQ609" s="99">
        <v>15</v>
      </c>
      <c r="AR609" s="108">
        <v>71.7</v>
      </c>
      <c r="AS609" s="92"/>
    </row>
    <row r="610" ht="14.25" spans="25:45">
      <c r="Y610" s="96" t="str">
        <f>CONCATENATE(Z610,AA610,AB610)</f>
        <v>402315</v>
      </c>
      <c r="Z610" s="99">
        <v>40</v>
      </c>
      <c r="AA610" s="99">
        <v>23</v>
      </c>
      <c r="AB610" s="99">
        <v>15</v>
      </c>
      <c r="AC610" s="100">
        <v>2.3</v>
      </c>
      <c r="AD610" s="100">
        <v>4.5</v>
      </c>
      <c r="AE610" s="100">
        <v>6.6</v>
      </c>
      <c r="AF610" s="100">
        <v>8.8</v>
      </c>
      <c r="AG610" s="100">
        <v>10.9</v>
      </c>
      <c r="AH610" s="100">
        <v>13</v>
      </c>
      <c r="AI610" s="100">
        <v>15.1</v>
      </c>
      <c r="AJ610" s="100">
        <v>19.1</v>
      </c>
      <c r="AK610" s="100">
        <v>23.1</v>
      </c>
      <c r="AL610" s="100">
        <v>28.8</v>
      </c>
      <c r="AN610" s="102" t="str">
        <f>CONCATENATE(AO610,AP610,AQ610)</f>
        <v>402315</v>
      </c>
      <c r="AO610" s="99">
        <v>40</v>
      </c>
      <c r="AP610" s="99">
        <v>23</v>
      </c>
      <c r="AQ610" s="99">
        <v>15</v>
      </c>
      <c r="AR610" s="108">
        <v>72.5</v>
      </c>
      <c r="AS610" s="92"/>
    </row>
    <row r="611" ht="14.25" spans="25:45">
      <c r="Y611" s="96" t="str">
        <f>CONCATENATE(Z611,AA611,AB611)</f>
        <v>412315</v>
      </c>
      <c r="Z611" s="99">
        <v>41</v>
      </c>
      <c r="AA611" s="99">
        <v>23</v>
      </c>
      <c r="AB611" s="99">
        <v>15</v>
      </c>
      <c r="AC611" s="100">
        <v>2.5</v>
      </c>
      <c r="AD611" s="100">
        <v>4.9</v>
      </c>
      <c r="AE611" s="100">
        <v>7.3</v>
      </c>
      <c r="AF611" s="100">
        <v>9.6</v>
      </c>
      <c r="AG611" s="100">
        <v>11.9</v>
      </c>
      <c r="AH611" s="100">
        <v>14.2</v>
      </c>
      <c r="AI611" s="100">
        <v>16.4</v>
      </c>
      <c r="AJ611" s="100">
        <v>20.8</v>
      </c>
      <c r="AK611" s="100">
        <v>25.1</v>
      </c>
      <c r="AL611" s="100">
        <v>31.3</v>
      </c>
      <c r="AN611" s="102" t="str">
        <f>CONCATENATE(AO611,AP611,AQ611)</f>
        <v>412315</v>
      </c>
      <c r="AO611" s="99">
        <v>41</v>
      </c>
      <c r="AP611" s="99">
        <v>23</v>
      </c>
      <c r="AQ611" s="99">
        <v>15</v>
      </c>
      <c r="AR611" s="108">
        <v>73.4</v>
      </c>
      <c r="AS611" s="92"/>
    </row>
    <row r="612" ht="14.25" spans="25:45">
      <c r="Y612" s="96" t="str">
        <f>CONCATENATE(Z612,AA612,AB612)</f>
        <v>422315</v>
      </c>
      <c r="Z612" s="99">
        <v>42</v>
      </c>
      <c r="AA612" s="99">
        <v>23</v>
      </c>
      <c r="AB612" s="99">
        <v>15</v>
      </c>
      <c r="AC612" s="100">
        <v>2.7</v>
      </c>
      <c r="AD612" s="100">
        <v>5.3</v>
      </c>
      <c r="AE612" s="100">
        <v>7.9</v>
      </c>
      <c r="AF612" s="100">
        <v>10.5</v>
      </c>
      <c r="AG612" s="100">
        <v>13</v>
      </c>
      <c r="AH612" s="100">
        <v>15.5</v>
      </c>
      <c r="AI612" s="100">
        <v>17.9</v>
      </c>
      <c r="AJ612" s="100">
        <v>22.7</v>
      </c>
      <c r="AK612" s="100">
        <v>27.3</v>
      </c>
      <c r="AL612" s="100">
        <v>34.1</v>
      </c>
      <c r="AN612" s="102" t="str">
        <f>CONCATENATE(AO612,AP612,AQ612)</f>
        <v>422315</v>
      </c>
      <c r="AO612" s="99">
        <v>42</v>
      </c>
      <c r="AP612" s="99">
        <v>23</v>
      </c>
      <c r="AQ612" s="99">
        <v>15</v>
      </c>
      <c r="AR612" s="108">
        <v>74.4</v>
      </c>
      <c r="AS612" s="92"/>
    </row>
    <row r="613" ht="14.25" spans="25:45">
      <c r="Y613" s="96" t="str">
        <f>CONCATENATE(Z613,AA613,AB613)</f>
        <v>432315</v>
      </c>
      <c r="Z613" s="99">
        <v>43</v>
      </c>
      <c r="AA613" s="99">
        <v>23</v>
      </c>
      <c r="AB613" s="99">
        <v>15</v>
      </c>
      <c r="AC613" s="100">
        <v>2.9</v>
      </c>
      <c r="AD613" s="100">
        <v>5.8</v>
      </c>
      <c r="AE613" s="100">
        <v>8.7</v>
      </c>
      <c r="AF613" s="100">
        <v>11.5</v>
      </c>
      <c r="AG613" s="100">
        <v>14.2</v>
      </c>
      <c r="AH613" s="100">
        <v>16.9</v>
      </c>
      <c r="AI613" s="100">
        <v>19.6</v>
      </c>
      <c r="AJ613" s="100">
        <v>24.7</v>
      </c>
      <c r="AK613" s="100">
        <v>29.8</v>
      </c>
      <c r="AL613" s="100">
        <v>37</v>
      </c>
      <c r="AN613" s="102" t="str">
        <f>CONCATENATE(AO613,AP613,AQ613)</f>
        <v>432315</v>
      </c>
      <c r="AO613" s="99">
        <v>43</v>
      </c>
      <c r="AP613" s="99">
        <v>23</v>
      </c>
      <c r="AQ613" s="99">
        <v>15</v>
      </c>
      <c r="AR613" s="108">
        <v>75.5</v>
      </c>
      <c r="AS613" s="92"/>
    </row>
    <row r="614" ht="14.25" spans="25:45">
      <c r="Y614" s="96" t="str">
        <f>CONCATENATE(Z614,AA614,AB614)</f>
        <v>442315</v>
      </c>
      <c r="Z614" s="99">
        <v>44</v>
      </c>
      <c r="AA614" s="99">
        <v>23</v>
      </c>
      <c r="AB614" s="99">
        <v>15</v>
      </c>
      <c r="AC614" s="100">
        <v>3.2</v>
      </c>
      <c r="AD614" s="100">
        <v>6.4</v>
      </c>
      <c r="AE614" s="100">
        <v>9.5</v>
      </c>
      <c r="AF614" s="100">
        <v>12.5</v>
      </c>
      <c r="AG614" s="100">
        <v>15.5</v>
      </c>
      <c r="AH614" s="100">
        <v>18.4</v>
      </c>
      <c r="AI614" s="100">
        <v>21.3</v>
      </c>
      <c r="AJ614" s="100">
        <v>26.9</v>
      </c>
      <c r="AK614" s="100">
        <v>32.4</v>
      </c>
      <c r="AL614" s="100">
        <v>40.2</v>
      </c>
      <c r="AN614" s="102" t="str">
        <f>CONCATENATE(AO614,AP614,AQ614)</f>
        <v>442315</v>
      </c>
      <c r="AO614" s="99">
        <v>44</v>
      </c>
      <c r="AP614" s="99">
        <v>23</v>
      </c>
      <c r="AQ614" s="99">
        <v>15</v>
      </c>
      <c r="AR614" s="108">
        <v>76.7</v>
      </c>
      <c r="AS614" s="92"/>
    </row>
    <row r="615" ht="14.25" spans="25:45">
      <c r="Y615" s="96" t="str">
        <f>CONCATENATE(Z615,AA615,AB615)</f>
        <v>452315</v>
      </c>
      <c r="Z615" s="99">
        <v>45</v>
      </c>
      <c r="AA615" s="99">
        <v>23</v>
      </c>
      <c r="AB615" s="99">
        <v>15</v>
      </c>
      <c r="AC615" s="100">
        <v>3.5</v>
      </c>
      <c r="AD615" s="100">
        <v>7</v>
      </c>
      <c r="AE615" s="100">
        <v>10.4</v>
      </c>
      <c r="AF615" s="100">
        <v>13.7</v>
      </c>
      <c r="AG615" s="100">
        <v>16.9</v>
      </c>
      <c r="AH615" s="100">
        <v>20.1</v>
      </c>
      <c r="AI615" s="100">
        <v>23.2</v>
      </c>
      <c r="AJ615" s="100">
        <v>29.3</v>
      </c>
      <c r="AK615" s="100">
        <v>35.2</v>
      </c>
      <c r="AL615" s="100">
        <v>43.7</v>
      </c>
      <c r="AN615" s="102" t="str">
        <f>CONCATENATE(AO615,AP615,AQ615)</f>
        <v>452315</v>
      </c>
      <c r="AO615" s="99">
        <v>45</v>
      </c>
      <c r="AP615" s="99">
        <v>23</v>
      </c>
      <c r="AQ615" s="99">
        <v>15</v>
      </c>
      <c r="AR615" s="108">
        <v>78</v>
      </c>
      <c r="AS615" s="92"/>
    </row>
    <row r="616" ht="14.25" spans="25:45">
      <c r="Y616" s="96" t="str">
        <f>CONCATENATE(Z616,AA616,AB616)</f>
        <v>462315</v>
      </c>
      <c r="Z616" s="99">
        <v>46</v>
      </c>
      <c r="AA616" s="99">
        <v>23</v>
      </c>
      <c r="AB616" s="99">
        <v>15</v>
      </c>
      <c r="AC616" s="100">
        <v>3.8</v>
      </c>
      <c r="AD616" s="100">
        <v>7.6</v>
      </c>
      <c r="AE616" s="100">
        <v>11.3</v>
      </c>
      <c r="AF616" s="100">
        <v>14.9</v>
      </c>
      <c r="AG616" s="100">
        <v>18.4</v>
      </c>
      <c r="AH616" s="100">
        <v>21.9</v>
      </c>
      <c r="AI616" s="100">
        <v>25.3</v>
      </c>
      <c r="AJ616" s="100">
        <v>31.8</v>
      </c>
      <c r="AK616" s="100">
        <v>38.2</v>
      </c>
      <c r="AL616" s="100">
        <v>47.3</v>
      </c>
      <c r="AN616" s="102" t="str">
        <f>CONCATENATE(AO616,AP616,AQ616)</f>
        <v>462315</v>
      </c>
      <c r="AO616" s="99">
        <v>46</v>
      </c>
      <c r="AP616" s="99">
        <v>23</v>
      </c>
      <c r="AQ616" s="99">
        <v>15</v>
      </c>
      <c r="AR616" s="108">
        <v>79.5</v>
      </c>
      <c r="AS616" s="92"/>
    </row>
    <row r="617" ht="14.25" spans="25:45">
      <c r="Y617" s="96" t="str">
        <f>CONCATENATE(Z617,AA617,AB617)</f>
        <v>472315</v>
      </c>
      <c r="Z617" s="99">
        <v>47</v>
      </c>
      <c r="AA617" s="99">
        <v>23</v>
      </c>
      <c r="AB617" s="99">
        <v>15</v>
      </c>
      <c r="AC617" s="100">
        <v>4.2</v>
      </c>
      <c r="AD617" s="100">
        <v>8.3</v>
      </c>
      <c r="AE617" s="100">
        <v>12.3</v>
      </c>
      <c r="AF617" s="100">
        <v>16.2</v>
      </c>
      <c r="AG617" s="100">
        <v>20.1</v>
      </c>
      <c r="AH617" s="100">
        <v>23.8</v>
      </c>
      <c r="AI617" s="100">
        <v>27.5</v>
      </c>
      <c r="AJ617" s="100">
        <v>34.6</v>
      </c>
      <c r="AK617" s="100">
        <v>41.5</v>
      </c>
      <c r="AL617" s="100">
        <v>51.3</v>
      </c>
      <c r="AN617" s="102" t="str">
        <f>CONCATENATE(AO617,AP617,AQ617)</f>
        <v>472315</v>
      </c>
      <c r="AO617" s="99">
        <v>47</v>
      </c>
      <c r="AP617" s="99">
        <v>23</v>
      </c>
      <c r="AQ617" s="99">
        <v>15</v>
      </c>
      <c r="AR617" s="108">
        <v>81.1</v>
      </c>
      <c r="AS617" s="92"/>
    </row>
    <row r="618" ht="14.25" spans="25:45">
      <c r="Y618" s="96" t="str">
        <f>CONCATENATE(Z618,AA618,AB618)</f>
        <v>182410</v>
      </c>
      <c r="Z618" s="99">
        <v>18</v>
      </c>
      <c r="AA618" s="99">
        <v>24</v>
      </c>
      <c r="AB618" s="99">
        <v>10</v>
      </c>
      <c r="AC618" s="100">
        <v>0.7</v>
      </c>
      <c r="AD618" s="100">
        <v>1.3</v>
      </c>
      <c r="AE618" s="100">
        <v>1.9</v>
      </c>
      <c r="AF618" s="100">
        <v>2.5</v>
      </c>
      <c r="AG618" s="100">
        <v>3.1</v>
      </c>
      <c r="AH618" s="100">
        <v>3.8</v>
      </c>
      <c r="AI618" s="100">
        <v>4.4</v>
      </c>
      <c r="AJ618" s="100">
        <v>5.6</v>
      </c>
      <c r="AK618" s="100">
        <v>6.8</v>
      </c>
      <c r="AL618" s="100">
        <v>8.6</v>
      </c>
      <c r="AN618" s="102" t="str">
        <f>CONCATENATE(AO618,AP618,AQ618)</f>
        <v>182410</v>
      </c>
      <c r="AO618" s="99">
        <v>18</v>
      </c>
      <c r="AP618" s="99">
        <v>24</v>
      </c>
      <c r="AQ618" s="99">
        <v>10</v>
      </c>
      <c r="AR618" s="108">
        <v>84.3</v>
      </c>
      <c r="AS618" s="92"/>
    </row>
    <row r="619" ht="14.25" spans="25:45">
      <c r="Y619" s="96" t="str">
        <f>CONCATENATE(Z619,AA619,AB619)</f>
        <v>192410</v>
      </c>
      <c r="Z619" s="99">
        <v>19</v>
      </c>
      <c r="AA619" s="99">
        <v>24</v>
      </c>
      <c r="AB619" s="99">
        <v>10</v>
      </c>
      <c r="AC619" s="100">
        <v>0.7</v>
      </c>
      <c r="AD619" s="100">
        <v>1.3</v>
      </c>
      <c r="AE619" s="100">
        <v>2</v>
      </c>
      <c r="AF619" s="100">
        <v>2.6</v>
      </c>
      <c r="AG619" s="100">
        <v>3.3</v>
      </c>
      <c r="AH619" s="100">
        <v>3.9</v>
      </c>
      <c r="AI619" s="100">
        <v>4.6</v>
      </c>
      <c r="AJ619" s="100">
        <v>5.8</v>
      </c>
      <c r="AK619" s="100">
        <v>7.1</v>
      </c>
      <c r="AL619" s="100">
        <v>9</v>
      </c>
      <c r="AN619" s="102" t="str">
        <f>CONCATENATE(AO619,AP619,AQ619)</f>
        <v>192410</v>
      </c>
      <c r="AO619" s="99">
        <v>19</v>
      </c>
      <c r="AP619" s="99">
        <v>24</v>
      </c>
      <c r="AQ619" s="99">
        <v>10</v>
      </c>
      <c r="AR619" s="108">
        <v>84.4</v>
      </c>
      <c r="AS619" s="92"/>
    </row>
    <row r="620" ht="14.25" spans="25:45">
      <c r="Y620" s="96" t="str">
        <f>CONCATENATE(Z620,AA620,AB620)</f>
        <v>202410</v>
      </c>
      <c r="Z620" s="99">
        <v>20</v>
      </c>
      <c r="AA620" s="99">
        <v>24</v>
      </c>
      <c r="AB620" s="99">
        <v>10</v>
      </c>
      <c r="AC620" s="100">
        <v>0.6</v>
      </c>
      <c r="AD620" s="100">
        <v>1.3</v>
      </c>
      <c r="AE620" s="100">
        <v>2</v>
      </c>
      <c r="AF620" s="100">
        <v>2.6</v>
      </c>
      <c r="AG620" s="100">
        <v>3.3</v>
      </c>
      <c r="AH620" s="100">
        <v>4</v>
      </c>
      <c r="AI620" s="100">
        <v>4.6</v>
      </c>
      <c r="AJ620" s="100">
        <v>6</v>
      </c>
      <c r="AK620" s="100">
        <v>7.3</v>
      </c>
      <c r="AL620" s="100">
        <v>9.2</v>
      </c>
      <c r="AN620" s="102" t="str">
        <f>CONCATENATE(AO620,AP620,AQ620)</f>
        <v>202410</v>
      </c>
      <c r="AO620" s="99">
        <v>20</v>
      </c>
      <c r="AP620" s="99">
        <v>24</v>
      </c>
      <c r="AQ620" s="99">
        <v>10</v>
      </c>
      <c r="AR620" s="108">
        <v>84.6</v>
      </c>
      <c r="AS620" s="92"/>
    </row>
    <row r="621" ht="14.25" spans="25:45">
      <c r="Y621" s="96" t="str">
        <f>CONCATENATE(Z621,AA621,AB621)</f>
        <v>212410</v>
      </c>
      <c r="Z621" s="99">
        <v>21</v>
      </c>
      <c r="AA621" s="99">
        <v>24</v>
      </c>
      <c r="AB621" s="99">
        <v>10</v>
      </c>
      <c r="AC621" s="100">
        <v>0.7</v>
      </c>
      <c r="AD621" s="100">
        <v>1.4</v>
      </c>
      <c r="AE621" s="100">
        <v>2.1</v>
      </c>
      <c r="AF621" s="100">
        <v>2.8</v>
      </c>
      <c r="AG621" s="100">
        <v>3.5</v>
      </c>
      <c r="AH621" s="100">
        <v>4.2</v>
      </c>
      <c r="AI621" s="100">
        <v>4.8</v>
      </c>
      <c r="AJ621" s="100">
        <v>6.2</v>
      </c>
      <c r="AK621" s="100">
        <v>7.6</v>
      </c>
      <c r="AL621" s="100">
        <v>9.6</v>
      </c>
      <c r="AN621" s="102" t="str">
        <f>CONCATENATE(AO621,AP621,AQ621)</f>
        <v>212410</v>
      </c>
      <c r="AO621" s="99">
        <v>21</v>
      </c>
      <c r="AP621" s="99">
        <v>24</v>
      </c>
      <c r="AQ621" s="99">
        <v>10</v>
      </c>
      <c r="AR621" s="108">
        <v>84.7</v>
      </c>
      <c r="AS621" s="92"/>
    </row>
    <row r="622" ht="14.25" spans="25:45">
      <c r="Y622" s="96" t="str">
        <f>CONCATENATE(Z622,AA622,AB622)</f>
        <v>222410</v>
      </c>
      <c r="Z622" s="99">
        <v>22</v>
      </c>
      <c r="AA622" s="99">
        <v>24</v>
      </c>
      <c r="AB622" s="99">
        <v>10</v>
      </c>
      <c r="AC622" s="100">
        <v>0.7</v>
      </c>
      <c r="AD622" s="100">
        <v>1.5</v>
      </c>
      <c r="AE622" s="100">
        <v>2.2</v>
      </c>
      <c r="AF622" s="100">
        <v>2.9</v>
      </c>
      <c r="AG622" s="100">
        <v>3.6</v>
      </c>
      <c r="AH622" s="100">
        <v>4.4</v>
      </c>
      <c r="AI622" s="100">
        <v>5.1</v>
      </c>
      <c r="AJ622" s="100">
        <v>6.5</v>
      </c>
      <c r="AK622" s="100">
        <v>7.9</v>
      </c>
      <c r="AL622" s="100">
        <v>10.1</v>
      </c>
      <c r="AN622" s="102" t="str">
        <f>CONCATENATE(AO622,AP622,AQ622)</f>
        <v>222410</v>
      </c>
      <c r="AO622" s="99">
        <v>22</v>
      </c>
      <c r="AP622" s="99">
        <v>24</v>
      </c>
      <c r="AQ622" s="99">
        <v>10</v>
      </c>
      <c r="AR622" s="108">
        <v>84.8</v>
      </c>
      <c r="AS622" s="92"/>
    </row>
    <row r="623" ht="14.25" spans="25:45">
      <c r="Y623" s="96" t="str">
        <f>CONCATENATE(Z623,AA623,AB623)</f>
        <v>232410</v>
      </c>
      <c r="Z623" s="99">
        <v>23</v>
      </c>
      <c r="AA623" s="99">
        <v>24</v>
      </c>
      <c r="AB623" s="99">
        <v>10</v>
      </c>
      <c r="AC623" s="100">
        <v>0.8</v>
      </c>
      <c r="AD623" s="100">
        <v>1.6</v>
      </c>
      <c r="AE623" s="100">
        <v>2.3</v>
      </c>
      <c r="AF623" s="100">
        <v>3.1</v>
      </c>
      <c r="AG623" s="100">
        <v>3.9</v>
      </c>
      <c r="AH623" s="100">
        <v>4.6</v>
      </c>
      <c r="AI623" s="100">
        <v>5.4</v>
      </c>
      <c r="AJ623" s="100">
        <v>6.9</v>
      </c>
      <c r="AK623" s="100">
        <v>8.4</v>
      </c>
      <c r="AL623" s="100">
        <v>10.6</v>
      </c>
      <c r="AN623" s="102" t="str">
        <f>CONCATENATE(AO623,AP623,AQ623)</f>
        <v>232410</v>
      </c>
      <c r="AO623" s="99">
        <v>23</v>
      </c>
      <c r="AP623" s="99">
        <v>24</v>
      </c>
      <c r="AQ623" s="99">
        <v>10</v>
      </c>
      <c r="AR623" s="108">
        <v>84.9</v>
      </c>
      <c r="AS623" s="92"/>
    </row>
    <row r="624" ht="14.25" spans="25:45">
      <c r="Y624" s="96" t="str">
        <f>CONCATENATE(Z624,AA624,AB624)</f>
        <v>242410</v>
      </c>
      <c r="Z624" s="99">
        <v>24</v>
      </c>
      <c r="AA624" s="99">
        <v>24</v>
      </c>
      <c r="AB624" s="99">
        <v>10</v>
      </c>
      <c r="AC624" s="100">
        <v>0.8</v>
      </c>
      <c r="AD624" s="100">
        <v>1.6</v>
      </c>
      <c r="AE624" s="100">
        <v>2.4</v>
      </c>
      <c r="AF624" s="100">
        <v>3.2</v>
      </c>
      <c r="AG624" s="100">
        <v>4</v>
      </c>
      <c r="AH624" s="100">
        <v>4.8</v>
      </c>
      <c r="AI624" s="100">
        <v>5.6</v>
      </c>
      <c r="AJ624" s="100">
        <v>7.2</v>
      </c>
      <c r="AK624" s="100">
        <v>8.7</v>
      </c>
      <c r="AL624" s="100">
        <v>11.1</v>
      </c>
      <c r="AN624" s="102" t="str">
        <f>CONCATENATE(AO624,AP624,AQ624)</f>
        <v>242410</v>
      </c>
      <c r="AO624" s="99">
        <v>24</v>
      </c>
      <c r="AP624" s="99">
        <v>24</v>
      </c>
      <c r="AQ624" s="99">
        <v>10</v>
      </c>
      <c r="AR624" s="108">
        <v>85.1</v>
      </c>
      <c r="AS624" s="92"/>
    </row>
    <row r="625" ht="14.25" spans="25:45">
      <c r="Y625" s="96" t="str">
        <f>CONCATENATE(Z625,AA625,AB625)</f>
        <v>252410</v>
      </c>
      <c r="Z625" s="99">
        <v>25</v>
      </c>
      <c r="AA625" s="99">
        <v>24</v>
      </c>
      <c r="AB625" s="99">
        <v>10</v>
      </c>
      <c r="AC625" s="100">
        <v>0.9</v>
      </c>
      <c r="AD625" s="100">
        <v>1.7</v>
      </c>
      <c r="AE625" s="100">
        <v>2.6</v>
      </c>
      <c r="AF625" s="100">
        <v>3.4</v>
      </c>
      <c r="AG625" s="100">
        <v>4.2</v>
      </c>
      <c r="AH625" s="100">
        <v>5.1</v>
      </c>
      <c r="AI625" s="100">
        <v>5.9</v>
      </c>
      <c r="AJ625" s="100">
        <v>7.6</v>
      </c>
      <c r="AK625" s="100">
        <v>9.2</v>
      </c>
      <c r="AL625" s="100">
        <v>11.7</v>
      </c>
      <c r="AN625" s="102" t="str">
        <f>CONCATENATE(AO625,AP625,AQ625)</f>
        <v>252410</v>
      </c>
      <c r="AO625" s="99">
        <v>25</v>
      </c>
      <c r="AP625" s="99">
        <v>24</v>
      </c>
      <c r="AQ625" s="99">
        <v>10</v>
      </c>
      <c r="AR625" s="108">
        <v>85.3</v>
      </c>
      <c r="AS625" s="92"/>
    </row>
    <row r="626" ht="14.25" spans="25:45">
      <c r="Y626" s="96" t="str">
        <f>CONCATENATE(Z626,AA626,AB626)</f>
        <v>262410</v>
      </c>
      <c r="Z626" s="99">
        <v>26</v>
      </c>
      <c r="AA626" s="99">
        <v>24</v>
      </c>
      <c r="AB626" s="99">
        <v>10</v>
      </c>
      <c r="AC626" s="100">
        <v>0.9</v>
      </c>
      <c r="AD626" s="100">
        <v>1.8</v>
      </c>
      <c r="AE626" s="100">
        <v>2.7</v>
      </c>
      <c r="AF626" s="100">
        <v>3.6</v>
      </c>
      <c r="AG626" s="100">
        <v>4.5</v>
      </c>
      <c r="AH626" s="100">
        <v>5.4</v>
      </c>
      <c r="AI626" s="100">
        <v>6.3</v>
      </c>
      <c r="AJ626" s="100">
        <v>8.1</v>
      </c>
      <c r="AK626" s="100">
        <v>9.8</v>
      </c>
      <c r="AL626" s="100">
        <v>12.4</v>
      </c>
      <c r="AN626" s="102" t="str">
        <f>CONCATENATE(AO626,AP626,AQ626)</f>
        <v>262410</v>
      </c>
      <c r="AO626" s="99">
        <v>26</v>
      </c>
      <c r="AP626" s="99">
        <v>24</v>
      </c>
      <c r="AQ626" s="99">
        <v>10</v>
      </c>
      <c r="AR626" s="108">
        <v>85.5</v>
      </c>
      <c r="AS626" s="92"/>
    </row>
    <row r="627" ht="14.25" spans="25:45">
      <c r="Y627" s="96" t="str">
        <f>CONCATENATE(Z627,AA627,AB627)</f>
        <v>272410</v>
      </c>
      <c r="Z627" s="99">
        <v>27</v>
      </c>
      <c r="AA627" s="99">
        <v>24</v>
      </c>
      <c r="AB627" s="99">
        <v>10</v>
      </c>
      <c r="AC627" s="100">
        <v>0.9</v>
      </c>
      <c r="AD627" s="100">
        <v>1.9</v>
      </c>
      <c r="AE627" s="100">
        <v>2.9</v>
      </c>
      <c r="AF627" s="100">
        <v>3.8</v>
      </c>
      <c r="AG627" s="100">
        <v>4.8</v>
      </c>
      <c r="AH627" s="100">
        <v>5.7</v>
      </c>
      <c r="AI627" s="100">
        <v>6.6</v>
      </c>
      <c r="AJ627" s="100">
        <v>8.5</v>
      </c>
      <c r="AK627" s="100">
        <v>10.4</v>
      </c>
      <c r="AL627" s="100">
        <v>13.1</v>
      </c>
      <c r="AN627" s="102" t="str">
        <f>CONCATENATE(AO627,AP627,AQ627)</f>
        <v>272410</v>
      </c>
      <c r="AO627" s="99">
        <v>27</v>
      </c>
      <c r="AP627" s="99">
        <v>24</v>
      </c>
      <c r="AQ627" s="99">
        <v>10</v>
      </c>
      <c r="AR627" s="108">
        <v>85.8</v>
      </c>
      <c r="AS627" s="92"/>
    </row>
    <row r="628" ht="14.25" spans="25:45">
      <c r="Y628" s="96" t="str">
        <f>CONCATENATE(Z628,AA628,AB628)</f>
        <v>282410</v>
      </c>
      <c r="Z628" s="99">
        <v>28</v>
      </c>
      <c r="AA628" s="99">
        <v>24</v>
      </c>
      <c r="AB628" s="99">
        <v>10</v>
      </c>
      <c r="AC628" s="100">
        <v>1</v>
      </c>
      <c r="AD628" s="100">
        <v>2</v>
      </c>
      <c r="AE628" s="100">
        <v>3.1</v>
      </c>
      <c r="AF628" s="100">
        <v>4.1</v>
      </c>
      <c r="AG628" s="100">
        <v>5.1</v>
      </c>
      <c r="AH628" s="100">
        <v>6.1</v>
      </c>
      <c r="AI628" s="100">
        <v>7.1</v>
      </c>
      <c r="AJ628" s="100">
        <v>9.1</v>
      </c>
      <c r="AK628" s="100">
        <v>11.1</v>
      </c>
      <c r="AL628" s="100">
        <v>14</v>
      </c>
      <c r="AN628" s="102" t="str">
        <f>CONCATENATE(AO628,AP628,AQ628)</f>
        <v>282410</v>
      </c>
      <c r="AO628" s="99">
        <v>28</v>
      </c>
      <c r="AP628" s="99">
        <v>24</v>
      </c>
      <c r="AQ628" s="99">
        <v>10</v>
      </c>
      <c r="AR628" s="108">
        <v>86.1</v>
      </c>
      <c r="AS628" s="92"/>
    </row>
    <row r="629" ht="14.25" spans="25:45">
      <c r="Y629" s="96" t="str">
        <f>CONCATENATE(Z629,AA629,AB629)</f>
        <v>292410</v>
      </c>
      <c r="Z629" s="99">
        <v>29</v>
      </c>
      <c r="AA629" s="99">
        <v>24</v>
      </c>
      <c r="AB629" s="99">
        <v>10</v>
      </c>
      <c r="AC629" s="100">
        <v>1.1</v>
      </c>
      <c r="AD629" s="100">
        <v>2.2</v>
      </c>
      <c r="AE629" s="100">
        <v>3.3</v>
      </c>
      <c r="AF629" s="100">
        <v>4.4</v>
      </c>
      <c r="AG629" s="100">
        <v>5.5</v>
      </c>
      <c r="AH629" s="100">
        <v>6.6</v>
      </c>
      <c r="AI629" s="100">
        <v>7.7</v>
      </c>
      <c r="AJ629" s="100">
        <v>9.8</v>
      </c>
      <c r="AK629" s="100">
        <v>11.9</v>
      </c>
      <c r="AL629" s="100">
        <v>15</v>
      </c>
      <c r="AN629" s="102" t="str">
        <f>CONCATENATE(AO629,AP629,AQ629)</f>
        <v>292410</v>
      </c>
      <c r="AO629" s="99">
        <v>29</v>
      </c>
      <c r="AP629" s="99">
        <v>24</v>
      </c>
      <c r="AQ629" s="99">
        <v>10</v>
      </c>
      <c r="AR629" s="108">
        <v>86.4</v>
      </c>
      <c r="AS629" s="92"/>
    </row>
    <row r="630" ht="14.25" spans="25:45">
      <c r="Y630" s="96" t="str">
        <f>CONCATENATE(Z630,AA630,AB630)</f>
        <v>302410</v>
      </c>
      <c r="Z630" s="99">
        <v>30</v>
      </c>
      <c r="AA630" s="99">
        <v>24</v>
      </c>
      <c r="AB630" s="99">
        <v>10</v>
      </c>
      <c r="AC630" s="100">
        <v>1.2</v>
      </c>
      <c r="AD630" s="100">
        <v>2.4</v>
      </c>
      <c r="AE630" s="100">
        <v>3.6</v>
      </c>
      <c r="AF630" s="100">
        <v>4.7</v>
      </c>
      <c r="AG630" s="100">
        <v>5.9</v>
      </c>
      <c r="AH630" s="100">
        <v>7.1</v>
      </c>
      <c r="AI630" s="100">
        <v>8.2</v>
      </c>
      <c r="AJ630" s="100">
        <v>10.5</v>
      </c>
      <c r="AK630" s="100">
        <v>12.7</v>
      </c>
      <c r="AL630" s="100">
        <v>16</v>
      </c>
      <c r="AN630" s="102" t="str">
        <f>CONCATENATE(AO630,AP630,AQ630)</f>
        <v>302410</v>
      </c>
      <c r="AO630" s="99">
        <v>30</v>
      </c>
      <c r="AP630" s="99">
        <v>24</v>
      </c>
      <c r="AQ630" s="99">
        <v>10</v>
      </c>
      <c r="AR630" s="108">
        <v>86.8</v>
      </c>
      <c r="AS630" s="92"/>
    </row>
    <row r="631" ht="14.25" spans="25:45">
      <c r="Y631" s="96" t="str">
        <f>CONCATENATE(Z631,AA631,AB631)</f>
        <v>312410</v>
      </c>
      <c r="Z631" s="99">
        <v>31</v>
      </c>
      <c r="AA631" s="99">
        <v>24</v>
      </c>
      <c r="AB631" s="99">
        <v>10</v>
      </c>
      <c r="AC631" s="100">
        <v>1.3</v>
      </c>
      <c r="AD631" s="100">
        <v>2.6</v>
      </c>
      <c r="AE631" s="100">
        <v>3.9</v>
      </c>
      <c r="AF631" s="100">
        <v>5.1</v>
      </c>
      <c r="AG631" s="100">
        <v>6.4</v>
      </c>
      <c r="AH631" s="100">
        <v>7.6</v>
      </c>
      <c r="AI631" s="100">
        <v>8.9</v>
      </c>
      <c r="AJ631" s="100">
        <v>11.3</v>
      </c>
      <c r="AK631" s="100">
        <v>13.7</v>
      </c>
      <c r="AL631" s="100">
        <v>17.3</v>
      </c>
      <c r="AN631" s="102" t="str">
        <f>CONCATENATE(AO631,AP631,AQ631)</f>
        <v>312410</v>
      </c>
      <c r="AO631" s="99">
        <v>31</v>
      </c>
      <c r="AP631" s="99">
        <v>24</v>
      </c>
      <c r="AQ631" s="99">
        <v>10</v>
      </c>
      <c r="AR631" s="108">
        <v>87.2</v>
      </c>
      <c r="AS631" s="92"/>
    </row>
    <row r="632" ht="14.25" spans="25:45">
      <c r="Y632" s="96" t="str">
        <f>CONCATENATE(Z632,AA632,AB632)</f>
        <v>322410</v>
      </c>
      <c r="Z632" s="99">
        <v>32</v>
      </c>
      <c r="AA632" s="99">
        <v>24</v>
      </c>
      <c r="AB632" s="99">
        <v>10</v>
      </c>
      <c r="AC632" s="100">
        <v>1.4</v>
      </c>
      <c r="AD632" s="100">
        <v>2.8</v>
      </c>
      <c r="AE632" s="100">
        <v>4.2</v>
      </c>
      <c r="AF632" s="100">
        <v>5.6</v>
      </c>
      <c r="AG632" s="100">
        <v>7</v>
      </c>
      <c r="AH632" s="100">
        <v>8.3</v>
      </c>
      <c r="AI632" s="100">
        <v>9.7</v>
      </c>
      <c r="AJ632" s="100">
        <v>12.3</v>
      </c>
      <c r="AK632" s="100">
        <v>14.9</v>
      </c>
      <c r="AL632" s="100">
        <v>18.7</v>
      </c>
      <c r="AN632" s="102" t="str">
        <f>CONCATENATE(AO632,AP632,AQ632)</f>
        <v>322410</v>
      </c>
      <c r="AO632" s="99">
        <v>32</v>
      </c>
      <c r="AP632" s="99">
        <v>24</v>
      </c>
      <c r="AQ632" s="99">
        <v>10</v>
      </c>
      <c r="AR632" s="108">
        <v>87.6</v>
      </c>
      <c r="AS632" s="92"/>
    </row>
    <row r="633" ht="14.25" spans="25:45">
      <c r="Y633" s="96" t="str">
        <f>CONCATENATE(Z633,AA633,AB633)</f>
        <v>332410</v>
      </c>
      <c r="Z633" s="99">
        <v>33</v>
      </c>
      <c r="AA633" s="99">
        <v>24</v>
      </c>
      <c r="AB633" s="99">
        <v>10</v>
      </c>
      <c r="AC633" s="100">
        <v>1.6</v>
      </c>
      <c r="AD633" s="100">
        <v>3.1</v>
      </c>
      <c r="AE633" s="100">
        <v>4.6</v>
      </c>
      <c r="AF633" s="100">
        <v>6.1</v>
      </c>
      <c r="AG633" s="100">
        <v>7.6</v>
      </c>
      <c r="AH633" s="100">
        <v>9</v>
      </c>
      <c r="AI633" s="100">
        <v>10.4</v>
      </c>
      <c r="AJ633" s="100">
        <v>13.3</v>
      </c>
      <c r="AK633" s="100">
        <v>16</v>
      </c>
      <c r="AL633" s="100">
        <v>20.1</v>
      </c>
      <c r="AN633" s="102" t="str">
        <f>CONCATENATE(AO633,AP633,AQ633)</f>
        <v>332410</v>
      </c>
      <c r="AO633" s="99">
        <v>33</v>
      </c>
      <c r="AP633" s="99">
        <v>24</v>
      </c>
      <c r="AQ633" s="99">
        <v>10</v>
      </c>
      <c r="AR633" s="108">
        <v>88.1</v>
      </c>
      <c r="AS633" s="92"/>
    </row>
    <row r="634" ht="14.25" spans="25:45">
      <c r="Y634" s="96" t="str">
        <f>CONCATENATE(Z634,AA634,AB634)</f>
        <v>342410</v>
      </c>
      <c r="Z634" s="99">
        <v>34</v>
      </c>
      <c r="AA634" s="99">
        <v>24</v>
      </c>
      <c r="AB634" s="99">
        <v>10</v>
      </c>
      <c r="AC634" s="100">
        <v>1.7</v>
      </c>
      <c r="AD634" s="100">
        <v>3.3</v>
      </c>
      <c r="AE634" s="100">
        <v>4.9</v>
      </c>
      <c r="AF634" s="100">
        <v>6.5</v>
      </c>
      <c r="AG634" s="100">
        <v>8.1</v>
      </c>
      <c r="AH634" s="100">
        <v>9.7</v>
      </c>
      <c r="AI634" s="100">
        <v>11.3</v>
      </c>
      <c r="AJ634" s="100">
        <v>14.3</v>
      </c>
      <c r="AK634" s="100">
        <v>17.3</v>
      </c>
      <c r="AL634" s="100">
        <v>21.6</v>
      </c>
      <c r="AN634" s="102" t="str">
        <f>CONCATENATE(AO634,AP634,AQ634)</f>
        <v>342410</v>
      </c>
      <c r="AO634" s="99">
        <v>34</v>
      </c>
      <c r="AP634" s="99">
        <v>24</v>
      </c>
      <c r="AQ634" s="99">
        <v>10</v>
      </c>
      <c r="AR634" s="108">
        <v>88.7</v>
      </c>
      <c r="AS634" s="92"/>
    </row>
    <row r="635" ht="14.25" spans="25:45">
      <c r="Y635" s="96" t="str">
        <f>CONCATENATE(Z635,AA635,AB635)</f>
        <v>352410</v>
      </c>
      <c r="Z635" s="99">
        <v>35</v>
      </c>
      <c r="AA635" s="99">
        <v>24</v>
      </c>
      <c r="AB635" s="99">
        <v>10</v>
      </c>
      <c r="AC635" s="100">
        <v>1.8</v>
      </c>
      <c r="AD635" s="100">
        <v>3.6</v>
      </c>
      <c r="AE635" s="100">
        <v>5.4</v>
      </c>
      <c r="AF635" s="100">
        <v>7.1</v>
      </c>
      <c r="AG635" s="100">
        <v>8.8</v>
      </c>
      <c r="AH635" s="100">
        <v>10.5</v>
      </c>
      <c r="AI635" s="100">
        <v>12.2</v>
      </c>
      <c r="AJ635" s="100">
        <v>15.4</v>
      </c>
      <c r="AK635" s="100">
        <v>18.6</v>
      </c>
      <c r="AL635" s="100">
        <v>23.3</v>
      </c>
      <c r="AN635" s="102" t="str">
        <f>CONCATENATE(AO635,AP635,AQ635)</f>
        <v>352410</v>
      </c>
      <c r="AO635" s="99">
        <v>35</v>
      </c>
      <c r="AP635" s="99">
        <v>24</v>
      </c>
      <c r="AQ635" s="99">
        <v>10</v>
      </c>
      <c r="AR635" s="108">
        <v>89.3</v>
      </c>
      <c r="AS635" s="92"/>
    </row>
    <row r="636" ht="14.25" spans="25:45">
      <c r="Y636" s="96" t="str">
        <f>CONCATENATE(Z636,AA636,AB636)</f>
        <v>362410</v>
      </c>
      <c r="Z636" s="99">
        <v>36</v>
      </c>
      <c r="AA636" s="99">
        <v>24</v>
      </c>
      <c r="AB636" s="99">
        <v>10</v>
      </c>
      <c r="AC636" s="100">
        <v>1.9</v>
      </c>
      <c r="AD636" s="100">
        <v>3.9</v>
      </c>
      <c r="AE636" s="100">
        <v>5.8</v>
      </c>
      <c r="AF636" s="100">
        <v>7.7</v>
      </c>
      <c r="AG636" s="100">
        <v>9.5</v>
      </c>
      <c r="AH636" s="100">
        <v>11.3</v>
      </c>
      <c r="AI636" s="100">
        <v>13.1</v>
      </c>
      <c r="AJ636" s="100">
        <v>16.6</v>
      </c>
      <c r="AK636" s="100">
        <v>20.1</v>
      </c>
      <c r="AL636" s="100">
        <v>25</v>
      </c>
      <c r="AN636" s="102" t="str">
        <f>CONCATENATE(AO636,AP636,AQ636)</f>
        <v>362410</v>
      </c>
      <c r="AO636" s="99">
        <v>36</v>
      </c>
      <c r="AP636" s="99">
        <v>24</v>
      </c>
      <c r="AQ636" s="99">
        <v>10</v>
      </c>
      <c r="AR636" s="108">
        <v>90</v>
      </c>
      <c r="AS636" s="92"/>
    </row>
    <row r="637" ht="14.25" spans="25:45">
      <c r="Y637" s="96" t="str">
        <f>CONCATENATE(Z637,AA637,AB637)</f>
        <v>372410</v>
      </c>
      <c r="Z637" s="99">
        <v>37</v>
      </c>
      <c r="AA637" s="99">
        <v>24</v>
      </c>
      <c r="AB637" s="99">
        <v>10</v>
      </c>
      <c r="AC637" s="100">
        <v>2.1</v>
      </c>
      <c r="AD637" s="100">
        <v>4.2</v>
      </c>
      <c r="AE637" s="100">
        <v>6.3</v>
      </c>
      <c r="AF637" s="100">
        <v>8.3</v>
      </c>
      <c r="AG637" s="100">
        <v>10.3</v>
      </c>
      <c r="AH637" s="100">
        <v>12.3</v>
      </c>
      <c r="AI637" s="100">
        <v>14.2</v>
      </c>
      <c r="AJ637" s="100">
        <v>18</v>
      </c>
      <c r="AK637" s="100">
        <v>21.6</v>
      </c>
      <c r="AL637" s="100">
        <v>26.9</v>
      </c>
      <c r="AN637" s="102" t="str">
        <f>CONCATENATE(AO637,AP637,AQ637)</f>
        <v>372410</v>
      </c>
      <c r="AO637" s="99">
        <v>37</v>
      </c>
      <c r="AP637" s="99">
        <v>24</v>
      </c>
      <c r="AQ637" s="99">
        <v>10</v>
      </c>
      <c r="AR637" s="108">
        <v>90.7</v>
      </c>
      <c r="AS637" s="92"/>
    </row>
    <row r="638" ht="14.25" spans="25:45">
      <c r="Y638" s="96" t="str">
        <f>CONCATENATE(Z638,AA638,AB638)</f>
        <v>382410</v>
      </c>
      <c r="Z638" s="99">
        <v>38</v>
      </c>
      <c r="AA638" s="99">
        <v>24</v>
      </c>
      <c r="AB638" s="99">
        <v>10</v>
      </c>
      <c r="AC638" s="100">
        <v>2.3</v>
      </c>
      <c r="AD638" s="100">
        <v>4.6</v>
      </c>
      <c r="AE638" s="100">
        <v>6.8</v>
      </c>
      <c r="AF638" s="100">
        <v>9</v>
      </c>
      <c r="AG638" s="100">
        <v>11.1</v>
      </c>
      <c r="AH638" s="100">
        <v>13.2</v>
      </c>
      <c r="AI638" s="100">
        <v>15.3</v>
      </c>
      <c r="AJ638" s="100">
        <v>19.4</v>
      </c>
      <c r="AK638" s="100">
        <v>23.3</v>
      </c>
      <c r="AL638" s="100">
        <v>29</v>
      </c>
      <c r="AN638" s="102" t="str">
        <f>CONCATENATE(AO638,AP638,AQ638)</f>
        <v>382410</v>
      </c>
      <c r="AO638" s="99">
        <v>38</v>
      </c>
      <c r="AP638" s="99">
        <v>24</v>
      </c>
      <c r="AQ638" s="99">
        <v>10</v>
      </c>
      <c r="AR638" s="108">
        <v>91.5</v>
      </c>
      <c r="AS638" s="92"/>
    </row>
    <row r="639" ht="14.25" spans="25:45">
      <c r="Y639" s="96" t="str">
        <f>CONCATENATE(Z639,AA639,AB639)</f>
        <v>392410</v>
      </c>
      <c r="Z639" s="99">
        <v>39</v>
      </c>
      <c r="AA639" s="99">
        <v>24</v>
      </c>
      <c r="AB639" s="99">
        <v>10</v>
      </c>
      <c r="AC639" s="100">
        <v>2.5</v>
      </c>
      <c r="AD639" s="100">
        <v>5</v>
      </c>
      <c r="AE639" s="100">
        <v>7.4</v>
      </c>
      <c r="AF639" s="100">
        <v>9.8</v>
      </c>
      <c r="AG639" s="100">
        <v>12.1</v>
      </c>
      <c r="AH639" s="100">
        <v>14.4</v>
      </c>
      <c r="AI639" s="100">
        <v>16.6</v>
      </c>
      <c r="AJ639" s="100">
        <v>20.9</v>
      </c>
      <c r="AK639" s="100">
        <v>25.1</v>
      </c>
      <c r="AL639" s="100">
        <v>31.2</v>
      </c>
      <c r="AN639" s="102" t="str">
        <f>CONCATENATE(AO639,AP639,AQ639)</f>
        <v>392410</v>
      </c>
      <c r="AO639" s="99">
        <v>39</v>
      </c>
      <c r="AP639" s="99">
        <v>24</v>
      </c>
      <c r="AQ639" s="99">
        <v>10</v>
      </c>
      <c r="AR639" s="108">
        <v>92.3</v>
      </c>
      <c r="AS639" s="92"/>
    </row>
    <row r="640" ht="14.25" spans="25:45">
      <c r="Y640" s="96" t="str">
        <f>CONCATENATE(Z640,AA640,AB640)</f>
        <v>402410</v>
      </c>
      <c r="Z640" s="99">
        <v>40</v>
      </c>
      <c r="AA640" s="99">
        <v>24</v>
      </c>
      <c r="AB640" s="99">
        <v>10</v>
      </c>
      <c r="AC640" s="100">
        <v>2.7</v>
      </c>
      <c r="AD640" s="100">
        <v>5.3</v>
      </c>
      <c r="AE640" s="100">
        <v>7.9</v>
      </c>
      <c r="AF640" s="100">
        <v>10.5</v>
      </c>
      <c r="AG640" s="100">
        <v>13</v>
      </c>
      <c r="AH640" s="100">
        <v>15.4</v>
      </c>
      <c r="AI640" s="100">
        <v>17.8</v>
      </c>
      <c r="AJ640" s="100">
        <v>22.5</v>
      </c>
      <c r="AK640" s="100">
        <v>27</v>
      </c>
      <c r="AL640" s="100">
        <v>33.4</v>
      </c>
      <c r="AN640" s="102" t="str">
        <f>CONCATENATE(AO640,AP640,AQ640)</f>
        <v>402410</v>
      </c>
      <c r="AO640" s="99">
        <v>40</v>
      </c>
      <c r="AP640" s="99">
        <v>24</v>
      </c>
      <c r="AQ640" s="99">
        <v>10</v>
      </c>
      <c r="AR640" s="108">
        <v>93.3</v>
      </c>
      <c r="AS640" s="92"/>
    </row>
    <row r="641" ht="14.25" spans="25:45">
      <c r="Y641" s="96" t="str">
        <f>CONCATENATE(Z641,AA641,AB641)</f>
        <v>412410</v>
      </c>
      <c r="Z641" s="99">
        <v>41</v>
      </c>
      <c r="AA641" s="99">
        <v>24</v>
      </c>
      <c r="AB641" s="99">
        <v>10</v>
      </c>
      <c r="AC641" s="100">
        <v>2.9</v>
      </c>
      <c r="AD641" s="100">
        <v>5.8</v>
      </c>
      <c r="AE641" s="100">
        <v>8.6</v>
      </c>
      <c r="AF641" s="100">
        <v>11.3</v>
      </c>
      <c r="AG641" s="100">
        <v>14</v>
      </c>
      <c r="AH641" s="100">
        <v>16.7</v>
      </c>
      <c r="AI641" s="100">
        <v>19.2</v>
      </c>
      <c r="AJ641" s="100">
        <v>24.2</v>
      </c>
      <c r="AK641" s="100">
        <v>29</v>
      </c>
      <c r="AL641" s="100">
        <v>35.9</v>
      </c>
      <c r="AN641" s="102" t="str">
        <f>CONCATENATE(AO641,AP641,AQ641)</f>
        <v>412410</v>
      </c>
      <c r="AO641" s="99">
        <v>41</v>
      </c>
      <c r="AP641" s="99">
        <v>24</v>
      </c>
      <c r="AQ641" s="99">
        <v>10</v>
      </c>
      <c r="AR641" s="108">
        <v>94.3</v>
      </c>
      <c r="AS641" s="92"/>
    </row>
    <row r="642" ht="14.25" spans="25:45">
      <c r="Y642" s="96" t="str">
        <f>CONCATENATE(Z642,AA642,AB642)</f>
        <v>422410</v>
      </c>
      <c r="Z642" s="99">
        <v>42</v>
      </c>
      <c r="AA642" s="99">
        <v>24</v>
      </c>
      <c r="AB642" s="99">
        <v>10</v>
      </c>
      <c r="AC642" s="100">
        <v>3.2</v>
      </c>
      <c r="AD642" s="100">
        <v>6.3</v>
      </c>
      <c r="AE642" s="100">
        <v>9.3</v>
      </c>
      <c r="AF642" s="100">
        <v>12.3</v>
      </c>
      <c r="AG642" s="100">
        <v>15.2</v>
      </c>
      <c r="AH642" s="100">
        <v>18</v>
      </c>
      <c r="AI642" s="100">
        <v>20.8</v>
      </c>
      <c r="AJ642" s="100">
        <v>26.1</v>
      </c>
      <c r="AK642" s="100">
        <v>31.2</v>
      </c>
      <c r="AL642" s="100">
        <v>38.5</v>
      </c>
      <c r="AN642" s="102" t="str">
        <f>CONCATENATE(AO642,AP642,AQ642)</f>
        <v>422410</v>
      </c>
      <c r="AO642" s="99">
        <v>42</v>
      </c>
      <c r="AP642" s="99">
        <v>24</v>
      </c>
      <c r="AQ642" s="99">
        <v>10</v>
      </c>
      <c r="AR642" s="108">
        <v>95.4</v>
      </c>
      <c r="AS642" s="92"/>
    </row>
    <row r="643" ht="14.25" spans="25:45">
      <c r="Y643" s="96" t="str">
        <f>CONCATENATE(Z643,AA643,AB643)</f>
        <v>432410</v>
      </c>
      <c r="Z643" s="99">
        <v>43</v>
      </c>
      <c r="AA643" s="99">
        <v>24</v>
      </c>
      <c r="AB643" s="99">
        <v>10</v>
      </c>
      <c r="AC643" s="100">
        <v>3.5</v>
      </c>
      <c r="AD643" s="100">
        <v>6.9</v>
      </c>
      <c r="AE643" s="100">
        <v>10.2</v>
      </c>
      <c r="AF643" s="100">
        <v>13.4</v>
      </c>
      <c r="AG643" s="100">
        <v>16.5</v>
      </c>
      <c r="AH643" s="100">
        <v>19.6</v>
      </c>
      <c r="AI643" s="100">
        <v>22.6</v>
      </c>
      <c r="AJ643" s="100">
        <v>28.3</v>
      </c>
      <c r="AK643" s="100">
        <v>33.8</v>
      </c>
      <c r="AL643" s="100">
        <v>41.6</v>
      </c>
      <c r="AN643" s="102" t="str">
        <f>CONCATENATE(AO643,AP643,AQ643)</f>
        <v>432410</v>
      </c>
      <c r="AO643" s="99">
        <v>43</v>
      </c>
      <c r="AP643" s="99">
        <v>24</v>
      </c>
      <c r="AQ643" s="99">
        <v>10</v>
      </c>
      <c r="AR643" s="108">
        <v>96.7</v>
      </c>
      <c r="AS643" s="92"/>
    </row>
    <row r="644" ht="14.25" spans="25:45">
      <c r="Y644" s="96" t="str">
        <f>CONCATENATE(Z644,AA644,AB644)</f>
        <v>442410</v>
      </c>
      <c r="Z644" s="99">
        <v>44</v>
      </c>
      <c r="AA644" s="99">
        <v>24</v>
      </c>
      <c r="AB644" s="99">
        <v>10</v>
      </c>
      <c r="AC644" s="100">
        <v>3.8</v>
      </c>
      <c r="AD644" s="100">
        <v>7.5</v>
      </c>
      <c r="AE644" s="100">
        <v>11</v>
      </c>
      <c r="AF644" s="100">
        <v>14.5</v>
      </c>
      <c r="AG644" s="100">
        <v>17.9</v>
      </c>
      <c r="AH644" s="100">
        <v>21.3</v>
      </c>
      <c r="AI644" s="100">
        <v>24.5</v>
      </c>
      <c r="AJ644" s="100">
        <v>30.7</v>
      </c>
      <c r="AK644" s="100">
        <v>36.6</v>
      </c>
      <c r="AL644" s="100">
        <v>44.9</v>
      </c>
      <c r="AN644" s="102" t="str">
        <f>CONCATENATE(AO644,AP644,AQ644)</f>
        <v>442410</v>
      </c>
      <c r="AO644" s="99">
        <v>44</v>
      </c>
      <c r="AP644" s="99">
        <v>24</v>
      </c>
      <c r="AQ644" s="99">
        <v>10</v>
      </c>
      <c r="AR644" s="108">
        <v>98.2</v>
      </c>
      <c r="AS644" s="92"/>
    </row>
    <row r="645" ht="14.25" spans="25:45">
      <c r="Y645" s="96" t="str">
        <f>CONCATENATE(Z645,AA645,AB645)</f>
        <v>452410</v>
      </c>
      <c r="Z645" s="99">
        <v>45</v>
      </c>
      <c r="AA645" s="99">
        <v>24</v>
      </c>
      <c r="AB645" s="99">
        <v>10</v>
      </c>
      <c r="AC645" s="100">
        <v>4.1</v>
      </c>
      <c r="AD645" s="100">
        <v>8.1</v>
      </c>
      <c r="AE645" s="100">
        <v>12</v>
      </c>
      <c r="AF645" s="100">
        <v>15.8</v>
      </c>
      <c r="AG645" s="100">
        <v>19.5</v>
      </c>
      <c r="AH645" s="100">
        <v>23.1</v>
      </c>
      <c r="AI645" s="100">
        <v>26.6</v>
      </c>
      <c r="AJ645" s="100">
        <v>33.2</v>
      </c>
      <c r="AK645" s="100">
        <v>39.6</v>
      </c>
      <c r="AL645" s="100">
        <v>48.4</v>
      </c>
      <c r="AN645" s="102" t="str">
        <f>CONCATENATE(AO645,AP645,AQ645)</f>
        <v>452410</v>
      </c>
      <c r="AO645" s="99">
        <v>45</v>
      </c>
      <c r="AP645" s="99">
        <v>24</v>
      </c>
      <c r="AQ645" s="99">
        <v>10</v>
      </c>
      <c r="AR645" s="108">
        <v>99.8</v>
      </c>
      <c r="AS645" s="92"/>
    </row>
    <row r="646" ht="14.25" spans="25:45">
      <c r="Y646" s="96" t="str">
        <f>CONCATENATE(Z646,AA646,AB646)</f>
        <v>462410</v>
      </c>
      <c r="Z646" s="99">
        <v>46</v>
      </c>
      <c r="AA646" s="99">
        <v>24</v>
      </c>
      <c r="AB646" s="99">
        <v>10</v>
      </c>
      <c r="AC646" s="100">
        <v>4.5</v>
      </c>
      <c r="AD646" s="100">
        <v>8.9</v>
      </c>
      <c r="AE646" s="100">
        <v>13.2</v>
      </c>
      <c r="AF646" s="100">
        <v>17.3</v>
      </c>
      <c r="AG646" s="100">
        <v>21.3</v>
      </c>
      <c r="AH646" s="100">
        <v>25.2</v>
      </c>
      <c r="AI646" s="100">
        <v>29</v>
      </c>
      <c r="AJ646" s="100">
        <v>36.2</v>
      </c>
      <c r="AK646" s="100">
        <v>43</v>
      </c>
      <c r="AL646" s="100">
        <v>52.5</v>
      </c>
      <c r="AN646" s="102" t="str">
        <f>CONCATENATE(AO646,AP646,AQ646)</f>
        <v>462410</v>
      </c>
      <c r="AO646" s="99">
        <v>46</v>
      </c>
      <c r="AP646" s="99">
        <v>24</v>
      </c>
      <c r="AQ646" s="99">
        <v>10</v>
      </c>
      <c r="AR646" s="108">
        <v>101.6</v>
      </c>
      <c r="AS646" s="92"/>
    </row>
    <row r="647" ht="14.25" spans="25:45">
      <c r="Y647" s="96" t="str">
        <f>CONCATENATE(Z647,AA647,AB647)</f>
        <v>182416</v>
      </c>
      <c r="Z647" s="99">
        <v>18</v>
      </c>
      <c r="AA647" s="99">
        <v>24</v>
      </c>
      <c r="AB647" s="99">
        <v>16</v>
      </c>
      <c r="AC647" s="100">
        <v>0.5</v>
      </c>
      <c r="AD647" s="100">
        <v>1</v>
      </c>
      <c r="AE647" s="100">
        <v>1.5</v>
      </c>
      <c r="AF647" s="100">
        <v>1.9</v>
      </c>
      <c r="AG647" s="100">
        <v>2.4</v>
      </c>
      <c r="AH647" s="100">
        <v>2.9</v>
      </c>
      <c r="AI647" s="100">
        <v>3.4</v>
      </c>
      <c r="AJ647" s="100">
        <v>4.4</v>
      </c>
      <c r="AK647" s="100">
        <v>5.3</v>
      </c>
      <c r="AL647" s="100">
        <v>6.8</v>
      </c>
      <c r="AN647" s="102" t="str">
        <f>CONCATENATE(AO647,AP647,AQ647)</f>
        <v>182416</v>
      </c>
      <c r="AO647" s="99">
        <v>18</v>
      </c>
      <c r="AP647" s="99">
        <v>24</v>
      </c>
      <c r="AQ647" s="99">
        <v>16</v>
      </c>
      <c r="AR647" s="108">
        <v>60</v>
      </c>
      <c r="AS647" s="92"/>
    </row>
    <row r="648" ht="14.25" spans="25:45">
      <c r="Y648" s="96" t="str">
        <f>CONCATENATE(Z648,AA648,AB648)</f>
        <v>192416</v>
      </c>
      <c r="Z648" s="99">
        <v>19</v>
      </c>
      <c r="AA648" s="99">
        <v>24</v>
      </c>
      <c r="AB648" s="99">
        <v>16</v>
      </c>
      <c r="AC648" s="100">
        <v>0.5</v>
      </c>
      <c r="AD648" s="100">
        <v>1</v>
      </c>
      <c r="AE648" s="100">
        <v>1.5</v>
      </c>
      <c r="AF648" s="100">
        <v>2</v>
      </c>
      <c r="AG648" s="100">
        <v>2.5</v>
      </c>
      <c r="AH648" s="100">
        <v>3</v>
      </c>
      <c r="AI648" s="100">
        <v>3.5</v>
      </c>
      <c r="AJ648" s="100">
        <v>4.5</v>
      </c>
      <c r="AK648" s="100">
        <v>5.5</v>
      </c>
      <c r="AL648" s="100">
        <v>7</v>
      </c>
      <c r="AN648" s="102" t="str">
        <f>CONCATENATE(AO648,AP648,AQ648)</f>
        <v>192416</v>
      </c>
      <c r="AO648" s="99">
        <v>19</v>
      </c>
      <c r="AP648" s="99">
        <v>24</v>
      </c>
      <c r="AQ648" s="99">
        <v>16</v>
      </c>
      <c r="AR648" s="108">
        <v>60.1</v>
      </c>
      <c r="AS648" s="92"/>
    </row>
    <row r="649" ht="14.25" spans="25:45">
      <c r="Y649" s="96" t="str">
        <f>CONCATENATE(Z649,AA649,AB649)</f>
        <v>202416</v>
      </c>
      <c r="Z649" s="99">
        <v>20</v>
      </c>
      <c r="AA649" s="99">
        <v>24</v>
      </c>
      <c r="AB649" s="99">
        <v>16</v>
      </c>
      <c r="AC649" s="100">
        <v>0.5</v>
      </c>
      <c r="AD649" s="100">
        <v>1</v>
      </c>
      <c r="AE649" s="100">
        <v>1.5</v>
      </c>
      <c r="AF649" s="100">
        <v>2.1</v>
      </c>
      <c r="AG649" s="100">
        <v>2.6</v>
      </c>
      <c r="AH649" s="100">
        <v>3.1</v>
      </c>
      <c r="AI649" s="100">
        <v>3.6</v>
      </c>
      <c r="AJ649" s="100">
        <v>4.7</v>
      </c>
      <c r="AK649" s="100">
        <v>5.7</v>
      </c>
      <c r="AL649" s="100">
        <v>7.2</v>
      </c>
      <c r="AN649" s="102" t="str">
        <f>CONCATENATE(AO649,AP649,AQ649)</f>
        <v>202416</v>
      </c>
      <c r="AO649" s="99">
        <v>20</v>
      </c>
      <c r="AP649" s="99">
        <v>24</v>
      </c>
      <c r="AQ649" s="99">
        <v>16</v>
      </c>
      <c r="AR649" s="108">
        <v>60.2</v>
      </c>
      <c r="AS649" s="92"/>
    </row>
    <row r="650" ht="14.25" spans="25:45">
      <c r="Y650" s="96" t="str">
        <f>CONCATENATE(Z650,AA650,AB650)</f>
        <v>212416</v>
      </c>
      <c r="Z650" s="99">
        <v>21</v>
      </c>
      <c r="AA650" s="99">
        <v>24</v>
      </c>
      <c r="AB650" s="99">
        <v>16</v>
      </c>
      <c r="AC650" s="100">
        <v>0.5</v>
      </c>
      <c r="AD650" s="100">
        <v>1</v>
      </c>
      <c r="AE650" s="100">
        <v>1.6</v>
      </c>
      <c r="AF650" s="100">
        <v>2.1</v>
      </c>
      <c r="AG650" s="100">
        <v>2.7</v>
      </c>
      <c r="AH650" s="100">
        <v>3.2</v>
      </c>
      <c r="AI650" s="100">
        <v>3.7</v>
      </c>
      <c r="AJ650" s="100">
        <v>4.8</v>
      </c>
      <c r="AK650" s="100">
        <v>5.9</v>
      </c>
      <c r="AL650" s="100">
        <v>7.5</v>
      </c>
      <c r="AN650" s="102" t="str">
        <f>CONCATENATE(AO650,AP650,AQ650)</f>
        <v>212416</v>
      </c>
      <c r="AO650" s="99">
        <v>21</v>
      </c>
      <c r="AP650" s="99">
        <v>24</v>
      </c>
      <c r="AQ650" s="99">
        <v>16</v>
      </c>
      <c r="AR650" s="108">
        <v>60.3</v>
      </c>
      <c r="AS650" s="92"/>
    </row>
    <row r="651" ht="14.25" spans="25:45">
      <c r="Y651" s="96" t="str">
        <f>CONCATENATE(Z651,AA651,AB651)</f>
        <v>222416</v>
      </c>
      <c r="Z651" s="99">
        <v>22</v>
      </c>
      <c r="AA651" s="99">
        <v>24</v>
      </c>
      <c r="AB651" s="99">
        <v>16</v>
      </c>
      <c r="AC651" s="100">
        <v>0.5</v>
      </c>
      <c r="AD651" s="100">
        <v>1.1</v>
      </c>
      <c r="AE651" s="100">
        <v>1.7</v>
      </c>
      <c r="AF651" s="100">
        <v>2.2</v>
      </c>
      <c r="AG651" s="100">
        <v>2.8</v>
      </c>
      <c r="AH651" s="100">
        <v>3.3</v>
      </c>
      <c r="AI651" s="100">
        <v>3.9</v>
      </c>
      <c r="AJ651" s="100">
        <v>5</v>
      </c>
      <c r="AK651" s="100">
        <v>6.2</v>
      </c>
      <c r="AL651" s="100">
        <v>7.8</v>
      </c>
      <c r="AN651" s="102" t="str">
        <f>CONCATENATE(AO651,AP651,AQ651)</f>
        <v>222416</v>
      </c>
      <c r="AO651" s="99">
        <v>22</v>
      </c>
      <c r="AP651" s="99">
        <v>24</v>
      </c>
      <c r="AQ651" s="99">
        <v>16</v>
      </c>
      <c r="AR651" s="108">
        <v>60.4</v>
      </c>
      <c r="AS651" s="92"/>
    </row>
    <row r="652" ht="14.25" spans="25:45">
      <c r="Y652" s="96" t="str">
        <f>CONCATENATE(Z652,AA652,AB652)</f>
        <v>232416</v>
      </c>
      <c r="Z652" s="99">
        <v>23</v>
      </c>
      <c r="AA652" s="99">
        <v>24</v>
      </c>
      <c r="AB652" s="99">
        <v>16</v>
      </c>
      <c r="AC652" s="100">
        <v>0.6</v>
      </c>
      <c r="AD652" s="100">
        <v>1.2</v>
      </c>
      <c r="AE652" s="100">
        <v>1.7</v>
      </c>
      <c r="AF652" s="100">
        <v>2.3</v>
      </c>
      <c r="AG652" s="100">
        <v>2.9</v>
      </c>
      <c r="AH652" s="100">
        <v>3.5</v>
      </c>
      <c r="AI652" s="100">
        <v>4.1</v>
      </c>
      <c r="AJ652" s="100">
        <v>5.3</v>
      </c>
      <c r="AK652" s="100">
        <v>6.5</v>
      </c>
      <c r="AL652" s="100">
        <v>8.2</v>
      </c>
      <c r="AN652" s="102" t="str">
        <f>CONCATENATE(AO652,AP652,AQ652)</f>
        <v>232416</v>
      </c>
      <c r="AO652" s="99">
        <v>23</v>
      </c>
      <c r="AP652" s="99">
        <v>24</v>
      </c>
      <c r="AQ652" s="99">
        <v>16</v>
      </c>
      <c r="AR652" s="108">
        <v>60.5</v>
      </c>
      <c r="AS652" s="92"/>
    </row>
    <row r="653" ht="14.25" spans="25:45">
      <c r="Y653" s="96" t="str">
        <f>CONCATENATE(Z653,AA653,AB653)</f>
        <v>242416</v>
      </c>
      <c r="Z653" s="99">
        <v>24</v>
      </c>
      <c r="AA653" s="99">
        <v>24</v>
      </c>
      <c r="AB653" s="99">
        <v>16</v>
      </c>
      <c r="AC653" s="100">
        <v>0.6</v>
      </c>
      <c r="AD653" s="100">
        <v>1.2</v>
      </c>
      <c r="AE653" s="100">
        <v>1.9</v>
      </c>
      <c r="AF653" s="100">
        <v>2.5</v>
      </c>
      <c r="AG653" s="100">
        <v>3.1</v>
      </c>
      <c r="AH653" s="100">
        <v>3.7</v>
      </c>
      <c r="AI653" s="100">
        <v>4.4</v>
      </c>
      <c r="AJ653" s="100">
        <v>5.6</v>
      </c>
      <c r="AK653" s="100">
        <v>6.8</v>
      </c>
      <c r="AL653" s="100">
        <v>8.6</v>
      </c>
      <c r="AN653" s="102" t="str">
        <f>CONCATENATE(AO653,AP653,AQ653)</f>
        <v>242416</v>
      </c>
      <c r="AO653" s="99">
        <v>24</v>
      </c>
      <c r="AP653" s="99">
        <v>24</v>
      </c>
      <c r="AQ653" s="99">
        <v>16</v>
      </c>
      <c r="AR653" s="108">
        <v>60.6</v>
      </c>
      <c r="AS653" s="92"/>
    </row>
    <row r="654" ht="14.25" spans="25:45">
      <c r="Y654" s="96" t="str">
        <f>CONCATENATE(Z654,AA654,AB654)</f>
        <v>252416</v>
      </c>
      <c r="Z654" s="99">
        <v>25</v>
      </c>
      <c r="AA654" s="99">
        <v>24</v>
      </c>
      <c r="AB654" s="99">
        <v>16</v>
      </c>
      <c r="AC654" s="100">
        <v>0.7</v>
      </c>
      <c r="AD654" s="100">
        <v>1.4</v>
      </c>
      <c r="AE654" s="100">
        <v>2</v>
      </c>
      <c r="AF654" s="100">
        <v>2.7</v>
      </c>
      <c r="AG654" s="100">
        <v>3.3</v>
      </c>
      <c r="AH654" s="100">
        <v>4</v>
      </c>
      <c r="AI654" s="100">
        <v>4.6</v>
      </c>
      <c r="AJ654" s="100">
        <v>5.9</v>
      </c>
      <c r="AK654" s="100">
        <v>7.2</v>
      </c>
      <c r="AL654" s="100">
        <v>9.2</v>
      </c>
      <c r="AN654" s="102" t="str">
        <f>CONCATENATE(AO654,AP654,AQ654)</f>
        <v>252416</v>
      </c>
      <c r="AO654" s="99">
        <v>25</v>
      </c>
      <c r="AP654" s="99">
        <v>24</v>
      </c>
      <c r="AQ654" s="99">
        <v>16</v>
      </c>
      <c r="AR654" s="108">
        <v>60.7</v>
      </c>
      <c r="AS654" s="92"/>
    </row>
    <row r="655" ht="14.25" spans="25:45">
      <c r="Y655" s="96" t="str">
        <f>CONCATENATE(Z655,AA655,AB655)</f>
        <v>262416</v>
      </c>
      <c r="Z655" s="99">
        <v>26</v>
      </c>
      <c r="AA655" s="99">
        <v>24</v>
      </c>
      <c r="AB655" s="99">
        <v>16</v>
      </c>
      <c r="AC655" s="100">
        <v>0.7</v>
      </c>
      <c r="AD655" s="100">
        <v>1.4</v>
      </c>
      <c r="AE655" s="100">
        <v>2.1</v>
      </c>
      <c r="AF655" s="100">
        <v>2.8</v>
      </c>
      <c r="AG655" s="100">
        <v>3.5</v>
      </c>
      <c r="AH655" s="100">
        <v>4.2</v>
      </c>
      <c r="AI655" s="100">
        <v>4.9</v>
      </c>
      <c r="AJ655" s="100">
        <v>6.3</v>
      </c>
      <c r="AK655" s="100">
        <v>7.6</v>
      </c>
      <c r="AL655" s="100">
        <v>9.7</v>
      </c>
      <c r="AN655" s="102" t="str">
        <f>CONCATENATE(AO655,AP655,AQ655)</f>
        <v>262416</v>
      </c>
      <c r="AO655" s="99">
        <v>26</v>
      </c>
      <c r="AP655" s="99">
        <v>24</v>
      </c>
      <c r="AQ655" s="99">
        <v>16</v>
      </c>
      <c r="AR655" s="108">
        <v>60.9</v>
      </c>
      <c r="AS655" s="92"/>
    </row>
    <row r="656" ht="14.25" spans="25:45">
      <c r="Y656" s="96" t="str">
        <f>CONCATENATE(Z656,AA656,AB656)</f>
        <v>272416</v>
      </c>
      <c r="Z656" s="99">
        <v>27</v>
      </c>
      <c r="AA656" s="99">
        <v>24</v>
      </c>
      <c r="AB656" s="99">
        <v>16</v>
      </c>
      <c r="AC656" s="100">
        <v>0.8</v>
      </c>
      <c r="AD656" s="100">
        <v>1.5</v>
      </c>
      <c r="AE656" s="100">
        <v>2.3</v>
      </c>
      <c r="AF656" s="100">
        <v>3</v>
      </c>
      <c r="AG656" s="100">
        <v>3.7</v>
      </c>
      <c r="AH656" s="100">
        <v>4.5</v>
      </c>
      <c r="AI656" s="100">
        <v>5.2</v>
      </c>
      <c r="AJ656" s="100">
        <v>6.7</v>
      </c>
      <c r="AK656" s="100">
        <v>8.1</v>
      </c>
      <c r="AL656" s="100">
        <v>10.3</v>
      </c>
      <c r="AN656" s="102" t="str">
        <f>CONCATENATE(AO656,AP656,AQ656)</f>
        <v>272416</v>
      </c>
      <c r="AO656" s="99">
        <v>27</v>
      </c>
      <c r="AP656" s="99">
        <v>24</v>
      </c>
      <c r="AQ656" s="99">
        <v>16</v>
      </c>
      <c r="AR656" s="108">
        <v>61.1</v>
      </c>
      <c r="AS656" s="92"/>
    </row>
    <row r="657" ht="14.25" spans="25:45">
      <c r="Y657" s="96" t="str">
        <f>CONCATENATE(Z657,AA657,AB657)</f>
        <v>282416</v>
      </c>
      <c r="Z657" s="99">
        <v>28</v>
      </c>
      <c r="AA657" s="99">
        <v>24</v>
      </c>
      <c r="AB657" s="99">
        <v>16</v>
      </c>
      <c r="AC657" s="100">
        <v>0.8</v>
      </c>
      <c r="AD657" s="100">
        <v>1.6</v>
      </c>
      <c r="AE657" s="100">
        <v>2.4</v>
      </c>
      <c r="AF657" s="100">
        <v>3.2</v>
      </c>
      <c r="AG657" s="100">
        <v>4</v>
      </c>
      <c r="AH657" s="100">
        <v>4.8</v>
      </c>
      <c r="AI657" s="100">
        <v>5.6</v>
      </c>
      <c r="AJ657" s="100">
        <v>7.2</v>
      </c>
      <c r="AK657" s="100">
        <v>8.7</v>
      </c>
      <c r="AL657" s="100">
        <v>11</v>
      </c>
      <c r="AN657" s="102" t="str">
        <f>CONCATENATE(AO657,AP657,AQ657)</f>
        <v>282416</v>
      </c>
      <c r="AO657" s="99">
        <v>28</v>
      </c>
      <c r="AP657" s="99">
        <v>24</v>
      </c>
      <c r="AQ657" s="99">
        <v>16</v>
      </c>
      <c r="AR657" s="108">
        <v>61.3</v>
      </c>
      <c r="AS657" s="92"/>
    </row>
    <row r="658" ht="14.25" spans="25:45">
      <c r="Y658" s="96" t="str">
        <f>CONCATENATE(Z658,AA658,AB658)</f>
        <v>292416</v>
      </c>
      <c r="Z658" s="99">
        <v>29</v>
      </c>
      <c r="AA658" s="99">
        <v>24</v>
      </c>
      <c r="AB658" s="99">
        <v>16</v>
      </c>
      <c r="AC658" s="100">
        <v>0.9</v>
      </c>
      <c r="AD658" s="100">
        <v>1.7</v>
      </c>
      <c r="AE658" s="100">
        <v>2.6</v>
      </c>
      <c r="AF658" s="100">
        <v>3.5</v>
      </c>
      <c r="AG658" s="100">
        <v>4.3</v>
      </c>
      <c r="AH658" s="100">
        <v>5.2</v>
      </c>
      <c r="AI658" s="100">
        <v>6</v>
      </c>
      <c r="AJ658" s="100">
        <v>7.7</v>
      </c>
      <c r="AK658" s="100">
        <v>9.3</v>
      </c>
      <c r="AL658" s="100">
        <v>11.8</v>
      </c>
      <c r="AN658" s="102" t="str">
        <f>CONCATENATE(AO658,AP658,AQ658)</f>
        <v>292416</v>
      </c>
      <c r="AO658" s="99">
        <v>29</v>
      </c>
      <c r="AP658" s="99">
        <v>24</v>
      </c>
      <c r="AQ658" s="99">
        <v>16</v>
      </c>
      <c r="AR658" s="108">
        <v>61.6</v>
      </c>
      <c r="AS658" s="92"/>
    </row>
    <row r="659" ht="14.25" spans="25:45">
      <c r="Y659" s="96" t="str">
        <f>CONCATENATE(Z659,AA659,AB659)</f>
        <v>302416</v>
      </c>
      <c r="Z659" s="99">
        <v>30</v>
      </c>
      <c r="AA659" s="99">
        <v>24</v>
      </c>
      <c r="AB659" s="99">
        <v>16</v>
      </c>
      <c r="AC659" s="100">
        <v>0.9</v>
      </c>
      <c r="AD659" s="100">
        <v>1.9</v>
      </c>
      <c r="AE659" s="100">
        <v>2.8</v>
      </c>
      <c r="AF659" s="100">
        <v>3.7</v>
      </c>
      <c r="AG659" s="100">
        <v>4.6</v>
      </c>
      <c r="AH659" s="100">
        <v>5.6</v>
      </c>
      <c r="AI659" s="100">
        <v>6.5</v>
      </c>
      <c r="AJ659" s="100">
        <v>8.3</v>
      </c>
      <c r="AK659" s="100">
        <v>10.1</v>
      </c>
      <c r="AL659" s="100">
        <v>12.7</v>
      </c>
      <c r="AN659" s="102" t="str">
        <f>CONCATENATE(AO659,AP659,AQ659)</f>
        <v>302416</v>
      </c>
      <c r="AO659" s="99">
        <v>30</v>
      </c>
      <c r="AP659" s="99">
        <v>24</v>
      </c>
      <c r="AQ659" s="99">
        <v>16</v>
      </c>
      <c r="AR659" s="108">
        <v>61.9</v>
      </c>
      <c r="AS659" s="92"/>
    </row>
    <row r="660" ht="14.25" spans="25:45">
      <c r="Y660" s="96" t="str">
        <f>CONCATENATE(Z660,AA660,AB660)</f>
        <v>312416</v>
      </c>
      <c r="Z660" s="99">
        <v>31</v>
      </c>
      <c r="AA660" s="99">
        <v>24</v>
      </c>
      <c r="AB660" s="99">
        <v>16</v>
      </c>
      <c r="AC660" s="100">
        <v>1</v>
      </c>
      <c r="AD660" s="100">
        <v>2.1</v>
      </c>
      <c r="AE660" s="100">
        <v>3.1</v>
      </c>
      <c r="AF660" s="100">
        <v>4.1</v>
      </c>
      <c r="AG660" s="100">
        <v>5.1</v>
      </c>
      <c r="AH660" s="100">
        <v>6.1</v>
      </c>
      <c r="AI660" s="100">
        <v>7</v>
      </c>
      <c r="AJ660" s="100">
        <v>9</v>
      </c>
      <c r="AK660" s="100">
        <v>10.9</v>
      </c>
      <c r="AL660" s="100">
        <v>13.8</v>
      </c>
      <c r="AN660" s="102" t="str">
        <f>CONCATENATE(AO660,AP660,AQ660)</f>
        <v>312416</v>
      </c>
      <c r="AO660" s="99">
        <v>31</v>
      </c>
      <c r="AP660" s="99">
        <v>24</v>
      </c>
      <c r="AQ660" s="99">
        <v>16</v>
      </c>
      <c r="AR660" s="108">
        <v>62.2</v>
      </c>
      <c r="AS660" s="92"/>
    </row>
    <row r="661" ht="14.25" spans="25:45">
      <c r="Y661" s="96" t="str">
        <f>CONCATENATE(Z661,AA661,AB661)</f>
        <v>322416</v>
      </c>
      <c r="Z661" s="99">
        <v>32</v>
      </c>
      <c r="AA661" s="99">
        <v>24</v>
      </c>
      <c r="AB661" s="99">
        <v>16</v>
      </c>
      <c r="AC661" s="100">
        <v>1.1</v>
      </c>
      <c r="AD661" s="100">
        <v>2.2</v>
      </c>
      <c r="AE661" s="100">
        <v>3.3</v>
      </c>
      <c r="AF661" s="100">
        <v>4.4</v>
      </c>
      <c r="AG661" s="100">
        <v>5.5</v>
      </c>
      <c r="AH661" s="100">
        <v>6.5</v>
      </c>
      <c r="AI661" s="100">
        <v>7.6</v>
      </c>
      <c r="AJ661" s="100">
        <v>9.7</v>
      </c>
      <c r="AK661" s="100">
        <v>11.8</v>
      </c>
      <c r="AL661" s="100">
        <v>14.8</v>
      </c>
      <c r="AN661" s="102" t="str">
        <f>CONCATENATE(AO661,AP661,AQ661)</f>
        <v>322416</v>
      </c>
      <c r="AO661" s="99">
        <v>32</v>
      </c>
      <c r="AP661" s="99">
        <v>24</v>
      </c>
      <c r="AQ661" s="99">
        <v>16</v>
      </c>
      <c r="AR661" s="108">
        <v>62.6</v>
      </c>
      <c r="AS661" s="92"/>
    </row>
    <row r="662" ht="14.25" spans="25:45">
      <c r="Y662" s="96" t="str">
        <f>CONCATENATE(Z662,AA662,AB662)</f>
        <v>332416</v>
      </c>
      <c r="Z662" s="99">
        <v>33</v>
      </c>
      <c r="AA662" s="99">
        <v>24</v>
      </c>
      <c r="AB662" s="99">
        <v>16</v>
      </c>
      <c r="AC662" s="100">
        <v>1.2</v>
      </c>
      <c r="AD662" s="100">
        <v>2.4</v>
      </c>
      <c r="AE662" s="100">
        <v>3.6</v>
      </c>
      <c r="AF662" s="100">
        <v>4.8</v>
      </c>
      <c r="AG662" s="100">
        <v>6</v>
      </c>
      <c r="AH662" s="100">
        <v>7.1</v>
      </c>
      <c r="AI662" s="100">
        <v>8.3</v>
      </c>
      <c r="AJ662" s="100">
        <v>10.5</v>
      </c>
      <c r="AK662" s="100">
        <v>12.8</v>
      </c>
      <c r="AL662" s="100">
        <v>16.1</v>
      </c>
      <c r="AN662" s="102" t="str">
        <f>CONCATENATE(AO662,AP662,AQ662)</f>
        <v>332416</v>
      </c>
      <c r="AO662" s="99">
        <v>33</v>
      </c>
      <c r="AP662" s="99">
        <v>24</v>
      </c>
      <c r="AQ662" s="99">
        <v>16</v>
      </c>
      <c r="AR662" s="108">
        <v>63</v>
      </c>
      <c r="AS662" s="92"/>
    </row>
    <row r="663" ht="14.25" spans="25:45">
      <c r="Y663" s="96" t="str">
        <f>CONCATENATE(Z663,AA663,AB663)</f>
        <v>342416</v>
      </c>
      <c r="Z663" s="99">
        <v>34</v>
      </c>
      <c r="AA663" s="99">
        <v>24</v>
      </c>
      <c r="AB663" s="99">
        <v>16</v>
      </c>
      <c r="AC663" s="100">
        <v>1.3</v>
      </c>
      <c r="AD663" s="100">
        <v>2.6</v>
      </c>
      <c r="AE663" s="100">
        <v>3.9</v>
      </c>
      <c r="AF663" s="100">
        <v>5.2</v>
      </c>
      <c r="AG663" s="100">
        <v>6.4</v>
      </c>
      <c r="AH663" s="100">
        <v>7.7</v>
      </c>
      <c r="AI663" s="100">
        <v>8.9</v>
      </c>
      <c r="AJ663" s="100">
        <v>11.4</v>
      </c>
      <c r="AK663" s="100">
        <v>13.8</v>
      </c>
      <c r="AL663" s="100">
        <v>17.4</v>
      </c>
      <c r="AN663" s="102" t="str">
        <f>CONCATENATE(AO663,AP663,AQ663)</f>
        <v>342416</v>
      </c>
      <c r="AO663" s="99">
        <v>34</v>
      </c>
      <c r="AP663" s="99">
        <v>24</v>
      </c>
      <c r="AQ663" s="99">
        <v>16</v>
      </c>
      <c r="AR663" s="108">
        <v>63.5</v>
      </c>
      <c r="AS663" s="92"/>
    </row>
    <row r="664" ht="14.25" spans="25:45">
      <c r="Y664" s="96" t="str">
        <f>CONCATENATE(Z664,AA664,AB664)</f>
        <v>352416</v>
      </c>
      <c r="Z664" s="99">
        <v>35</v>
      </c>
      <c r="AA664" s="99">
        <v>24</v>
      </c>
      <c r="AB664" s="99">
        <v>16</v>
      </c>
      <c r="AC664" s="100">
        <v>1.4</v>
      </c>
      <c r="AD664" s="100">
        <v>2.8</v>
      </c>
      <c r="AE664" s="100">
        <v>4.2</v>
      </c>
      <c r="AF664" s="100">
        <v>5.6</v>
      </c>
      <c r="AG664" s="100">
        <v>7</v>
      </c>
      <c r="AH664" s="100">
        <v>8.4</v>
      </c>
      <c r="AI664" s="100">
        <v>9.7</v>
      </c>
      <c r="AJ664" s="100">
        <v>12.4</v>
      </c>
      <c r="AK664" s="100">
        <v>15.1</v>
      </c>
      <c r="AL664" s="100">
        <v>18.9</v>
      </c>
      <c r="AN664" s="102" t="str">
        <f>CONCATENATE(AO664,AP664,AQ664)</f>
        <v>352416</v>
      </c>
      <c r="AO664" s="99">
        <v>35</v>
      </c>
      <c r="AP664" s="99">
        <v>24</v>
      </c>
      <c r="AQ664" s="99">
        <v>16</v>
      </c>
      <c r="AR664" s="108">
        <v>64</v>
      </c>
      <c r="AS664" s="92"/>
    </row>
    <row r="665" ht="14.25" spans="25:45">
      <c r="Y665" s="96" t="str">
        <f>CONCATENATE(Z665,AA665,AB665)</f>
        <v>362416</v>
      </c>
      <c r="Z665" s="99">
        <v>36</v>
      </c>
      <c r="AA665" s="99">
        <v>24</v>
      </c>
      <c r="AB665" s="99">
        <v>16</v>
      </c>
      <c r="AC665" s="100">
        <v>1.6</v>
      </c>
      <c r="AD665" s="100">
        <v>3.2</v>
      </c>
      <c r="AE665" s="100">
        <v>4.7</v>
      </c>
      <c r="AF665" s="100">
        <v>6.2</v>
      </c>
      <c r="AG665" s="100">
        <v>7.7</v>
      </c>
      <c r="AH665" s="100">
        <v>9.2</v>
      </c>
      <c r="AI665" s="100">
        <v>10.7</v>
      </c>
      <c r="AJ665" s="100">
        <v>13.6</v>
      </c>
      <c r="AK665" s="100">
        <v>16.4</v>
      </c>
      <c r="AL665" s="100">
        <v>20.6</v>
      </c>
      <c r="AN665" s="102" t="str">
        <f>CONCATENATE(AO665,AP665,AQ665)</f>
        <v>362416</v>
      </c>
      <c r="AO665" s="99">
        <v>36</v>
      </c>
      <c r="AP665" s="99">
        <v>24</v>
      </c>
      <c r="AQ665" s="99">
        <v>16</v>
      </c>
      <c r="AR665" s="108">
        <v>64.5</v>
      </c>
      <c r="AS665" s="92"/>
    </row>
    <row r="666" ht="14.25" spans="25:45">
      <c r="Y666" s="96" t="str">
        <f>CONCATENATE(Z666,AA666,AB666)</f>
        <v>372416</v>
      </c>
      <c r="Z666" s="99">
        <v>37</v>
      </c>
      <c r="AA666" s="99">
        <v>24</v>
      </c>
      <c r="AB666" s="99">
        <v>16</v>
      </c>
      <c r="AC666" s="100">
        <v>1.8</v>
      </c>
      <c r="AD666" s="100">
        <v>3.5</v>
      </c>
      <c r="AE666" s="100">
        <v>5.1</v>
      </c>
      <c r="AF666" s="100">
        <v>6.8</v>
      </c>
      <c r="AG666" s="100">
        <v>8.4</v>
      </c>
      <c r="AH666" s="100">
        <v>10</v>
      </c>
      <c r="AI666" s="100">
        <v>11.6</v>
      </c>
      <c r="AJ666" s="100">
        <v>14.8</v>
      </c>
      <c r="AK666" s="100">
        <v>17.9</v>
      </c>
      <c r="AL666" s="100">
        <v>22.3</v>
      </c>
      <c r="AN666" s="102" t="str">
        <f>CONCATENATE(AO666,AP666,AQ666)</f>
        <v>372416</v>
      </c>
      <c r="AO666" s="99">
        <v>37</v>
      </c>
      <c r="AP666" s="99">
        <v>24</v>
      </c>
      <c r="AQ666" s="99">
        <v>16</v>
      </c>
      <c r="AR666" s="108">
        <v>65.1</v>
      </c>
      <c r="AS666" s="92"/>
    </row>
    <row r="667" ht="14.25" spans="25:45">
      <c r="Y667" s="96" t="str">
        <f>CONCATENATE(Z667,AA667,AB667)</f>
        <v>382416</v>
      </c>
      <c r="Z667" s="99">
        <v>38</v>
      </c>
      <c r="AA667" s="99">
        <v>24</v>
      </c>
      <c r="AB667" s="99">
        <v>16</v>
      </c>
      <c r="AC667" s="100">
        <v>1.9</v>
      </c>
      <c r="AD667" s="100">
        <v>3.7</v>
      </c>
      <c r="AE667" s="100">
        <v>5.6</v>
      </c>
      <c r="AF667" s="100">
        <v>7.4</v>
      </c>
      <c r="AG667" s="100">
        <v>9.2</v>
      </c>
      <c r="AH667" s="100">
        <v>10.9</v>
      </c>
      <c r="AI667" s="100">
        <v>12.7</v>
      </c>
      <c r="AJ667" s="100">
        <v>16.1</v>
      </c>
      <c r="AK667" s="100">
        <v>19.4</v>
      </c>
      <c r="AL667" s="100">
        <v>24.2</v>
      </c>
      <c r="AN667" s="102" t="str">
        <f>CONCATENATE(AO667,AP667,AQ667)</f>
        <v>382416</v>
      </c>
      <c r="AO667" s="99">
        <v>38</v>
      </c>
      <c r="AP667" s="99">
        <v>24</v>
      </c>
      <c r="AQ667" s="99">
        <v>16</v>
      </c>
      <c r="AR667" s="108">
        <v>65.8</v>
      </c>
      <c r="AS667" s="92"/>
    </row>
    <row r="668" ht="14.25" spans="25:45">
      <c r="Y668" s="96" t="str">
        <f>CONCATENATE(Z668,AA668,AB668)</f>
        <v>392416</v>
      </c>
      <c r="Z668" s="99">
        <v>39</v>
      </c>
      <c r="AA668" s="99">
        <v>24</v>
      </c>
      <c r="AB668" s="99">
        <v>16</v>
      </c>
      <c r="AC668" s="100">
        <v>2</v>
      </c>
      <c r="AD668" s="100">
        <v>4</v>
      </c>
      <c r="AE668" s="100">
        <v>6</v>
      </c>
      <c r="AF668" s="100">
        <v>8</v>
      </c>
      <c r="AG668" s="100">
        <v>9.9</v>
      </c>
      <c r="AH668" s="100">
        <v>11.9</v>
      </c>
      <c r="AI668" s="100">
        <v>13.7</v>
      </c>
      <c r="AJ668" s="100">
        <v>17.4</v>
      </c>
      <c r="AK668" s="100">
        <v>21</v>
      </c>
      <c r="AL668" s="100">
        <v>26.3</v>
      </c>
      <c r="AN668" s="102" t="str">
        <f>CONCATENATE(AO668,AP668,AQ668)</f>
        <v>392416</v>
      </c>
      <c r="AO668" s="99">
        <v>39</v>
      </c>
      <c r="AP668" s="99">
        <v>24</v>
      </c>
      <c r="AQ668" s="99">
        <v>16</v>
      </c>
      <c r="AR668" s="108">
        <v>66.6</v>
      </c>
      <c r="AS668" s="92"/>
    </row>
    <row r="669" ht="14.25" spans="25:45">
      <c r="Y669" s="96" t="str">
        <f>CONCATENATE(Z669,AA669,AB669)</f>
        <v>402416</v>
      </c>
      <c r="Z669" s="99">
        <v>40</v>
      </c>
      <c r="AA669" s="99">
        <v>24</v>
      </c>
      <c r="AB669" s="99">
        <v>16</v>
      </c>
      <c r="AC669" s="100">
        <v>2.2</v>
      </c>
      <c r="AD669" s="100">
        <v>4.4</v>
      </c>
      <c r="AE669" s="100">
        <v>6.6</v>
      </c>
      <c r="AF669" s="100">
        <v>8.8</v>
      </c>
      <c r="AG669" s="100">
        <v>10.9</v>
      </c>
      <c r="AH669" s="100">
        <v>12.9</v>
      </c>
      <c r="AI669" s="100">
        <v>15</v>
      </c>
      <c r="AJ669" s="100">
        <v>19</v>
      </c>
      <c r="AK669" s="100">
        <v>22.9</v>
      </c>
      <c r="AL669" s="100">
        <v>28.6</v>
      </c>
      <c r="AN669" s="102" t="str">
        <f>CONCATENATE(AO669,AP669,AQ669)</f>
        <v>402416</v>
      </c>
      <c r="AO669" s="99">
        <v>40</v>
      </c>
      <c r="AP669" s="99">
        <v>24</v>
      </c>
      <c r="AQ669" s="99">
        <v>16</v>
      </c>
      <c r="AR669" s="108">
        <v>67.4</v>
      </c>
      <c r="AS669" s="92"/>
    </row>
    <row r="670" ht="14.25" spans="25:45">
      <c r="Y670" s="96" t="str">
        <f>CONCATENATE(Z670,AA670,AB670)</f>
        <v>412416</v>
      </c>
      <c r="Z670" s="99">
        <v>41</v>
      </c>
      <c r="AA670" s="99">
        <v>24</v>
      </c>
      <c r="AB670" s="99">
        <v>16</v>
      </c>
      <c r="AC670" s="100">
        <v>2.4</v>
      </c>
      <c r="AD670" s="100">
        <v>4.8</v>
      </c>
      <c r="AE670" s="100">
        <v>7.2</v>
      </c>
      <c r="AF670" s="100">
        <v>9.6</v>
      </c>
      <c r="AG670" s="100">
        <v>11.9</v>
      </c>
      <c r="AH670" s="100">
        <v>14.1</v>
      </c>
      <c r="AI670" s="100">
        <v>16.3</v>
      </c>
      <c r="AJ670" s="100">
        <v>20.7</v>
      </c>
      <c r="AK670" s="100">
        <v>24.9</v>
      </c>
      <c r="AL670" s="100">
        <v>31</v>
      </c>
      <c r="AN670" s="102" t="str">
        <f>CONCATENATE(AO670,AP670,AQ670)</f>
        <v>412416</v>
      </c>
      <c r="AO670" s="99">
        <v>41</v>
      </c>
      <c r="AP670" s="99">
        <v>24</v>
      </c>
      <c r="AQ670" s="99">
        <v>16</v>
      </c>
      <c r="AR670" s="108">
        <v>68.3</v>
      </c>
      <c r="AS670" s="92"/>
    </row>
    <row r="671" ht="14.25" spans="25:45">
      <c r="Y671" s="96" t="str">
        <f>CONCATENATE(Z671,AA671,AB671)</f>
        <v>422416</v>
      </c>
      <c r="Z671" s="99">
        <v>42</v>
      </c>
      <c r="AA671" s="99">
        <v>24</v>
      </c>
      <c r="AB671" s="99">
        <v>16</v>
      </c>
      <c r="AC671" s="100">
        <v>2.7</v>
      </c>
      <c r="AD671" s="100">
        <v>5.3</v>
      </c>
      <c r="AE671" s="100">
        <v>7.9</v>
      </c>
      <c r="AF671" s="100">
        <v>10.4</v>
      </c>
      <c r="AG671" s="100">
        <v>12.9</v>
      </c>
      <c r="AH671" s="100">
        <v>15.4</v>
      </c>
      <c r="AI671" s="100">
        <v>17.8</v>
      </c>
      <c r="AJ671" s="100">
        <v>22.5</v>
      </c>
      <c r="AK671" s="100">
        <v>27.1</v>
      </c>
      <c r="AL671" s="100">
        <v>33.7</v>
      </c>
      <c r="AN671" s="102" t="str">
        <f>CONCATENATE(AO671,AP671,AQ671)</f>
        <v>422416</v>
      </c>
      <c r="AO671" s="99">
        <v>42</v>
      </c>
      <c r="AP671" s="99">
        <v>24</v>
      </c>
      <c r="AQ671" s="99">
        <v>16</v>
      </c>
      <c r="AR671" s="108">
        <v>69.3</v>
      </c>
      <c r="AS671" s="92"/>
    </row>
    <row r="672" ht="14.25" spans="25:45">
      <c r="Y672" s="96" t="str">
        <f>CONCATENATE(Z672,AA672,AB672)</f>
        <v>432416</v>
      </c>
      <c r="Z672" s="99">
        <v>43</v>
      </c>
      <c r="AA672" s="99">
        <v>24</v>
      </c>
      <c r="AB672" s="99">
        <v>16</v>
      </c>
      <c r="AC672" s="100">
        <v>2.9</v>
      </c>
      <c r="AD672" s="100">
        <v>5.8</v>
      </c>
      <c r="AE672" s="100">
        <v>8.6</v>
      </c>
      <c r="AF672" s="100">
        <v>11.4</v>
      </c>
      <c r="AG672" s="100">
        <v>14.1</v>
      </c>
      <c r="AH672" s="100">
        <v>16.8</v>
      </c>
      <c r="AI672" s="100">
        <v>19.4</v>
      </c>
      <c r="AJ672" s="100">
        <v>24.5</v>
      </c>
      <c r="AK672" s="100">
        <v>29.5</v>
      </c>
      <c r="AL672" s="100">
        <v>36.6</v>
      </c>
      <c r="AN672" s="102" t="str">
        <f>CONCATENATE(AO672,AP672,AQ672)</f>
        <v>432416</v>
      </c>
      <c r="AO672" s="99">
        <v>43</v>
      </c>
      <c r="AP672" s="99">
        <v>24</v>
      </c>
      <c r="AQ672" s="99">
        <v>16</v>
      </c>
      <c r="AR672" s="108">
        <v>70.4</v>
      </c>
      <c r="AS672" s="92"/>
    </row>
    <row r="673" ht="14.25" spans="25:45">
      <c r="Y673" s="96" t="str">
        <f>CONCATENATE(Z673,AA673,AB673)</f>
        <v>442416</v>
      </c>
      <c r="Z673" s="99">
        <v>44</v>
      </c>
      <c r="AA673" s="99">
        <v>24</v>
      </c>
      <c r="AB673" s="99">
        <v>16</v>
      </c>
      <c r="AC673" s="100">
        <v>3.2</v>
      </c>
      <c r="AD673" s="100">
        <v>6.3</v>
      </c>
      <c r="AE673" s="100">
        <v>9.4</v>
      </c>
      <c r="AF673" s="100">
        <v>12.4</v>
      </c>
      <c r="AG673" s="100">
        <v>15.4</v>
      </c>
      <c r="AH673" s="100">
        <v>18.3</v>
      </c>
      <c r="AI673" s="100">
        <v>21.1</v>
      </c>
      <c r="AJ673" s="100">
        <v>26.7</v>
      </c>
      <c r="AK673" s="100">
        <v>32</v>
      </c>
      <c r="AL673" s="100">
        <v>39.7</v>
      </c>
      <c r="AN673" s="102" t="str">
        <f>CONCATENATE(AO673,AP673,AQ673)</f>
        <v>442416</v>
      </c>
      <c r="AO673" s="99">
        <v>44</v>
      </c>
      <c r="AP673" s="99">
        <v>24</v>
      </c>
      <c r="AQ673" s="99">
        <v>16</v>
      </c>
      <c r="AR673" s="108">
        <v>71.6</v>
      </c>
      <c r="AS673" s="92"/>
    </row>
    <row r="674" ht="14.25" spans="25:45">
      <c r="Y674" s="96" t="str">
        <f>CONCATENATE(Z674,AA674,AB674)</f>
        <v>452416</v>
      </c>
      <c r="Z674" s="99">
        <v>45</v>
      </c>
      <c r="AA674" s="99">
        <v>24</v>
      </c>
      <c r="AB674" s="99">
        <v>16</v>
      </c>
      <c r="AC674" s="100">
        <v>3.5</v>
      </c>
      <c r="AD674" s="100">
        <v>6.9</v>
      </c>
      <c r="AE674" s="100">
        <v>10.3</v>
      </c>
      <c r="AF674" s="100">
        <v>13.6</v>
      </c>
      <c r="AG674" s="100">
        <v>16.8</v>
      </c>
      <c r="AH674" s="100">
        <v>19.9</v>
      </c>
      <c r="AI674" s="100">
        <v>23</v>
      </c>
      <c r="AJ674" s="100">
        <v>29</v>
      </c>
      <c r="AK674" s="100">
        <v>34.8</v>
      </c>
      <c r="AL674" s="100">
        <v>43.1</v>
      </c>
      <c r="AN674" s="102" t="str">
        <f>CONCATENATE(AO674,AP674,AQ674)</f>
        <v>452416</v>
      </c>
      <c r="AO674" s="99">
        <v>45</v>
      </c>
      <c r="AP674" s="99">
        <v>24</v>
      </c>
      <c r="AQ674" s="99">
        <v>16</v>
      </c>
      <c r="AR674" s="108">
        <v>72.9</v>
      </c>
      <c r="AS674" s="92"/>
    </row>
    <row r="675" ht="14.25" spans="25:45">
      <c r="Y675" s="96" t="str">
        <f>CONCATENATE(Z675,AA675,AB675)</f>
        <v>462416</v>
      </c>
      <c r="Z675" s="99">
        <v>46</v>
      </c>
      <c r="AA675" s="99">
        <v>24</v>
      </c>
      <c r="AB675" s="99">
        <v>16</v>
      </c>
      <c r="AC675" s="100">
        <v>3.8</v>
      </c>
      <c r="AD675" s="100">
        <v>7.5</v>
      </c>
      <c r="AE675" s="100">
        <v>11.2</v>
      </c>
      <c r="AF675" s="100">
        <v>14.8</v>
      </c>
      <c r="AG675" s="100">
        <v>18.3</v>
      </c>
      <c r="AH675" s="100">
        <v>21.7</v>
      </c>
      <c r="AI675" s="100">
        <v>25</v>
      </c>
      <c r="AJ675" s="100">
        <v>31.5</v>
      </c>
      <c r="AK675" s="100">
        <v>37.7</v>
      </c>
      <c r="AL675" s="100">
        <v>46.7</v>
      </c>
      <c r="AN675" s="102" t="str">
        <f>CONCATENATE(AO675,AP675,AQ675)</f>
        <v>462416</v>
      </c>
      <c r="AO675" s="99">
        <v>46</v>
      </c>
      <c r="AP675" s="99">
        <v>24</v>
      </c>
      <c r="AQ675" s="99">
        <v>16</v>
      </c>
      <c r="AR675" s="108">
        <v>74.4</v>
      </c>
      <c r="AS675" s="92"/>
    </row>
    <row r="676" ht="14.25" spans="25:45">
      <c r="Y676" s="96" t="str">
        <f>CONCATENATE(Z676,AA676,AB676)</f>
        <v>182510</v>
      </c>
      <c r="Z676" s="99">
        <v>18</v>
      </c>
      <c r="AA676" s="99">
        <v>25</v>
      </c>
      <c r="AB676" s="99">
        <v>10</v>
      </c>
      <c r="AC676" s="100">
        <v>0.6</v>
      </c>
      <c r="AD676" s="100">
        <v>1.3</v>
      </c>
      <c r="AE676" s="100">
        <v>1.9</v>
      </c>
      <c r="AF676" s="100">
        <v>2.6</v>
      </c>
      <c r="AG676" s="100">
        <v>3.2</v>
      </c>
      <c r="AH676" s="100">
        <v>3.8</v>
      </c>
      <c r="AI676" s="100">
        <v>4.5</v>
      </c>
      <c r="AJ676" s="100">
        <v>5.7</v>
      </c>
      <c r="AK676" s="100">
        <v>7</v>
      </c>
      <c r="AL676" s="100">
        <v>8.9</v>
      </c>
      <c r="AN676" s="102" t="str">
        <f>CONCATENATE(AO676,AP676,AQ676)</f>
        <v>182510</v>
      </c>
      <c r="AO676" s="99">
        <v>18</v>
      </c>
      <c r="AP676" s="99">
        <v>25</v>
      </c>
      <c r="AQ676" s="99">
        <v>10</v>
      </c>
      <c r="AR676" s="108">
        <v>82</v>
      </c>
      <c r="AS676" s="92"/>
    </row>
    <row r="677" ht="14.25" spans="25:45">
      <c r="Y677" s="96" t="str">
        <f>CONCATENATE(Z677,AA677,AB677)</f>
        <v>192510</v>
      </c>
      <c r="Z677" s="99">
        <v>19</v>
      </c>
      <c r="AA677" s="99">
        <v>25</v>
      </c>
      <c r="AB677" s="99">
        <v>10</v>
      </c>
      <c r="AC677" s="100">
        <v>0.7</v>
      </c>
      <c r="AD677" s="100">
        <v>1.3</v>
      </c>
      <c r="AE677" s="100">
        <v>2</v>
      </c>
      <c r="AF677" s="100">
        <v>2.7</v>
      </c>
      <c r="AG677" s="100">
        <v>3.3</v>
      </c>
      <c r="AH677" s="100">
        <v>4</v>
      </c>
      <c r="AI677" s="100">
        <v>4.7</v>
      </c>
      <c r="AJ677" s="100">
        <v>6</v>
      </c>
      <c r="AK677" s="100">
        <v>7.3</v>
      </c>
      <c r="AL677" s="100">
        <v>9.2</v>
      </c>
      <c r="AN677" s="102" t="str">
        <f>CONCATENATE(AO677,AP677,AQ677)</f>
        <v>192510</v>
      </c>
      <c r="AO677" s="99">
        <v>19</v>
      </c>
      <c r="AP677" s="99">
        <v>25</v>
      </c>
      <c r="AQ677" s="99">
        <v>10</v>
      </c>
      <c r="AR677" s="108">
        <v>82.1</v>
      </c>
      <c r="AS677" s="92"/>
    </row>
    <row r="678" ht="14.25" spans="25:45">
      <c r="Y678" s="96" t="str">
        <f>CONCATENATE(Z678,AA678,AB678)</f>
        <v>202510</v>
      </c>
      <c r="Z678" s="99">
        <v>20</v>
      </c>
      <c r="AA678" s="99">
        <v>25</v>
      </c>
      <c r="AB678" s="99">
        <v>10</v>
      </c>
      <c r="AC678" s="100">
        <v>0.7</v>
      </c>
      <c r="AD678" s="100">
        <v>1.4</v>
      </c>
      <c r="AE678" s="100">
        <v>2.1</v>
      </c>
      <c r="AF678" s="100">
        <v>2.8</v>
      </c>
      <c r="AG678" s="100">
        <v>3.5</v>
      </c>
      <c r="AH678" s="100">
        <v>4.2</v>
      </c>
      <c r="AI678" s="100">
        <v>4.9</v>
      </c>
      <c r="AJ678" s="100">
        <v>6.2</v>
      </c>
      <c r="AK678" s="100">
        <v>7.6</v>
      </c>
      <c r="AL678" s="100">
        <v>9.6</v>
      </c>
      <c r="AN678" s="102" t="str">
        <f>CONCATENATE(AO678,AP678,AQ678)</f>
        <v>202510</v>
      </c>
      <c r="AO678" s="99">
        <v>20</v>
      </c>
      <c r="AP678" s="99">
        <v>25</v>
      </c>
      <c r="AQ678" s="99">
        <v>10</v>
      </c>
      <c r="AR678" s="108">
        <v>82.2</v>
      </c>
      <c r="AS678" s="92"/>
    </row>
    <row r="679" ht="14.25" spans="25:45">
      <c r="Y679" s="96" t="str">
        <f>CONCATENATE(Z679,AA679,AB679)</f>
        <v>212510</v>
      </c>
      <c r="Z679" s="99">
        <v>21</v>
      </c>
      <c r="AA679" s="99">
        <v>25</v>
      </c>
      <c r="AB679" s="99">
        <v>10</v>
      </c>
      <c r="AC679" s="100">
        <v>0.8</v>
      </c>
      <c r="AD679" s="100">
        <v>1.5</v>
      </c>
      <c r="AE679" s="100">
        <v>2.2</v>
      </c>
      <c r="AF679" s="100">
        <v>3</v>
      </c>
      <c r="AG679" s="100">
        <v>3.7</v>
      </c>
      <c r="AH679" s="100">
        <v>4.4</v>
      </c>
      <c r="AI679" s="100">
        <v>5.1</v>
      </c>
      <c r="AJ679" s="100">
        <v>6.5</v>
      </c>
      <c r="AK679" s="100">
        <v>8</v>
      </c>
      <c r="AL679" s="100">
        <v>10.1</v>
      </c>
      <c r="AN679" s="102" t="str">
        <f>CONCATENATE(AO679,AP679,AQ679)</f>
        <v>212510</v>
      </c>
      <c r="AO679" s="99">
        <v>21</v>
      </c>
      <c r="AP679" s="99">
        <v>25</v>
      </c>
      <c r="AQ679" s="99">
        <v>10</v>
      </c>
      <c r="AR679" s="108">
        <v>82.3</v>
      </c>
      <c r="AS679" s="92"/>
    </row>
    <row r="680" ht="14.25" spans="25:45">
      <c r="Y680" s="96" t="str">
        <f>CONCATENATE(Z680,AA680,AB680)</f>
        <v>222510</v>
      </c>
      <c r="Z680" s="99">
        <v>22</v>
      </c>
      <c r="AA680" s="99">
        <v>25</v>
      </c>
      <c r="AB680" s="99">
        <v>10</v>
      </c>
      <c r="AC680" s="100">
        <v>0.7</v>
      </c>
      <c r="AD680" s="100">
        <v>1.5</v>
      </c>
      <c r="AE680" s="100">
        <v>2.3</v>
      </c>
      <c r="AF680" s="100">
        <v>3</v>
      </c>
      <c r="AG680" s="100">
        <v>3.8</v>
      </c>
      <c r="AH680" s="100">
        <v>4.5</v>
      </c>
      <c r="AI680" s="100">
        <v>5.3</v>
      </c>
      <c r="AJ680" s="100">
        <v>6.8</v>
      </c>
      <c r="AK680" s="100">
        <v>8.3</v>
      </c>
      <c r="AL680" s="100">
        <v>10.5</v>
      </c>
      <c r="AN680" s="102" t="str">
        <f>CONCATENATE(AO680,AP680,AQ680)</f>
        <v>222510</v>
      </c>
      <c r="AO680" s="99">
        <v>22</v>
      </c>
      <c r="AP680" s="99">
        <v>25</v>
      </c>
      <c r="AQ680" s="99">
        <v>10</v>
      </c>
      <c r="AR680" s="108">
        <v>82.5</v>
      </c>
      <c r="AS680" s="92"/>
    </row>
    <row r="681" ht="14.25" spans="25:45">
      <c r="Y681" s="96" t="str">
        <f>CONCATENATE(Z681,AA681,AB681)</f>
        <v>232510</v>
      </c>
      <c r="Z681" s="99">
        <v>23</v>
      </c>
      <c r="AA681" s="99">
        <v>25</v>
      </c>
      <c r="AB681" s="99">
        <v>10</v>
      </c>
      <c r="AC681" s="100">
        <v>0.8</v>
      </c>
      <c r="AD681" s="100">
        <v>1.7</v>
      </c>
      <c r="AE681" s="100">
        <v>2.5</v>
      </c>
      <c r="AF681" s="100">
        <v>3.2</v>
      </c>
      <c r="AG681" s="100">
        <v>4</v>
      </c>
      <c r="AH681" s="100">
        <v>4.8</v>
      </c>
      <c r="AI681" s="100">
        <v>5.6</v>
      </c>
      <c r="AJ681" s="100">
        <v>7.2</v>
      </c>
      <c r="AK681" s="100">
        <v>8.7</v>
      </c>
      <c r="AL681" s="100">
        <v>11</v>
      </c>
      <c r="AN681" s="102" t="str">
        <f>CONCATENATE(AO681,AP681,AQ681)</f>
        <v>232510</v>
      </c>
      <c r="AO681" s="99">
        <v>23</v>
      </c>
      <c r="AP681" s="99">
        <v>25</v>
      </c>
      <c r="AQ681" s="99">
        <v>10</v>
      </c>
      <c r="AR681" s="108">
        <v>82.6</v>
      </c>
      <c r="AS681" s="92"/>
    </row>
    <row r="682" ht="14.25" spans="25:45">
      <c r="Y682" s="96" t="str">
        <f>CONCATENATE(Z682,AA682,AB682)</f>
        <v>242510</v>
      </c>
      <c r="Z682" s="99">
        <v>24</v>
      </c>
      <c r="AA682" s="99">
        <v>25</v>
      </c>
      <c r="AB682" s="99">
        <v>10</v>
      </c>
      <c r="AC682" s="100">
        <v>0.9</v>
      </c>
      <c r="AD682" s="100">
        <v>1.7</v>
      </c>
      <c r="AE682" s="100">
        <v>2.6</v>
      </c>
      <c r="AF682" s="100">
        <v>3.4</v>
      </c>
      <c r="AG682" s="100">
        <v>4.2</v>
      </c>
      <c r="AH682" s="100">
        <v>5.1</v>
      </c>
      <c r="AI682" s="100">
        <v>5.9</v>
      </c>
      <c r="AJ682" s="100">
        <v>7.5</v>
      </c>
      <c r="AK682" s="100">
        <v>9.2</v>
      </c>
      <c r="AL682" s="100">
        <v>11.6</v>
      </c>
      <c r="AN682" s="102" t="str">
        <f>CONCATENATE(AO682,AP682,AQ682)</f>
        <v>242510</v>
      </c>
      <c r="AO682" s="99">
        <v>24</v>
      </c>
      <c r="AP682" s="99">
        <v>25</v>
      </c>
      <c r="AQ682" s="99">
        <v>10</v>
      </c>
      <c r="AR682" s="108">
        <v>82.8</v>
      </c>
      <c r="AS682" s="92"/>
    </row>
    <row r="683" ht="14.25" spans="25:45">
      <c r="Y683" s="96" t="str">
        <f>CONCATENATE(Z683,AA683,AB683)</f>
        <v>252510</v>
      </c>
      <c r="Z683" s="99">
        <v>25</v>
      </c>
      <c r="AA683" s="99">
        <v>25</v>
      </c>
      <c r="AB683" s="99">
        <v>10</v>
      </c>
      <c r="AC683" s="100">
        <v>0.9</v>
      </c>
      <c r="AD683" s="100">
        <v>1.8</v>
      </c>
      <c r="AE683" s="100">
        <v>2.7</v>
      </c>
      <c r="AF683" s="100">
        <v>3.6</v>
      </c>
      <c r="AG683" s="100">
        <v>4.5</v>
      </c>
      <c r="AH683" s="100">
        <v>5.4</v>
      </c>
      <c r="AI683" s="100">
        <v>6.3</v>
      </c>
      <c r="AJ683" s="100">
        <v>8</v>
      </c>
      <c r="AK683" s="100">
        <v>9.7</v>
      </c>
      <c r="AL683" s="100">
        <v>12.3</v>
      </c>
      <c r="AN683" s="102" t="str">
        <f>CONCATENATE(AO683,AP683,AQ683)</f>
        <v>252510</v>
      </c>
      <c r="AO683" s="99">
        <v>25</v>
      </c>
      <c r="AP683" s="99">
        <v>25</v>
      </c>
      <c r="AQ683" s="99">
        <v>10</v>
      </c>
      <c r="AR683" s="108">
        <v>83</v>
      </c>
      <c r="AS683" s="92"/>
    </row>
    <row r="684" ht="14.25" spans="25:45">
      <c r="Y684" s="96" t="str">
        <f>CONCATENATE(Z684,AA684,AB684)</f>
        <v>262510</v>
      </c>
      <c r="Z684" s="99">
        <v>26</v>
      </c>
      <c r="AA684" s="99">
        <v>25</v>
      </c>
      <c r="AB684" s="99">
        <v>10</v>
      </c>
      <c r="AC684" s="100">
        <v>0.9</v>
      </c>
      <c r="AD684" s="100">
        <v>1.9</v>
      </c>
      <c r="AE684" s="100">
        <v>2.8</v>
      </c>
      <c r="AF684" s="100">
        <v>3.8</v>
      </c>
      <c r="AG684" s="100">
        <v>4.7</v>
      </c>
      <c r="AH684" s="100">
        <v>5.7</v>
      </c>
      <c r="AI684" s="100">
        <v>6.6</v>
      </c>
      <c r="AJ684" s="100">
        <v>8.4</v>
      </c>
      <c r="AK684" s="100">
        <v>10.3</v>
      </c>
      <c r="AL684" s="100">
        <v>12.9</v>
      </c>
      <c r="AN684" s="102" t="str">
        <f>CONCATENATE(AO684,AP684,AQ684)</f>
        <v>262510</v>
      </c>
      <c r="AO684" s="99">
        <v>26</v>
      </c>
      <c r="AP684" s="99">
        <v>25</v>
      </c>
      <c r="AQ684" s="99">
        <v>10</v>
      </c>
      <c r="AR684" s="108">
        <v>83.3</v>
      </c>
      <c r="AS684" s="92"/>
    </row>
    <row r="685" ht="14.25" spans="25:45">
      <c r="Y685" s="96" t="str">
        <f>CONCATENATE(Z685,AA685,AB685)</f>
        <v>272510</v>
      </c>
      <c r="Z685" s="99">
        <v>27</v>
      </c>
      <c r="AA685" s="99">
        <v>25</v>
      </c>
      <c r="AB685" s="99">
        <v>10</v>
      </c>
      <c r="AC685" s="100">
        <v>1</v>
      </c>
      <c r="AD685" s="100">
        <v>2</v>
      </c>
      <c r="AE685" s="100">
        <v>3</v>
      </c>
      <c r="AF685" s="100">
        <v>4</v>
      </c>
      <c r="AG685" s="100">
        <v>5</v>
      </c>
      <c r="AH685" s="100">
        <v>6</v>
      </c>
      <c r="AI685" s="100">
        <v>7</v>
      </c>
      <c r="AJ685" s="100">
        <v>9</v>
      </c>
      <c r="AK685" s="100">
        <v>10.9</v>
      </c>
      <c r="AL685" s="100">
        <v>13.8</v>
      </c>
      <c r="AN685" s="102" t="str">
        <f>CONCATENATE(AO685,AP685,AQ685)</f>
        <v>272510</v>
      </c>
      <c r="AO685" s="99">
        <v>27</v>
      </c>
      <c r="AP685" s="99">
        <v>25</v>
      </c>
      <c r="AQ685" s="99">
        <v>10</v>
      </c>
      <c r="AR685" s="108">
        <v>83.6</v>
      </c>
      <c r="AS685" s="92"/>
    </row>
    <row r="686" ht="14.25" spans="25:45">
      <c r="Y686" s="96" t="str">
        <f>CONCATENATE(Z686,AA686,AB686)</f>
        <v>282510</v>
      </c>
      <c r="Z686" s="99">
        <v>28</v>
      </c>
      <c r="AA686" s="99">
        <v>25</v>
      </c>
      <c r="AB686" s="99">
        <v>10</v>
      </c>
      <c r="AC686" s="100">
        <v>1.1</v>
      </c>
      <c r="AD686" s="100">
        <v>2.2</v>
      </c>
      <c r="AE686" s="100">
        <v>3.3</v>
      </c>
      <c r="AF686" s="100">
        <v>4.3</v>
      </c>
      <c r="AG686" s="100">
        <v>5.4</v>
      </c>
      <c r="AH686" s="100">
        <v>6.5</v>
      </c>
      <c r="AI686" s="100">
        <v>7.5</v>
      </c>
      <c r="AJ686" s="100">
        <v>9.6</v>
      </c>
      <c r="AK686" s="100">
        <v>11.7</v>
      </c>
      <c r="AL686" s="100">
        <v>14.7</v>
      </c>
      <c r="AN686" s="102" t="str">
        <f>CONCATENATE(AO686,AP686,AQ686)</f>
        <v>282510</v>
      </c>
      <c r="AO686" s="99">
        <v>28</v>
      </c>
      <c r="AP686" s="99">
        <v>25</v>
      </c>
      <c r="AQ686" s="99">
        <v>10</v>
      </c>
      <c r="AR686" s="108">
        <v>83.9</v>
      </c>
      <c r="AS686" s="92"/>
    </row>
    <row r="687" ht="14.25" spans="25:45">
      <c r="Y687" s="96" t="str">
        <f>CONCATENATE(Z687,AA687,AB687)</f>
        <v>292510</v>
      </c>
      <c r="Z687" s="99">
        <v>29</v>
      </c>
      <c r="AA687" s="99">
        <v>25</v>
      </c>
      <c r="AB687" s="99">
        <v>10</v>
      </c>
      <c r="AC687" s="100">
        <v>1.2</v>
      </c>
      <c r="AD687" s="100">
        <v>2.4</v>
      </c>
      <c r="AE687" s="100">
        <v>3.6</v>
      </c>
      <c r="AF687" s="100">
        <v>4.7</v>
      </c>
      <c r="AG687" s="100">
        <v>5.9</v>
      </c>
      <c r="AH687" s="100">
        <v>7</v>
      </c>
      <c r="AI687" s="100">
        <v>8.1</v>
      </c>
      <c r="AJ687" s="100">
        <v>10.4</v>
      </c>
      <c r="AK687" s="100">
        <v>12.6</v>
      </c>
      <c r="AL687" s="100">
        <v>15.8</v>
      </c>
      <c r="AN687" s="102" t="str">
        <f>CONCATENATE(AO687,AP687,AQ687)</f>
        <v>292510</v>
      </c>
      <c r="AO687" s="99">
        <v>29</v>
      </c>
      <c r="AP687" s="99">
        <v>25</v>
      </c>
      <c r="AQ687" s="99">
        <v>10</v>
      </c>
      <c r="AR687" s="108">
        <v>84.2</v>
      </c>
      <c r="AS687" s="92"/>
    </row>
    <row r="688" ht="14.25" spans="25:45">
      <c r="Y688" s="96" t="str">
        <f>CONCATENATE(Z688,AA688,AB688)</f>
        <v>302510</v>
      </c>
      <c r="Z688" s="99">
        <v>30</v>
      </c>
      <c r="AA688" s="99">
        <v>25</v>
      </c>
      <c r="AB688" s="99">
        <v>10</v>
      </c>
      <c r="AC688" s="100">
        <v>1.3</v>
      </c>
      <c r="AD688" s="100">
        <v>2.6</v>
      </c>
      <c r="AE688" s="100">
        <v>3.8</v>
      </c>
      <c r="AF688" s="100">
        <v>5.1</v>
      </c>
      <c r="AG688" s="100">
        <v>6.3</v>
      </c>
      <c r="AH688" s="100">
        <v>7.5</v>
      </c>
      <c r="AI688" s="100">
        <v>8.8</v>
      </c>
      <c r="AJ688" s="100">
        <v>11.1</v>
      </c>
      <c r="AK688" s="100">
        <v>13.5</v>
      </c>
      <c r="AL688" s="100">
        <v>16.9</v>
      </c>
      <c r="AN688" s="102" t="str">
        <f>CONCATENATE(AO688,AP688,AQ688)</f>
        <v>302510</v>
      </c>
      <c r="AO688" s="99">
        <v>30</v>
      </c>
      <c r="AP688" s="99">
        <v>25</v>
      </c>
      <c r="AQ688" s="99">
        <v>10</v>
      </c>
      <c r="AR688" s="108">
        <v>84.6</v>
      </c>
      <c r="AS688" s="92"/>
    </row>
    <row r="689" ht="14.25" spans="25:45">
      <c r="Y689" s="96" t="str">
        <f>CONCATENATE(Z689,AA689,AB689)</f>
        <v>312510</v>
      </c>
      <c r="Z689" s="99">
        <v>31</v>
      </c>
      <c r="AA689" s="99">
        <v>25</v>
      </c>
      <c r="AB689" s="99">
        <v>10</v>
      </c>
      <c r="AC689" s="100">
        <v>1.3</v>
      </c>
      <c r="AD689" s="100">
        <v>2.7</v>
      </c>
      <c r="AE689" s="100">
        <v>4.1</v>
      </c>
      <c r="AF689" s="100">
        <v>5.4</v>
      </c>
      <c r="AG689" s="100">
        <v>6.7</v>
      </c>
      <c r="AH689" s="100">
        <v>8.1</v>
      </c>
      <c r="AI689" s="100">
        <v>9.4</v>
      </c>
      <c r="AJ689" s="100">
        <v>11.9</v>
      </c>
      <c r="AK689" s="100">
        <v>14.5</v>
      </c>
      <c r="AL689" s="100">
        <v>18.1</v>
      </c>
      <c r="AN689" s="102" t="str">
        <f>CONCATENATE(AO689,AP689,AQ689)</f>
        <v>312510</v>
      </c>
      <c r="AO689" s="99">
        <v>31</v>
      </c>
      <c r="AP689" s="99">
        <v>25</v>
      </c>
      <c r="AQ689" s="99">
        <v>10</v>
      </c>
      <c r="AR689" s="108">
        <v>85.1</v>
      </c>
      <c r="AS689" s="92"/>
    </row>
    <row r="690" ht="14.25" spans="25:45">
      <c r="Y690" s="96" t="str">
        <f>CONCATENATE(Z690,AA690,AB690)</f>
        <v>322510</v>
      </c>
      <c r="Z690" s="99">
        <v>32</v>
      </c>
      <c r="AA690" s="99">
        <v>25</v>
      </c>
      <c r="AB690" s="99">
        <v>10</v>
      </c>
      <c r="AC690" s="100">
        <v>1.5</v>
      </c>
      <c r="AD690" s="100">
        <v>3</v>
      </c>
      <c r="AE690" s="100">
        <v>4.5</v>
      </c>
      <c r="AF690" s="100">
        <v>5.9</v>
      </c>
      <c r="AG690" s="100">
        <v>7.4</v>
      </c>
      <c r="AH690" s="100">
        <v>8.8</v>
      </c>
      <c r="AI690" s="100">
        <v>10.2</v>
      </c>
      <c r="AJ690" s="100">
        <v>13</v>
      </c>
      <c r="AK690" s="100">
        <v>15.7</v>
      </c>
      <c r="AL690" s="100">
        <v>19.6</v>
      </c>
      <c r="AN690" s="102" t="str">
        <f>CONCATENATE(AO690,AP690,AQ690)</f>
        <v>322510</v>
      </c>
      <c r="AO690" s="99">
        <v>32</v>
      </c>
      <c r="AP690" s="99">
        <v>25</v>
      </c>
      <c r="AQ690" s="99">
        <v>10</v>
      </c>
      <c r="AR690" s="108">
        <v>85.5</v>
      </c>
      <c r="AS690" s="92"/>
    </row>
    <row r="691" ht="14.25" spans="25:45">
      <c r="Y691" s="96" t="str">
        <f>CONCATENATE(Z691,AA691,AB691)</f>
        <v>332510</v>
      </c>
      <c r="Z691" s="99">
        <v>33</v>
      </c>
      <c r="AA691" s="99">
        <v>25</v>
      </c>
      <c r="AB691" s="99">
        <v>10</v>
      </c>
      <c r="AC691" s="100">
        <v>1.6</v>
      </c>
      <c r="AD691" s="100">
        <v>3.2</v>
      </c>
      <c r="AE691" s="100">
        <v>4.8</v>
      </c>
      <c r="AF691" s="100">
        <v>6.3</v>
      </c>
      <c r="AG691" s="100">
        <v>7.9</v>
      </c>
      <c r="AH691" s="100">
        <v>9.4</v>
      </c>
      <c r="AI691" s="100">
        <v>10.9</v>
      </c>
      <c r="AJ691" s="100">
        <v>13.9</v>
      </c>
      <c r="AK691" s="100">
        <v>16.8</v>
      </c>
      <c r="AL691" s="100">
        <v>21</v>
      </c>
      <c r="AN691" s="102" t="str">
        <f>CONCATENATE(AO691,AP691,AQ691)</f>
        <v>332510</v>
      </c>
      <c r="AO691" s="99">
        <v>33</v>
      </c>
      <c r="AP691" s="99">
        <v>25</v>
      </c>
      <c r="AQ691" s="99">
        <v>10</v>
      </c>
      <c r="AR691" s="108">
        <v>86.1</v>
      </c>
      <c r="AS691" s="92"/>
    </row>
    <row r="692" ht="14.25" spans="25:45">
      <c r="Y692" s="96" t="str">
        <f>CONCATENATE(Z692,AA692,AB692)</f>
        <v>342510</v>
      </c>
      <c r="Z692" s="99">
        <v>34</v>
      </c>
      <c r="AA692" s="99">
        <v>25</v>
      </c>
      <c r="AB692" s="99">
        <v>10</v>
      </c>
      <c r="AC692" s="100">
        <v>1.7</v>
      </c>
      <c r="AD692" s="100">
        <v>3.5</v>
      </c>
      <c r="AE692" s="100">
        <v>5.2</v>
      </c>
      <c r="AF692" s="100">
        <v>6.9</v>
      </c>
      <c r="AG692" s="100">
        <v>8.5</v>
      </c>
      <c r="AH692" s="100">
        <v>10.2</v>
      </c>
      <c r="AI692" s="100">
        <v>11.8</v>
      </c>
      <c r="AJ692" s="100">
        <v>15</v>
      </c>
      <c r="AK692" s="100">
        <v>18.1</v>
      </c>
      <c r="AL692" s="100">
        <v>22.6</v>
      </c>
      <c r="AN692" s="102" t="str">
        <f>CONCATENATE(AO692,AP692,AQ692)</f>
        <v>342510</v>
      </c>
      <c r="AO692" s="99">
        <v>34</v>
      </c>
      <c r="AP692" s="99">
        <v>25</v>
      </c>
      <c r="AQ692" s="99">
        <v>10</v>
      </c>
      <c r="AR692" s="108">
        <v>86.7</v>
      </c>
      <c r="AS692" s="92"/>
    </row>
    <row r="693" ht="14.25" spans="25:45">
      <c r="Y693" s="96" t="str">
        <f>CONCATENATE(Z693,AA693,AB693)</f>
        <v>352510</v>
      </c>
      <c r="Z693" s="99">
        <v>35</v>
      </c>
      <c r="AA693" s="99">
        <v>25</v>
      </c>
      <c r="AB693" s="99">
        <v>10</v>
      </c>
      <c r="AC693" s="100">
        <v>1.9</v>
      </c>
      <c r="AD693" s="100">
        <v>3.8</v>
      </c>
      <c r="AE693" s="100">
        <v>5.6</v>
      </c>
      <c r="AF693" s="100">
        <v>7.5</v>
      </c>
      <c r="AG693" s="100">
        <v>9.3</v>
      </c>
      <c r="AH693" s="100">
        <v>11</v>
      </c>
      <c r="AI693" s="100">
        <v>12.8</v>
      </c>
      <c r="AJ693" s="100">
        <v>16.2</v>
      </c>
      <c r="AK693" s="100">
        <v>19.5</v>
      </c>
      <c r="AL693" s="100">
        <v>24.3</v>
      </c>
      <c r="AN693" s="102" t="str">
        <f>CONCATENATE(AO693,AP693,AQ693)</f>
        <v>352510</v>
      </c>
      <c r="AO693" s="99">
        <v>35</v>
      </c>
      <c r="AP693" s="99">
        <v>25</v>
      </c>
      <c r="AQ693" s="99">
        <v>10</v>
      </c>
      <c r="AR693" s="108">
        <v>87.3</v>
      </c>
      <c r="AS693" s="92"/>
    </row>
    <row r="694" ht="14.25" spans="25:45">
      <c r="Y694" s="96" t="str">
        <f>CONCATENATE(Z694,AA694,AB694)</f>
        <v>362510</v>
      </c>
      <c r="Z694" s="99">
        <v>36</v>
      </c>
      <c r="AA694" s="99">
        <v>25</v>
      </c>
      <c r="AB694" s="99">
        <v>10</v>
      </c>
      <c r="AC694" s="100">
        <v>2.1</v>
      </c>
      <c r="AD694" s="100">
        <v>4.1</v>
      </c>
      <c r="AE694" s="100">
        <v>6.1</v>
      </c>
      <c r="AF694" s="100">
        <v>8.1</v>
      </c>
      <c r="AG694" s="100">
        <v>10</v>
      </c>
      <c r="AH694" s="100">
        <v>11.9</v>
      </c>
      <c r="AI694" s="100">
        <v>13.8</v>
      </c>
      <c r="AJ694" s="100">
        <v>17.4</v>
      </c>
      <c r="AK694" s="100">
        <v>21</v>
      </c>
      <c r="AL694" s="100">
        <v>26.1</v>
      </c>
      <c r="AN694" s="102" t="str">
        <f>CONCATENATE(AO694,AP694,AQ694)</f>
        <v>362510</v>
      </c>
      <c r="AO694" s="99">
        <v>36</v>
      </c>
      <c r="AP694" s="99">
        <v>25</v>
      </c>
      <c r="AQ694" s="99">
        <v>10</v>
      </c>
      <c r="AR694" s="108">
        <v>88</v>
      </c>
      <c r="AS694" s="92"/>
    </row>
    <row r="695" ht="14.25" spans="25:45">
      <c r="Y695" s="96" t="str">
        <f>CONCATENATE(Z695,AA695,AB695)</f>
        <v>372510</v>
      </c>
      <c r="Z695" s="99">
        <v>37</v>
      </c>
      <c r="AA695" s="99">
        <v>25</v>
      </c>
      <c r="AB695" s="99">
        <v>10</v>
      </c>
      <c r="AC695" s="100">
        <v>2.2</v>
      </c>
      <c r="AD695" s="100">
        <v>4.4</v>
      </c>
      <c r="AE695" s="100">
        <v>6.6</v>
      </c>
      <c r="AF695" s="100">
        <v>8.7</v>
      </c>
      <c r="AG695" s="100">
        <v>10.8</v>
      </c>
      <c r="AH695" s="100">
        <v>12.8</v>
      </c>
      <c r="AI695" s="100">
        <v>14.8</v>
      </c>
      <c r="AJ695" s="100">
        <v>18.7</v>
      </c>
      <c r="AK695" s="100">
        <v>22.5</v>
      </c>
      <c r="AL695" s="100">
        <v>28</v>
      </c>
      <c r="AN695" s="102" t="str">
        <f>CONCATENATE(AO695,AP695,AQ695)</f>
        <v>372510</v>
      </c>
      <c r="AO695" s="99">
        <v>37</v>
      </c>
      <c r="AP695" s="99">
        <v>25</v>
      </c>
      <c r="AQ695" s="99">
        <v>10</v>
      </c>
      <c r="AR695" s="108">
        <v>88.8</v>
      </c>
      <c r="AS695" s="92"/>
    </row>
    <row r="696" ht="14.25" spans="25:45">
      <c r="Y696" s="96" t="str">
        <f>CONCATENATE(Z696,AA696,AB696)</f>
        <v>382510</v>
      </c>
      <c r="Z696" s="99">
        <v>38</v>
      </c>
      <c r="AA696" s="99">
        <v>25</v>
      </c>
      <c r="AB696" s="99">
        <v>10</v>
      </c>
      <c r="AC696" s="100">
        <v>2.4</v>
      </c>
      <c r="AD696" s="100">
        <v>4.8</v>
      </c>
      <c r="AE696" s="100">
        <v>7.1</v>
      </c>
      <c r="AF696" s="100">
        <v>9.4</v>
      </c>
      <c r="AG696" s="100">
        <v>11.6</v>
      </c>
      <c r="AH696" s="100">
        <v>13.8</v>
      </c>
      <c r="AI696" s="100">
        <v>16</v>
      </c>
      <c r="AJ696" s="100">
        <v>20.2</v>
      </c>
      <c r="AK696" s="100">
        <v>24.2</v>
      </c>
      <c r="AL696" s="100">
        <v>30</v>
      </c>
      <c r="AN696" s="102" t="str">
        <f>CONCATENATE(AO696,AP696,AQ696)</f>
        <v>382510</v>
      </c>
      <c r="AO696" s="99">
        <v>38</v>
      </c>
      <c r="AP696" s="99">
        <v>25</v>
      </c>
      <c r="AQ696" s="99">
        <v>10</v>
      </c>
      <c r="AR696" s="108">
        <v>89.6</v>
      </c>
      <c r="AS696" s="92"/>
    </row>
    <row r="697" ht="14.25" spans="25:45">
      <c r="Y697" s="96" t="str">
        <f>CONCATENATE(Z697,AA697,AB697)</f>
        <v>392510</v>
      </c>
      <c r="Z697" s="99">
        <v>39</v>
      </c>
      <c r="AA697" s="99">
        <v>25</v>
      </c>
      <c r="AB697" s="99">
        <v>10</v>
      </c>
      <c r="AC697" s="100">
        <v>2.6</v>
      </c>
      <c r="AD697" s="100">
        <v>5.2</v>
      </c>
      <c r="AE697" s="100">
        <v>7.7</v>
      </c>
      <c r="AF697" s="100">
        <v>10.1</v>
      </c>
      <c r="AG697" s="100">
        <v>12.6</v>
      </c>
      <c r="AH697" s="100">
        <v>14.9</v>
      </c>
      <c r="AI697" s="100">
        <v>17.2</v>
      </c>
      <c r="AJ697" s="100">
        <v>21.7</v>
      </c>
      <c r="AK697" s="100">
        <v>26</v>
      </c>
      <c r="AL697" s="100">
        <v>32.2</v>
      </c>
      <c r="AN697" s="102" t="str">
        <f>CONCATENATE(AO697,AP697,AQ697)</f>
        <v>392510</v>
      </c>
      <c r="AO697" s="99">
        <v>39</v>
      </c>
      <c r="AP697" s="99">
        <v>25</v>
      </c>
      <c r="AQ697" s="99">
        <v>10</v>
      </c>
      <c r="AR697" s="108">
        <v>90.5</v>
      </c>
      <c r="AS697" s="92"/>
    </row>
    <row r="698" ht="14.25" spans="25:45">
      <c r="Y698" s="96" t="str">
        <f>CONCATENATE(Z698,AA698,AB698)</f>
        <v>402510</v>
      </c>
      <c r="Z698" s="99">
        <v>40</v>
      </c>
      <c r="AA698" s="99">
        <v>25</v>
      </c>
      <c r="AB698" s="99">
        <v>10</v>
      </c>
      <c r="AC698" s="100">
        <v>2.9</v>
      </c>
      <c r="AD698" s="100">
        <v>5.7</v>
      </c>
      <c r="AE698" s="100">
        <v>8.4</v>
      </c>
      <c r="AF698" s="100">
        <v>11</v>
      </c>
      <c r="AG698" s="100">
        <v>13.6</v>
      </c>
      <c r="AH698" s="100">
        <v>16.1</v>
      </c>
      <c r="AI698" s="100">
        <v>18.6</v>
      </c>
      <c r="AJ698" s="100">
        <v>23.4</v>
      </c>
      <c r="AK698" s="100">
        <v>28</v>
      </c>
      <c r="AL698" s="100">
        <v>34.6</v>
      </c>
      <c r="AN698" s="102" t="str">
        <f>CONCATENATE(AO698,AP698,AQ698)</f>
        <v>402510</v>
      </c>
      <c r="AO698" s="99">
        <v>40</v>
      </c>
      <c r="AP698" s="99">
        <v>25</v>
      </c>
      <c r="AQ698" s="99">
        <v>10</v>
      </c>
      <c r="AR698" s="108">
        <v>91.4</v>
      </c>
      <c r="AS698" s="92"/>
    </row>
    <row r="699" ht="14.25" spans="25:45">
      <c r="Y699" s="96" t="str">
        <f>CONCATENATE(Z699,AA699,AB699)</f>
        <v>412510</v>
      </c>
      <c r="Z699" s="99">
        <v>41</v>
      </c>
      <c r="AA699" s="99">
        <v>25</v>
      </c>
      <c r="AB699" s="99">
        <v>10</v>
      </c>
      <c r="AC699" s="100">
        <v>3.1</v>
      </c>
      <c r="AD699" s="100">
        <v>6.1</v>
      </c>
      <c r="AE699" s="100">
        <v>9</v>
      </c>
      <c r="AF699" s="100">
        <v>11.8</v>
      </c>
      <c r="AG699" s="100">
        <v>14.6</v>
      </c>
      <c r="AH699" s="100">
        <v>17.3</v>
      </c>
      <c r="AI699" s="100">
        <v>20</v>
      </c>
      <c r="AJ699" s="100">
        <v>25.1</v>
      </c>
      <c r="AK699" s="100">
        <v>30</v>
      </c>
      <c r="AL699" s="100">
        <v>37</v>
      </c>
      <c r="AN699" s="102" t="str">
        <f>CONCATENATE(AO699,AP699,AQ699)</f>
        <v>412510</v>
      </c>
      <c r="AO699" s="99">
        <v>41</v>
      </c>
      <c r="AP699" s="99">
        <v>25</v>
      </c>
      <c r="AQ699" s="99">
        <v>10</v>
      </c>
      <c r="AR699" s="108">
        <v>92.5</v>
      </c>
      <c r="AS699" s="92"/>
    </row>
    <row r="700" ht="14.25" spans="25:45">
      <c r="Y700" s="96" t="str">
        <f>CONCATENATE(Z700,AA700,AB700)</f>
        <v>422510</v>
      </c>
      <c r="Z700" s="99">
        <v>42</v>
      </c>
      <c r="AA700" s="99">
        <v>25</v>
      </c>
      <c r="AB700" s="99">
        <v>10</v>
      </c>
      <c r="AC700" s="100">
        <v>3.4</v>
      </c>
      <c r="AD700" s="100">
        <v>6.6</v>
      </c>
      <c r="AE700" s="100">
        <v>9.7</v>
      </c>
      <c r="AF700" s="100">
        <v>12.8</v>
      </c>
      <c r="AG700" s="100">
        <v>15.8</v>
      </c>
      <c r="AH700" s="100">
        <v>18.7</v>
      </c>
      <c r="AI700" s="100">
        <v>21.5</v>
      </c>
      <c r="AJ700" s="100">
        <v>27</v>
      </c>
      <c r="AK700" s="100">
        <v>32.2</v>
      </c>
      <c r="AL700" s="100">
        <v>39.6</v>
      </c>
      <c r="AN700" s="102" t="str">
        <f>CONCATENATE(AO700,AP700,AQ700)</f>
        <v>422510</v>
      </c>
      <c r="AO700" s="99">
        <v>42</v>
      </c>
      <c r="AP700" s="99">
        <v>25</v>
      </c>
      <c r="AQ700" s="99">
        <v>10</v>
      </c>
      <c r="AR700" s="108">
        <v>93.6</v>
      </c>
      <c r="AS700" s="92"/>
    </row>
    <row r="701" ht="14.25" spans="25:45">
      <c r="Y701" s="96" t="str">
        <f>CONCATENATE(Z701,AA701,AB701)</f>
        <v>432510</v>
      </c>
      <c r="Z701" s="99">
        <v>43</v>
      </c>
      <c r="AA701" s="99">
        <v>25</v>
      </c>
      <c r="AB701" s="99">
        <v>10</v>
      </c>
      <c r="AC701" s="100">
        <v>3.6</v>
      </c>
      <c r="AD701" s="100">
        <v>7</v>
      </c>
      <c r="AE701" s="100">
        <v>10.4</v>
      </c>
      <c r="AF701" s="100">
        <v>13.7</v>
      </c>
      <c r="AG701" s="100">
        <v>16.9</v>
      </c>
      <c r="AH701" s="100">
        <v>20</v>
      </c>
      <c r="AI701" s="100">
        <v>23.1</v>
      </c>
      <c r="AJ701" s="100">
        <v>28.9</v>
      </c>
      <c r="AK701" s="100">
        <v>34.5</v>
      </c>
      <c r="AL701" s="100">
        <v>42.2</v>
      </c>
      <c r="AN701" s="102" t="str">
        <f>CONCATENATE(AO701,AP701,AQ701)</f>
        <v>432510</v>
      </c>
      <c r="AO701" s="99">
        <v>43</v>
      </c>
      <c r="AP701" s="99">
        <v>25</v>
      </c>
      <c r="AQ701" s="99">
        <v>10</v>
      </c>
      <c r="AR701" s="108">
        <v>94.9</v>
      </c>
      <c r="AS701" s="92"/>
    </row>
    <row r="702" ht="14.25" spans="25:45">
      <c r="Y702" s="96" t="str">
        <f>CONCATENATE(Z702,AA702,AB702)</f>
        <v>442510</v>
      </c>
      <c r="Z702" s="99">
        <v>44</v>
      </c>
      <c r="AA702" s="99">
        <v>25</v>
      </c>
      <c r="AB702" s="99">
        <v>10</v>
      </c>
      <c r="AC702" s="100">
        <v>3.9</v>
      </c>
      <c r="AD702" s="100">
        <v>7.7</v>
      </c>
      <c r="AE702" s="100">
        <v>11.4</v>
      </c>
      <c r="AF702" s="100">
        <v>15</v>
      </c>
      <c r="AG702" s="100">
        <v>18.4</v>
      </c>
      <c r="AH702" s="100">
        <v>21.8</v>
      </c>
      <c r="AI702" s="100">
        <v>25</v>
      </c>
      <c r="AJ702" s="100">
        <v>31.3</v>
      </c>
      <c r="AK702" s="100">
        <v>37.2</v>
      </c>
      <c r="AL702" s="100">
        <v>45.5</v>
      </c>
      <c r="AN702" s="102" t="str">
        <f>CONCATENATE(AO702,AP702,AQ702)</f>
        <v>442510</v>
      </c>
      <c r="AO702" s="99">
        <v>44</v>
      </c>
      <c r="AP702" s="99">
        <v>25</v>
      </c>
      <c r="AQ702" s="99">
        <v>10</v>
      </c>
      <c r="AR702" s="108">
        <v>96.3</v>
      </c>
      <c r="AS702" s="92"/>
    </row>
    <row r="703" ht="14.25" spans="25:45">
      <c r="Y703" s="96" t="str">
        <f>CONCATENATE(Z703,AA703,AB703)</f>
        <v>452510</v>
      </c>
      <c r="Z703" s="99">
        <v>45</v>
      </c>
      <c r="AA703" s="99">
        <v>25</v>
      </c>
      <c r="AB703" s="99">
        <v>10</v>
      </c>
      <c r="AC703" s="100">
        <v>4.3</v>
      </c>
      <c r="AD703" s="100">
        <v>8.4</v>
      </c>
      <c r="AE703" s="100">
        <v>12.4</v>
      </c>
      <c r="AF703" s="100">
        <v>16.2</v>
      </c>
      <c r="AG703" s="100">
        <v>20</v>
      </c>
      <c r="AH703" s="100">
        <v>23.6</v>
      </c>
      <c r="AI703" s="100">
        <v>27.1</v>
      </c>
      <c r="AJ703" s="100">
        <v>33.8</v>
      </c>
      <c r="AK703" s="100">
        <v>40.1</v>
      </c>
      <c r="AL703" s="100">
        <v>49</v>
      </c>
      <c r="AN703" s="102" t="str">
        <f>CONCATENATE(AO703,AP703,AQ703)</f>
        <v>452510</v>
      </c>
      <c r="AO703" s="99">
        <v>45</v>
      </c>
      <c r="AP703" s="99">
        <v>25</v>
      </c>
      <c r="AQ703" s="99">
        <v>10</v>
      </c>
      <c r="AR703" s="108">
        <v>98</v>
      </c>
      <c r="AS703" s="92"/>
    </row>
    <row r="704" ht="14.25" spans="25:45">
      <c r="Y704" s="96" t="str">
        <f>CONCATENATE(Z704,AA704,AB704)</f>
        <v>182517</v>
      </c>
      <c r="Z704" s="99">
        <v>18</v>
      </c>
      <c r="AA704" s="99">
        <v>25</v>
      </c>
      <c r="AB704" s="99">
        <v>17</v>
      </c>
      <c r="AC704" s="100">
        <v>0.5</v>
      </c>
      <c r="AD704" s="100">
        <v>1</v>
      </c>
      <c r="AE704" s="100">
        <v>1.5</v>
      </c>
      <c r="AF704" s="100">
        <v>2</v>
      </c>
      <c r="AG704" s="100">
        <v>2.4</v>
      </c>
      <c r="AH704" s="100">
        <v>2.9</v>
      </c>
      <c r="AI704" s="100">
        <v>3.4</v>
      </c>
      <c r="AJ704" s="100">
        <v>4.3</v>
      </c>
      <c r="AK704" s="100">
        <v>5.3</v>
      </c>
      <c r="AL704" s="100">
        <v>6.7</v>
      </c>
      <c r="AN704" s="102" t="str">
        <f>CONCATENATE(AO704,AP704,AQ704)</f>
        <v>182517</v>
      </c>
      <c r="AO704" s="99">
        <v>18</v>
      </c>
      <c r="AP704" s="99">
        <v>25</v>
      </c>
      <c r="AQ704" s="99">
        <v>17</v>
      </c>
      <c r="AR704" s="108">
        <v>55.5</v>
      </c>
      <c r="AS704" s="92"/>
    </row>
    <row r="705" ht="14.25" spans="25:45">
      <c r="Y705" s="96" t="str">
        <f>CONCATENATE(Z705,AA705,AB705)</f>
        <v>192517</v>
      </c>
      <c r="Z705" s="99">
        <v>19</v>
      </c>
      <c r="AA705" s="99">
        <v>25</v>
      </c>
      <c r="AB705" s="99">
        <v>17</v>
      </c>
      <c r="AC705" s="100">
        <v>0.5</v>
      </c>
      <c r="AD705" s="100">
        <v>1</v>
      </c>
      <c r="AE705" s="100">
        <v>1.5</v>
      </c>
      <c r="AF705" s="100">
        <v>2</v>
      </c>
      <c r="AG705" s="100">
        <v>2.5</v>
      </c>
      <c r="AH705" s="100">
        <v>3</v>
      </c>
      <c r="AI705" s="100">
        <v>3.5</v>
      </c>
      <c r="AJ705" s="100">
        <v>4.5</v>
      </c>
      <c r="AK705" s="100">
        <v>5.5</v>
      </c>
      <c r="AL705" s="100">
        <v>6.9</v>
      </c>
      <c r="AN705" s="102" t="str">
        <f>CONCATENATE(AO705,AP705,AQ705)</f>
        <v>192517</v>
      </c>
      <c r="AO705" s="99">
        <v>19</v>
      </c>
      <c r="AP705" s="99">
        <v>25</v>
      </c>
      <c r="AQ705" s="99">
        <v>17</v>
      </c>
      <c r="AR705" s="108">
        <v>55.6</v>
      </c>
      <c r="AS705" s="92"/>
    </row>
    <row r="706" ht="14.25" spans="25:45">
      <c r="Y706" s="96" t="str">
        <f>CONCATENATE(Z706,AA706,AB706)</f>
        <v>202517</v>
      </c>
      <c r="Z706" s="99">
        <v>20</v>
      </c>
      <c r="AA706" s="99">
        <v>25</v>
      </c>
      <c r="AB706" s="99">
        <v>17</v>
      </c>
      <c r="AC706" s="100">
        <v>0.5</v>
      </c>
      <c r="AD706" s="100">
        <v>1</v>
      </c>
      <c r="AE706" s="100">
        <v>1.6</v>
      </c>
      <c r="AF706" s="100">
        <v>2.1</v>
      </c>
      <c r="AG706" s="100">
        <v>2.6</v>
      </c>
      <c r="AH706" s="100">
        <v>3.1</v>
      </c>
      <c r="AI706" s="100">
        <v>3.6</v>
      </c>
      <c r="AJ706" s="100">
        <v>4.6</v>
      </c>
      <c r="AK706" s="100">
        <v>5.7</v>
      </c>
      <c r="AL706" s="100">
        <v>7.2</v>
      </c>
      <c r="AN706" s="102" t="str">
        <f>CONCATENATE(AO706,AP706,AQ706)</f>
        <v>202517</v>
      </c>
      <c r="AO706" s="99">
        <v>20</v>
      </c>
      <c r="AP706" s="99">
        <v>25</v>
      </c>
      <c r="AQ706" s="99">
        <v>17</v>
      </c>
      <c r="AR706" s="108">
        <v>55.7</v>
      </c>
      <c r="AS706" s="92"/>
    </row>
    <row r="707" ht="14.25" spans="25:45">
      <c r="Y707" s="96" t="str">
        <f>CONCATENATE(Z707,AA707,AB707)</f>
        <v>212517</v>
      </c>
      <c r="Z707" s="99">
        <v>21</v>
      </c>
      <c r="AA707" s="99">
        <v>25</v>
      </c>
      <c r="AB707" s="99">
        <v>17</v>
      </c>
      <c r="AC707" s="100">
        <v>0.5</v>
      </c>
      <c r="AD707" s="100">
        <v>1.1</v>
      </c>
      <c r="AE707" s="100">
        <v>1.6</v>
      </c>
      <c r="AF707" s="100">
        <v>2.1</v>
      </c>
      <c r="AG707" s="100">
        <v>2.7</v>
      </c>
      <c r="AH707" s="100">
        <v>3.2</v>
      </c>
      <c r="AI707" s="100">
        <v>3.8</v>
      </c>
      <c r="AJ707" s="100">
        <v>4.8</v>
      </c>
      <c r="AK707" s="100">
        <v>5.9</v>
      </c>
      <c r="AL707" s="100">
        <v>7.5</v>
      </c>
      <c r="AN707" s="102" t="str">
        <f>CONCATENATE(AO707,AP707,AQ707)</f>
        <v>212517</v>
      </c>
      <c r="AO707" s="99">
        <v>21</v>
      </c>
      <c r="AP707" s="99">
        <v>25</v>
      </c>
      <c r="AQ707" s="99">
        <v>17</v>
      </c>
      <c r="AR707" s="108">
        <v>55.8</v>
      </c>
      <c r="AS707" s="92"/>
    </row>
    <row r="708" ht="14.25" spans="25:45">
      <c r="Y708" s="96" t="str">
        <f>CONCATENATE(Z708,AA708,AB708)</f>
        <v>222517</v>
      </c>
      <c r="Z708" s="99">
        <v>22</v>
      </c>
      <c r="AA708" s="99">
        <v>25</v>
      </c>
      <c r="AB708" s="99">
        <v>17</v>
      </c>
      <c r="AC708" s="100">
        <v>0.6</v>
      </c>
      <c r="AD708" s="100">
        <v>1.1</v>
      </c>
      <c r="AE708" s="100">
        <v>1.7</v>
      </c>
      <c r="AF708" s="100">
        <v>2.2</v>
      </c>
      <c r="AG708" s="100">
        <v>2.8</v>
      </c>
      <c r="AH708" s="100">
        <v>3.4</v>
      </c>
      <c r="AI708" s="100">
        <v>3.9</v>
      </c>
      <c r="AJ708" s="100">
        <v>5</v>
      </c>
      <c r="AK708" s="100">
        <v>6.2</v>
      </c>
      <c r="AL708" s="100">
        <v>7.8</v>
      </c>
      <c r="AN708" s="102" t="str">
        <f>CONCATENATE(AO708,AP708,AQ708)</f>
        <v>222517</v>
      </c>
      <c r="AO708" s="99">
        <v>22</v>
      </c>
      <c r="AP708" s="99">
        <v>25</v>
      </c>
      <c r="AQ708" s="99">
        <v>17</v>
      </c>
      <c r="AR708" s="108">
        <v>55.9</v>
      </c>
      <c r="AS708" s="92"/>
    </row>
    <row r="709" ht="14.25" spans="25:45">
      <c r="Y709" s="96" t="str">
        <f>CONCATENATE(Z709,AA709,AB709)</f>
        <v>232517</v>
      </c>
      <c r="Z709" s="99">
        <v>23</v>
      </c>
      <c r="AA709" s="99">
        <v>25</v>
      </c>
      <c r="AB709" s="99">
        <v>17</v>
      </c>
      <c r="AC709" s="100">
        <v>0.6</v>
      </c>
      <c r="AD709" s="100">
        <v>1.2</v>
      </c>
      <c r="AE709" s="100">
        <v>1.8</v>
      </c>
      <c r="AF709" s="100">
        <v>2.4</v>
      </c>
      <c r="AG709" s="100">
        <v>3</v>
      </c>
      <c r="AH709" s="100">
        <v>3.6</v>
      </c>
      <c r="AI709" s="100">
        <v>4.1</v>
      </c>
      <c r="AJ709" s="100">
        <v>5.3</v>
      </c>
      <c r="AK709" s="100">
        <v>6.5</v>
      </c>
      <c r="AL709" s="100">
        <v>8.2</v>
      </c>
      <c r="AN709" s="102" t="str">
        <f>CONCATENATE(AO709,AP709,AQ709)</f>
        <v>232517</v>
      </c>
      <c r="AO709" s="99">
        <v>23</v>
      </c>
      <c r="AP709" s="99">
        <v>25</v>
      </c>
      <c r="AQ709" s="99">
        <v>17</v>
      </c>
      <c r="AR709" s="108">
        <v>56</v>
      </c>
      <c r="AS709" s="92"/>
    </row>
    <row r="710" ht="14.25" spans="25:45">
      <c r="Y710" s="96" t="str">
        <f>CONCATENATE(Z710,AA710,AB710)</f>
        <v>242517</v>
      </c>
      <c r="Z710" s="99">
        <v>24</v>
      </c>
      <c r="AA710" s="99">
        <v>25</v>
      </c>
      <c r="AB710" s="99">
        <v>17</v>
      </c>
      <c r="AC710" s="100">
        <v>0.7</v>
      </c>
      <c r="AD710" s="100">
        <v>1.3</v>
      </c>
      <c r="AE710" s="100">
        <v>1.9</v>
      </c>
      <c r="AF710" s="100">
        <v>2.5</v>
      </c>
      <c r="AG710" s="100">
        <v>3.2</v>
      </c>
      <c r="AH710" s="100">
        <v>3.8</v>
      </c>
      <c r="AI710" s="100">
        <v>4.4</v>
      </c>
      <c r="AJ710" s="100">
        <v>5.6</v>
      </c>
      <c r="AK710" s="100">
        <v>6.8</v>
      </c>
      <c r="AL710" s="100">
        <v>8.7</v>
      </c>
      <c r="AN710" s="102" t="str">
        <f>CONCATENATE(AO710,AP710,AQ710)</f>
        <v>242517</v>
      </c>
      <c r="AO710" s="99">
        <v>24</v>
      </c>
      <c r="AP710" s="99">
        <v>25</v>
      </c>
      <c r="AQ710" s="99">
        <v>17</v>
      </c>
      <c r="AR710" s="108">
        <v>56.1</v>
      </c>
      <c r="AS710" s="92"/>
    </row>
    <row r="711" ht="14.25" spans="25:45">
      <c r="Y711" s="96" t="str">
        <f>CONCATENATE(Z711,AA711,AB711)</f>
        <v>252517</v>
      </c>
      <c r="Z711" s="99">
        <v>25</v>
      </c>
      <c r="AA711" s="99">
        <v>25</v>
      </c>
      <c r="AB711" s="99">
        <v>17</v>
      </c>
      <c r="AC711" s="100">
        <v>0.7</v>
      </c>
      <c r="AD711" s="100">
        <v>1.3</v>
      </c>
      <c r="AE711" s="100">
        <v>2</v>
      </c>
      <c r="AF711" s="100">
        <v>2.6</v>
      </c>
      <c r="AG711" s="100">
        <v>3.3</v>
      </c>
      <c r="AH711" s="100">
        <v>4</v>
      </c>
      <c r="AI711" s="100">
        <v>4.6</v>
      </c>
      <c r="AJ711" s="100">
        <v>5.9</v>
      </c>
      <c r="AK711" s="100">
        <v>7.2</v>
      </c>
      <c r="AL711" s="100">
        <v>9.1</v>
      </c>
      <c r="AN711" s="102" t="str">
        <f>CONCATENATE(AO711,AP711,AQ711)</f>
        <v>252517</v>
      </c>
      <c r="AO711" s="99">
        <v>25</v>
      </c>
      <c r="AP711" s="99">
        <v>25</v>
      </c>
      <c r="AQ711" s="99">
        <v>17</v>
      </c>
      <c r="AR711" s="108">
        <v>56.3</v>
      </c>
      <c r="AS711" s="92"/>
    </row>
    <row r="712" ht="14.25" spans="25:45">
      <c r="Y712" s="96" t="str">
        <f>CONCATENATE(Z712,AA712,AB712)</f>
        <v>262517</v>
      </c>
      <c r="Z712" s="99">
        <v>26</v>
      </c>
      <c r="AA712" s="99">
        <v>25</v>
      </c>
      <c r="AB712" s="99">
        <v>17</v>
      </c>
      <c r="AC712" s="100">
        <v>0.7</v>
      </c>
      <c r="AD712" s="100">
        <v>1.4</v>
      </c>
      <c r="AE712" s="100">
        <v>2.1</v>
      </c>
      <c r="AF712" s="100">
        <v>2.8</v>
      </c>
      <c r="AG712" s="100">
        <v>3.5</v>
      </c>
      <c r="AH712" s="100">
        <v>4.2</v>
      </c>
      <c r="AI712" s="100">
        <v>4.9</v>
      </c>
      <c r="AJ712" s="100">
        <v>6.3</v>
      </c>
      <c r="AK712" s="100">
        <v>7.6</v>
      </c>
      <c r="AL712" s="100">
        <v>9.7</v>
      </c>
      <c r="AN712" s="102" t="str">
        <f>CONCATENATE(AO712,AP712,AQ712)</f>
        <v>262517</v>
      </c>
      <c r="AO712" s="99">
        <v>26</v>
      </c>
      <c r="AP712" s="99">
        <v>25</v>
      </c>
      <c r="AQ712" s="99">
        <v>17</v>
      </c>
      <c r="AR712" s="108">
        <v>56.5</v>
      </c>
      <c r="AS712" s="92"/>
    </row>
    <row r="713" ht="14.25" spans="25:45">
      <c r="Y713" s="96" t="str">
        <f>CONCATENATE(Z713,AA713,AB713)</f>
        <v>272517</v>
      </c>
      <c r="Z713" s="99">
        <v>27</v>
      </c>
      <c r="AA713" s="99">
        <v>25</v>
      </c>
      <c r="AB713" s="99">
        <v>17</v>
      </c>
      <c r="AC713" s="100">
        <v>0.7</v>
      </c>
      <c r="AD713" s="100">
        <v>1.5</v>
      </c>
      <c r="AE713" s="100">
        <v>2.2</v>
      </c>
      <c r="AF713" s="100">
        <v>3</v>
      </c>
      <c r="AG713" s="100">
        <v>3.7</v>
      </c>
      <c r="AH713" s="100">
        <v>4.5</v>
      </c>
      <c r="AI713" s="100">
        <v>5.2</v>
      </c>
      <c r="AJ713" s="100">
        <v>6.7</v>
      </c>
      <c r="AK713" s="100">
        <v>8.1</v>
      </c>
      <c r="AL713" s="100">
        <v>10.3</v>
      </c>
      <c r="AN713" s="102" t="str">
        <f>CONCATENATE(AO713,AP713,AQ713)</f>
        <v>272517</v>
      </c>
      <c r="AO713" s="99">
        <v>27</v>
      </c>
      <c r="AP713" s="99">
        <v>25</v>
      </c>
      <c r="AQ713" s="99">
        <v>17</v>
      </c>
      <c r="AR713" s="108">
        <v>56.7</v>
      </c>
      <c r="AS713" s="92"/>
    </row>
    <row r="714" ht="14.25" spans="25:45">
      <c r="Y714" s="96" t="str">
        <f>CONCATENATE(Z714,AA714,AB714)</f>
        <v>282517</v>
      </c>
      <c r="Z714" s="99">
        <v>28</v>
      </c>
      <c r="AA714" s="99">
        <v>25</v>
      </c>
      <c r="AB714" s="99">
        <v>17</v>
      </c>
      <c r="AC714" s="100">
        <v>0.8</v>
      </c>
      <c r="AD714" s="100">
        <v>1.6</v>
      </c>
      <c r="AE714" s="100">
        <v>2.4</v>
      </c>
      <c r="AF714" s="100">
        <v>3.2</v>
      </c>
      <c r="AG714" s="100">
        <v>4</v>
      </c>
      <c r="AH714" s="100">
        <v>4.8</v>
      </c>
      <c r="AI714" s="100">
        <v>5.6</v>
      </c>
      <c r="AJ714" s="100">
        <v>7.2</v>
      </c>
      <c r="AK714" s="100">
        <v>8.8</v>
      </c>
      <c r="AL714" s="100">
        <v>11.1</v>
      </c>
      <c r="AN714" s="102" t="str">
        <f>CONCATENATE(AO714,AP714,AQ714)</f>
        <v>282517</v>
      </c>
      <c r="AO714" s="99">
        <v>28</v>
      </c>
      <c r="AP714" s="99">
        <v>25</v>
      </c>
      <c r="AQ714" s="99">
        <v>17</v>
      </c>
      <c r="AR714" s="108">
        <v>56.9</v>
      </c>
      <c r="AS714" s="92"/>
    </row>
    <row r="715" ht="14.25" spans="25:45">
      <c r="Y715" s="96" t="str">
        <f>CONCATENATE(Z715,AA715,AB715)</f>
        <v>292517</v>
      </c>
      <c r="Z715" s="99">
        <v>29</v>
      </c>
      <c r="AA715" s="99">
        <v>25</v>
      </c>
      <c r="AB715" s="99">
        <v>17</v>
      </c>
      <c r="AC715" s="100">
        <v>0.9</v>
      </c>
      <c r="AD715" s="100">
        <v>1.7</v>
      </c>
      <c r="AE715" s="100">
        <v>2.6</v>
      </c>
      <c r="AF715" s="100">
        <v>3.5</v>
      </c>
      <c r="AG715" s="100">
        <v>4.3</v>
      </c>
      <c r="AH715" s="100">
        <v>5.2</v>
      </c>
      <c r="AI715" s="100">
        <v>6</v>
      </c>
      <c r="AJ715" s="100">
        <v>7.7</v>
      </c>
      <c r="AK715" s="100">
        <v>9.4</v>
      </c>
      <c r="AL715" s="100">
        <v>11.9</v>
      </c>
      <c r="AN715" s="102" t="str">
        <f>CONCATENATE(AO715,AP715,AQ715)</f>
        <v>292517</v>
      </c>
      <c r="AO715" s="99">
        <v>29</v>
      </c>
      <c r="AP715" s="99">
        <v>25</v>
      </c>
      <c r="AQ715" s="99">
        <v>17</v>
      </c>
      <c r="AR715" s="108">
        <v>57.2</v>
      </c>
      <c r="AS715" s="92"/>
    </row>
    <row r="716" ht="14.25" spans="25:45">
      <c r="Y716" s="96" t="str">
        <f>CONCATENATE(Z716,AA716,AB716)</f>
        <v>302517</v>
      </c>
      <c r="Z716" s="99">
        <v>30</v>
      </c>
      <c r="AA716" s="99">
        <v>25</v>
      </c>
      <c r="AB716" s="99">
        <v>17</v>
      </c>
      <c r="AC716" s="100">
        <v>0.9</v>
      </c>
      <c r="AD716" s="100">
        <v>1.9</v>
      </c>
      <c r="AE716" s="100">
        <v>2.8</v>
      </c>
      <c r="AF716" s="100">
        <v>3.7</v>
      </c>
      <c r="AG716" s="100">
        <v>4.7</v>
      </c>
      <c r="AH716" s="100">
        <v>5.6</v>
      </c>
      <c r="AI716" s="100">
        <v>6.5</v>
      </c>
      <c r="AJ716" s="100">
        <v>8.3</v>
      </c>
      <c r="AK716" s="100">
        <v>10.1</v>
      </c>
      <c r="AL716" s="100">
        <v>12.8</v>
      </c>
      <c r="AN716" s="102" t="str">
        <f>CONCATENATE(AO716,AP716,AQ716)</f>
        <v>302517</v>
      </c>
      <c r="AO716" s="99">
        <v>30</v>
      </c>
      <c r="AP716" s="99">
        <v>25</v>
      </c>
      <c r="AQ716" s="99">
        <v>17</v>
      </c>
      <c r="AR716" s="108">
        <v>57.5</v>
      </c>
      <c r="AS716" s="92"/>
    </row>
    <row r="717" ht="14.25" spans="25:45">
      <c r="Y717" s="96" t="str">
        <f>CONCATENATE(Z717,AA717,AB717)</f>
        <v>312517</v>
      </c>
      <c r="Z717" s="99">
        <v>31</v>
      </c>
      <c r="AA717" s="99">
        <v>25</v>
      </c>
      <c r="AB717" s="99">
        <v>17</v>
      </c>
      <c r="AC717" s="100">
        <v>1</v>
      </c>
      <c r="AD717" s="100">
        <v>2.1</v>
      </c>
      <c r="AE717" s="100">
        <v>3.1</v>
      </c>
      <c r="AF717" s="100">
        <v>4.1</v>
      </c>
      <c r="AG717" s="100">
        <v>5.1</v>
      </c>
      <c r="AH717" s="100">
        <v>6.1</v>
      </c>
      <c r="AI717" s="100">
        <v>7.1</v>
      </c>
      <c r="AJ717" s="100">
        <v>9</v>
      </c>
      <c r="AK717" s="100">
        <v>11</v>
      </c>
      <c r="AL717" s="100">
        <v>13.8</v>
      </c>
      <c r="AN717" s="102" t="str">
        <f>CONCATENATE(AO717,AP717,AQ717)</f>
        <v>312517</v>
      </c>
      <c r="AO717" s="99">
        <v>31</v>
      </c>
      <c r="AP717" s="99">
        <v>25</v>
      </c>
      <c r="AQ717" s="99">
        <v>17</v>
      </c>
      <c r="AR717" s="108">
        <v>57.8</v>
      </c>
      <c r="AS717" s="92"/>
    </row>
    <row r="718" ht="14.25" spans="25:45">
      <c r="Y718" s="96" t="str">
        <f>CONCATENATE(Z718,AA718,AB718)</f>
        <v>322517</v>
      </c>
      <c r="Z718" s="99">
        <v>32</v>
      </c>
      <c r="AA718" s="99">
        <v>25</v>
      </c>
      <c r="AB718" s="99">
        <v>17</v>
      </c>
      <c r="AC718" s="100">
        <v>1.1</v>
      </c>
      <c r="AD718" s="100">
        <v>2.2</v>
      </c>
      <c r="AE718" s="100">
        <v>3.3</v>
      </c>
      <c r="AF718" s="100">
        <v>4.4</v>
      </c>
      <c r="AG718" s="100">
        <v>5.5</v>
      </c>
      <c r="AH718" s="100">
        <v>6.6</v>
      </c>
      <c r="AI718" s="100">
        <v>7.6</v>
      </c>
      <c r="AJ718" s="100">
        <v>9.8</v>
      </c>
      <c r="AK718" s="100">
        <v>11.8</v>
      </c>
      <c r="AL718" s="100">
        <v>14.9</v>
      </c>
      <c r="AN718" s="102" t="str">
        <f>CONCATENATE(AO718,AP718,AQ718)</f>
        <v>322517</v>
      </c>
      <c r="AO718" s="99">
        <v>32</v>
      </c>
      <c r="AP718" s="99">
        <v>25</v>
      </c>
      <c r="AQ718" s="99">
        <v>17</v>
      </c>
      <c r="AR718" s="108">
        <v>58.2</v>
      </c>
      <c r="AS718" s="92"/>
    </row>
    <row r="719" ht="14.25" spans="25:45">
      <c r="Y719" s="96" t="str">
        <f>CONCATENATE(Z719,AA719,AB719)</f>
        <v>332517</v>
      </c>
      <c r="Z719" s="99">
        <v>33</v>
      </c>
      <c r="AA719" s="99">
        <v>25</v>
      </c>
      <c r="AB719" s="99">
        <v>17</v>
      </c>
      <c r="AC719" s="100">
        <v>1.2</v>
      </c>
      <c r="AD719" s="100">
        <v>2.4</v>
      </c>
      <c r="AE719" s="100">
        <v>3.6</v>
      </c>
      <c r="AF719" s="100">
        <v>4.8</v>
      </c>
      <c r="AG719" s="100">
        <v>6</v>
      </c>
      <c r="AH719" s="100">
        <v>7.2</v>
      </c>
      <c r="AI719" s="100">
        <v>8.3</v>
      </c>
      <c r="AJ719" s="100">
        <v>10.6</v>
      </c>
      <c r="AK719" s="100">
        <v>12.8</v>
      </c>
      <c r="AL719" s="100">
        <v>16.1</v>
      </c>
      <c r="AN719" s="102" t="str">
        <f>CONCATENATE(AO719,AP719,AQ719)</f>
        <v>332517</v>
      </c>
      <c r="AO719" s="99">
        <v>33</v>
      </c>
      <c r="AP719" s="99">
        <v>25</v>
      </c>
      <c r="AQ719" s="99">
        <v>17</v>
      </c>
      <c r="AR719" s="108">
        <v>58.6</v>
      </c>
      <c r="AS719" s="92"/>
    </row>
    <row r="720" ht="14.25" spans="25:45">
      <c r="Y720" s="96" t="str">
        <f>CONCATENATE(Z720,AA720,AB720)</f>
        <v>342517</v>
      </c>
      <c r="Z720" s="99">
        <v>34</v>
      </c>
      <c r="AA720" s="99">
        <v>25</v>
      </c>
      <c r="AB720" s="99">
        <v>17</v>
      </c>
      <c r="AC720" s="100">
        <v>1.3</v>
      </c>
      <c r="AD720" s="100">
        <v>2.6</v>
      </c>
      <c r="AE720" s="100">
        <v>3.9</v>
      </c>
      <c r="AF720" s="100">
        <v>5.2</v>
      </c>
      <c r="AG720" s="100">
        <v>6.5</v>
      </c>
      <c r="AH720" s="100">
        <v>7.7</v>
      </c>
      <c r="AI720" s="100">
        <v>9</v>
      </c>
      <c r="AJ720" s="100">
        <v>11.5</v>
      </c>
      <c r="AK720" s="100">
        <v>13.9</v>
      </c>
      <c r="AL720" s="100">
        <v>17.4</v>
      </c>
      <c r="AN720" s="102" t="str">
        <f>CONCATENATE(AO720,AP720,AQ720)</f>
        <v>342517</v>
      </c>
      <c r="AO720" s="99">
        <v>34</v>
      </c>
      <c r="AP720" s="99">
        <v>25</v>
      </c>
      <c r="AQ720" s="99">
        <v>17</v>
      </c>
      <c r="AR720" s="108">
        <v>59.1</v>
      </c>
      <c r="AS720" s="92"/>
    </row>
    <row r="721" ht="14.25" spans="25:45">
      <c r="Y721" s="96" t="str">
        <f>CONCATENATE(Z721,AA721,AB721)</f>
        <v>352517</v>
      </c>
      <c r="Z721" s="99">
        <v>35</v>
      </c>
      <c r="AA721" s="99">
        <v>25</v>
      </c>
      <c r="AB721" s="99">
        <v>17</v>
      </c>
      <c r="AC721" s="100">
        <v>1.4</v>
      </c>
      <c r="AD721" s="100">
        <v>2.8</v>
      </c>
      <c r="AE721" s="100">
        <v>4.3</v>
      </c>
      <c r="AF721" s="100">
        <v>5.7</v>
      </c>
      <c r="AG721" s="100">
        <v>7.1</v>
      </c>
      <c r="AH721" s="100">
        <v>8.4</v>
      </c>
      <c r="AI721" s="100">
        <v>9.8</v>
      </c>
      <c r="AJ721" s="100">
        <v>12.5</v>
      </c>
      <c r="AK721" s="100">
        <v>15.1</v>
      </c>
      <c r="AL721" s="100">
        <v>18.9</v>
      </c>
      <c r="AN721" s="102" t="str">
        <f>CONCATENATE(AO721,AP721,AQ721)</f>
        <v>352517</v>
      </c>
      <c r="AO721" s="99">
        <v>35</v>
      </c>
      <c r="AP721" s="99">
        <v>25</v>
      </c>
      <c r="AQ721" s="99">
        <v>17</v>
      </c>
      <c r="AR721" s="108">
        <v>59.6</v>
      </c>
      <c r="AS721" s="92"/>
    </row>
    <row r="722" ht="14.25" spans="25:45">
      <c r="Y722" s="96" t="str">
        <f>CONCATENATE(Z722,AA722,AB722)</f>
        <v>362517</v>
      </c>
      <c r="Z722" s="99">
        <v>36</v>
      </c>
      <c r="AA722" s="99">
        <v>25</v>
      </c>
      <c r="AB722" s="99">
        <v>17</v>
      </c>
      <c r="AC722" s="100">
        <v>1.6</v>
      </c>
      <c r="AD722" s="100">
        <v>3.2</v>
      </c>
      <c r="AE722" s="100">
        <v>4.7</v>
      </c>
      <c r="AF722" s="100">
        <v>6.2</v>
      </c>
      <c r="AG722" s="100">
        <v>7.7</v>
      </c>
      <c r="AH722" s="100">
        <v>9.2</v>
      </c>
      <c r="AI722" s="100">
        <v>10.7</v>
      </c>
      <c r="AJ722" s="100">
        <v>13.6</v>
      </c>
      <c r="AK722" s="100">
        <v>16.4</v>
      </c>
      <c r="AL722" s="100">
        <v>20.6</v>
      </c>
      <c r="AN722" s="102" t="str">
        <f>CONCATENATE(AO722,AP722,AQ722)</f>
        <v>362517</v>
      </c>
      <c r="AO722" s="99">
        <v>36</v>
      </c>
      <c r="AP722" s="99">
        <v>25</v>
      </c>
      <c r="AQ722" s="99">
        <v>17</v>
      </c>
      <c r="AR722" s="108">
        <v>60.1</v>
      </c>
      <c r="AS722" s="92"/>
    </row>
    <row r="723" ht="14.25" spans="25:45">
      <c r="Y723" s="96" t="str">
        <f>CONCATENATE(Z723,AA723,AB723)</f>
        <v>372517</v>
      </c>
      <c r="Z723" s="99">
        <v>37</v>
      </c>
      <c r="AA723" s="99">
        <v>25</v>
      </c>
      <c r="AB723" s="99">
        <v>17</v>
      </c>
      <c r="AC723" s="100">
        <v>1.8</v>
      </c>
      <c r="AD723" s="100">
        <v>3.5</v>
      </c>
      <c r="AE723" s="100">
        <v>5.2</v>
      </c>
      <c r="AF723" s="100">
        <v>6.8</v>
      </c>
      <c r="AG723" s="100">
        <v>8.4</v>
      </c>
      <c r="AH723" s="100">
        <v>10.1</v>
      </c>
      <c r="AI723" s="100">
        <v>11.7</v>
      </c>
      <c r="AJ723" s="100">
        <v>14.8</v>
      </c>
      <c r="AK723" s="100">
        <v>17.9</v>
      </c>
      <c r="AL723" s="100">
        <v>22.3</v>
      </c>
      <c r="AN723" s="102" t="str">
        <f>CONCATENATE(AO723,AP723,AQ723)</f>
        <v>372517</v>
      </c>
      <c r="AO723" s="99">
        <v>37</v>
      </c>
      <c r="AP723" s="99">
        <v>25</v>
      </c>
      <c r="AQ723" s="99">
        <v>17</v>
      </c>
      <c r="AR723" s="108">
        <v>60.7</v>
      </c>
      <c r="AS723" s="92"/>
    </row>
    <row r="724" ht="14.25" spans="25:45">
      <c r="Y724" s="96" t="str">
        <f>CONCATENATE(Z724,AA724,AB724)</f>
        <v>382517</v>
      </c>
      <c r="Z724" s="99">
        <v>38</v>
      </c>
      <c r="AA724" s="99">
        <v>25</v>
      </c>
      <c r="AB724" s="99">
        <v>17</v>
      </c>
      <c r="AC724" s="100">
        <v>1.9</v>
      </c>
      <c r="AD724" s="100">
        <v>3.8</v>
      </c>
      <c r="AE724" s="100">
        <v>5.6</v>
      </c>
      <c r="AF724" s="100">
        <v>7.4</v>
      </c>
      <c r="AG724" s="100">
        <v>9.2</v>
      </c>
      <c r="AH724" s="100">
        <v>10.9</v>
      </c>
      <c r="AI724" s="100">
        <v>12.7</v>
      </c>
      <c r="AJ724" s="100">
        <v>16.1</v>
      </c>
      <c r="AK724" s="100">
        <v>19.4</v>
      </c>
      <c r="AL724" s="100">
        <v>24.2</v>
      </c>
      <c r="AN724" s="102" t="str">
        <f>CONCATENATE(AO724,AP724,AQ724)</f>
        <v>382517</v>
      </c>
      <c r="AO724" s="99">
        <v>38</v>
      </c>
      <c r="AP724" s="99">
        <v>25</v>
      </c>
      <c r="AQ724" s="99">
        <v>17</v>
      </c>
      <c r="AR724" s="108">
        <v>61.4</v>
      </c>
      <c r="AS724" s="92"/>
    </row>
    <row r="725" ht="14.25" spans="25:45">
      <c r="Y725" s="96" t="str">
        <f>CONCATENATE(Z725,AA725,AB725)</f>
        <v>392517</v>
      </c>
      <c r="Z725" s="99">
        <v>39</v>
      </c>
      <c r="AA725" s="99">
        <v>25</v>
      </c>
      <c r="AB725" s="99">
        <v>17</v>
      </c>
      <c r="AC725" s="100">
        <v>2</v>
      </c>
      <c r="AD725" s="100">
        <v>4.1</v>
      </c>
      <c r="AE725" s="100">
        <v>6.1</v>
      </c>
      <c r="AF725" s="100">
        <v>8</v>
      </c>
      <c r="AG725" s="100">
        <v>10</v>
      </c>
      <c r="AH725" s="100">
        <v>11.9</v>
      </c>
      <c r="AI725" s="100">
        <v>13.7</v>
      </c>
      <c r="AJ725" s="100">
        <v>17.4</v>
      </c>
      <c r="AK725" s="100">
        <v>21</v>
      </c>
      <c r="AL725" s="100">
        <v>26.2</v>
      </c>
      <c r="AN725" s="102" t="str">
        <f>CONCATENATE(AO725,AP725,AQ725)</f>
        <v>392517</v>
      </c>
      <c r="AO725" s="99">
        <v>39</v>
      </c>
      <c r="AP725" s="99">
        <v>25</v>
      </c>
      <c r="AQ725" s="99">
        <v>17</v>
      </c>
      <c r="AR725" s="108">
        <v>62.2</v>
      </c>
      <c r="AS725" s="92"/>
    </row>
    <row r="726" ht="14.25" spans="25:45">
      <c r="Y726" s="96" t="str">
        <f>CONCATENATE(Z726,AA726,AB726)</f>
        <v>402517</v>
      </c>
      <c r="Z726" s="99">
        <v>40</v>
      </c>
      <c r="AA726" s="99">
        <v>25</v>
      </c>
      <c r="AB726" s="99">
        <v>17</v>
      </c>
      <c r="AC726" s="100">
        <v>2.2</v>
      </c>
      <c r="AD726" s="100">
        <v>4.5</v>
      </c>
      <c r="AE726" s="100">
        <v>6.6</v>
      </c>
      <c r="AF726" s="100">
        <v>8.8</v>
      </c>
      <c r="AG726" s="100">
        <v>10.9</v>
      </c>
      <c r="AH726" s="100">
        <v>12.9</v>
      </c>
      <c r="AI726" s="100">
        <v>15</v>
      </c>
      <c r="AJ726" s="100">
        <v>19</v>
      </c>
      <c r="AK726" s="100">
        <v>22.8</v>
      </c>
      <c r="AL726" s="100">
        <v>28.4</v>
      </c>
      <c r="AN726" s="102" t="str">
        <f>CONCATENATE(AO726,AP726,AQ726)</f>
        <v>402517</v>
      </c>
      <c r="AO726" s="99">
        <v>40</v>
      </c>
      <c r="AP726" s="99">
        <v>25</v>
      </c>
      <c r="AQ726" s="99">
        <v>17</v>
      </c>
      <c r="AR726" s="108">
        <v>63</v>
      </c>
      <c r="AS726" s="92"/>
    </row>
    <row r="727" ht="14.25" spans="25:45">
      <c r="Y727" s="96" t="str">
        <f>CONCATENATE(Z727,AA727,AB727)</f>
        <v>412517</v>
      </c>
      <c r="Z727" s="99">
        <v>41</v>
      </c>
      <c r="AA727" s="99">
        <v>25</v>
      </c>
      <c r="AB727" s="99">
        <v>17</v>
      </c>
      <c r="AC727" s="100">
        <v>2.5</v>
      </c>
      <c r="AD727" s="100">
        <v>4.9</v>
      </c>
      <c r="AE727" s="100">
        <v>7.2</v>
      </c>
      <c r="AF727" s="100">
        <v>9.6</v>
      </c>
      <c r="AG727" s="100">
        <v>11.9</v>
      </c>
      <c r="AH727" s="100">
        <v>14.1</v>
      </c>
      <c r="AI727" s="100">
        <v>16.3</v>
      </c>
      <c r="AJ727" s="100">
        <v>20.6</v>
      </c>
      <c r="AK727" s="100">
        <v>24.8</v>
      </c>
      <c r="AL727" s="100">
        <v>30.9</v>
      </c>
      <c r="AN727" s="102" t="str">
        <f>CONCATENATE(AO727,AP727,AQ727)</f>
        <v>412517</v>
      </c>
      <c r="AO727" s="99">
        <v>41</v>
      </c>
      <c r="AP727" s="99">
        <v>25</v>
      </c>
      <c r="AQ727" s="99">
        <v>17</v>
      </c>
      <c r="AR727" s="108">
        <v>63.9</v>
      </c>
      <c r="AS727" s="92"/>
    </row>
    <row r="728" ht="14.25" spans="25:45">
      <c r="Y728" s="96" t="str">
        <f>CONCATENATE(Z728,AA728,AB728)</f>
        <v>422517</v>
      </c>
      <c r="Z728" s="99">
        <v>42</v>
      </c>
      <c r="AA728" s="99">
        <v>25</v>
      </c>
      <c r="AB728" s="99">
        <v>17</v>
      </c>
      <c r="AC728" s="100">
        <v>2.7</v>
      </c>
      <c r="AD728" s="100">
        <v>5.3</v>
      </c>
      <c r="AE728" s="100">
        <v>7.9</v>
      </c>
      <c r="AF728" s="100">
        <v>10.4</v>
      </c>
      <c r="AG728" s="100">
        <v>12.9</v>
      </c>
      <c r="AH728" s="100">
        <v>15.4</v>
      </c>
      <c r="AI728" s="100">
        <v>17.8</v>
      </c>
      <c r="AJ728" s="100">
        <v>22.4</v>
      </c>
      <c r="AK728" s="100">
        <v>27</v>
      </c>
      <c r="AL728" s="100">
        <v>33.5</v>
      </c>
      <c r="AN728" s="102" t="str">
        <f>CONCATENATE(AO728,AP728,AQ728)</f>
        <v>422517</v>
      </c>
      <c r="AO728" s="99">
        <v>42</v>
      </c>
      <c r="AP728" s="99">
        <v>25</v>
      </c>
      <c r="AQ728" s="99">
        <v>17</v>
      </c>
      <c r="AR728" s="108">
        <v>64.9</v>
      </c>
      <c r="AS728" s="92"/>
    </row>
    <row r="729" ht="14.25" spans="25:45">
      <c r="Y729" s="96" t="str">
        <f>CONCATENATE(Z729,AA729,AB729)</f>
        <v>432517</v>
      </c>
      <c r="Z729" s="99">
        <v>43</v>
      </c>
      <c r="AA729" s="99">
        <v>25</v>
      </c>
      <c r="AB729" s="99">
        <v>17</v>
      </c>
      <c r="AC729" s="100">
        <v>2.9</v>
      </c>
      <c r="AD729" s="100">
        <v>5.8</v>
      </c>
      <c r="AE729" s="100">
        <v>8.6</v>
      </c>
      <c r="AF729" s="100">
        <v>11.4</v>
      </c>
      <c r="AG729" s="100">
        <v>14.1</v>
      </c>
      <c r="AH729" s="100">
        <v>16.7</v>
      </c>
      <c r="AI729" s="100">
        <v>19.3</v>
      </c>
      <c r="AJ729" s="100">
        <v>24.4</v>
      </c>
      <c r="AK729" s="100">
        <v>29.3</v>
      </c>
      <c r="AL729" s="100">
        <v>36.3</v>
      </c>
      <c r="AN729" s="102" t="str">
        <f>CONCATENATE(AO729,AP729,AQ729)</f>
        <v>432517</v>
      </c>
      <c r="AO729" s="99">
        <v>43</v>
      </c>
      <c r="AP729" s="99">
        <v>25</v>
      </c>
      <c r="AQ729" s="99">
        <v>17</v>
      </c>
      <c r="AR729" s="108">
        <v>66</v>
      </c>
      <c r="AS729" s="92"/>
    </row>
    <row r="730" ht="14.25" spans="25:45">
      <c r="Y730" s="96" t="str">
        <f>CONCATENATE(Z730,AA730,AB730)</f>
        <v>442517</v>
      </c>
      <c r="Z730" s="99">
        <v>44</v>
      </c>
      <c r="AA730" s="99">
        <v>25</v>
      </c>
      <c r="AB730" s="99">
        <v>17</v>
      </c>
      <c r="AC730" s="100">
        <v>3.2</v>
      </c>
      <c r="AD730" s="100">
        <v>6.3</v>
      </c>
      <c r="AE730" s="100">
        <v>9.4</v>
      </c>
      <c r="AF730" s="100">
        <v>12.4</v>
      </c>
      <c r="AG730" s="100">
        <v>15.4</v>
      </c>
      <c r="AH730" s="100">
        <v>18.2</v>
      </c>
      <c r="AI730" s="100">
        <v>21</v>
      </c>
      <c r="AJ730" s="100">
        <v>26.5</v>
      </c>
      <c r="AK730" s="100">
        <v>31.8</v>
      </c>
      <c r="AL730" s="100">
        <v>39.4</v>
      </c>
      <c r="AN730" s="102" t="str">
        <f>CONCATENATE(AO730,AP730,AQ730)</f>
        <v>442517</v>
      </c>
      <c r="AO730" s="99">
        <v>44</v>
      </c>
      <c r="AP730" s="99">
        <v>25</v>
      </c>
      <c r="AQ730" s="99">
        <v>17</v>
      </c>
      <c r="AR730" s="108">
        <v>67.2</v>
      </c>
      <c r="AS730" s="92"/>
    </row>
    <row r="731" ht="14.25" spans="25:45">
      <c r="Y731" s="96" t="str">
        <f>CONCATENATE(Z731,AA731,AB731)</f>
        <v>452517</v>
      </c>
      <c r="Z731" s="99">
        <v>45</v>
      </c>
      <c r="AA731" s="99">
        <v>25</v>
      </c>
      <c r="AB731" s="99">
        <v>17</v>
      </c>
      <c r="AC731" s="100">
        <v>3.5</v>
      </c>
      <c r="AD731" s="100">
        <v>7</v>
      </c>
      <c r="AE731" s="100">
        <v>10.3</v>
      </c>
      <c r="AF731" s="100">
        <v>13.6</v>
      </c>
      <c r="AG731" s="100">
        <v>16.7</v>
      </c>
      <c r="AH731" s="100">
        <v>19.9</v>
      </c>
      <c r="AI731" s="100">
        <v>22.9</v>
      </c>
      <c r="AJ731" s="100">
        <v>28.8</v>
      </c>
      <c r="AK731" s="100">
        <v>34.5</v>
      </c>
      <c r="AL731" s="100">
        <v>42.7</v>
      </c>
      <c r="AN731" s="102" t="str">
        <f>CONCATENATE(AO731,AP731,AQ731)</f>
        <v>452517</v>
      </c>
      <c r="AO731" s="99">
        <v>45</v>
      </c>
      <c r="AP731" s="99">
        <v>25</v>
      </c>
      <c r="AQ731" s="99">
        <v>17</v>
      </c>
      <c r="AR731" s="108">
        <v>68.5</v>
      </c>
      <c r="AS731" s="92"/>
    </row>
    <row r="732" ht="14.25" spans="25:38">
      <c r="Y732" s="96" t="str">
        <f>CONCATENATE(Z732,AA732,AB732)</f>
        <v/>
      </c>
      <c r="Z732" s="116"/>
      <c r="AA732" s="116"/>
      <c r="AB732" s="116"/>
      <c r="AC732" s="117"/>
      <c r="AD732" s="117"/>
      <c r="AE732" s="117"/>
      <c r="AF732" s="117"/>
      <c r="AG732" s="117"/>
      <c r="AH732" s="117"/>
      <c r="AI732" s="117"/>
      <c r="AJ732" s="117"/>
      <c r="AK732" s="117"/>
      <c r="AL732" s="117"/>
    </row>
    <row r="733" ht="14.25" spans="25:38">
      <c r="Y733" s="96" t="str">
        <f>CONCATENATE(Z733,AA733,AB733)</f>
        <v/>
      </c>
      <c r="Z733" s="116"/>
      <c r="AA733" s="116"/>
      <c r="AB733" s="116"/>
      <c r="AC733" s="117"/>
      <c r="AD733" s="117"/>
      <c r="AE733" s="117"/>
      <c r="AF733" s="117"/>
      <c r="AG733" s="117"/>
      <c r="AH733" s="117"/>
      <c r="AI733" s="117"/>
      <c r="AJ733" s="117"/>
      <c r="AK733" s="117"/>
      <c r="AL733" s="117"/>
    </row>
    <row r="734" ht="14.25" spans="25:38">
      <c r="Y734" s="96" t="str">
        <f>CONCATENATE(Z734,AA734,AB734)</f>
        <v/>
      </c>
      <c r="Z734" s="116"/>
      <c r="AA734" s="116"/>
      <c r="AB734" s="116"/>
      <c r="AC734" s="117"/>
      <c r="AD734" s="117"/>
      <c r="AE734" s="117"/>
      <c r="AF734" s="117"/>
      <c r="AG734" s="117"/>
      <c r="AH734" s="117"/>
      <c r="AI734" s="117"/>
      <c r="AJ734" s="117"/>
      <c r="AK734" s="117"/>
      <c r="AL734" s="117"/>
    </row>
    <row r="735" ht="14.25" spans="25:38">
      <c r="Y735" s="96" t="str">
        <f>CONCATENATE(Z735,AA735,AB735)</f>
        <v/>
      </c>
      <c r="Z735" s="116"/>
      <c r="AA735" s="116"/>
      <c r="AB735" s="116"/>
      <c r="AC735" s="117"/>
      <c r="AD735" s="117"/>
      <c r="AE735" s="117"/>
      <c r="AF735" s="117"/>
      <c r="AG735" s="117"/>
      <c r="AH735" s="117"/>
      <c r="AI735" s="117"/>
      <c r="AJ735" s="117"/>
      <c r="AK735" s="117"/>
      <c r="AL735" s="117"/>
    </row>
    <row r="736" ht="14.25" spans="25:38">
      <c r="Y736" s="96" t="str">
        <f>CONCATENATE(Z736,AA736,AB736)</f>
        <v/>
      </c>
      <c r="Z736" s="116"/>
      <c r="AA736" s="116"/>
      <c r="AB736" s="116"/>
      <c r="AC736" s="117"/>
      <c r="AD736" s="117"/>
      <c r="AE736" s="117"/>
      <c r="AF736" s="117"/>
      <c r="AG736" s="117"/>
      <c r="AH736" s="117"/>
      <c r="AI736" s="117"/>
      <c r="AJ736" s="117"/>
      <c r="AK736" s="117"/>
      <c r="AL736" s="117"/>
    </row>
    <row r="737" ht="14.25" spans="25:38">
      <c r="Y737" s="96" t="str">
        <f>CONCATENATE(Z737,AA737,AB737)</f>
        <v/>
      </c>
      <c r="Z737" s="116"/>
      <c r="AA737" s="116"/>
      <c r="AB737" s="116"/>
      <c r="AC737" s="117"/>
      <c r="AD737" s="117"/>
      <c r="AE737" s="117"/>
      <c r="AF737" s="117"/>
      <c r="AG737" s="117"/>
      <c r="AH737" s="117"/>
      <c r="AI737" s="117"/>
      <c r="AJ737" s="117"/>
      <c r="AK737" s="117"/>
      <c r="AL737" s="117"/>
    </row>
    <row r="738" ht="14.25" spans="25:38">
      <c r="Y738" s="96" t="str">
        <f>CONCATENATE(Z738,AA738,AB738)</f>
        <v/>
      </c>
      <c r="Z738" s="116"/>
      <c r="AA738" s="116"/>
      <c r="AB738" s="116"/>
      <c r="AC738" s="117"/>
      <c r="AD738" s="117"/>
      <c r="AE738" s="117"/>
      <c r="AF738" s="117"/>
      <c r="AG738" s="117"/>
      <c r="AH738" s="117"/>
      <c r="AI738" s="117"/>
      <c r="AJ738" s="117"/>
      <c r="AK738" s="117"/>
      <c r="AL738" s="117"/>
    </row>
    <row r="739" ht="14.25" spans="25:38">
      <c r="Y739" s="96" t="str">
        <f>CONCATENATE(Z739,AA739,AB739)</f>
        <v/>
      </c>
      <c r="Z739" s="116"/>
      <c r="AA739" s="116"/>
      <c r="AB739" s="116"/>
      <c r="AC739" s="117"/>
      <c r="AD739" s="117"/>
      <c r="AE739" s="117"/>
      <c r="AF739" s="117"/>
      <c r="AG739" s="117"/>
      <c r="AH739" s="117"/>
      <c r="AI739" s="117"/>
      <c r="AJ739" s="117"/>
      <c r="AK739" s="117"/>
      <c r="AL739" s="117"/>
    </row>
    <row r="740" ht="14.25" spans="25:38">
      <c r="Y740" s="96" t="str">
        <f>CONCATENATE(Z740,AA740,AB740)</f>
        <v/>
      </c>
      <c r="Z740" s="116"/>
      <c r="AA740" s="116"/>
      <c r="AB740" s="116"/>
      <c r="AC740" s="117"/>
      <c r="AD740" s="117"/>
      <c r="AE740" s="117"/>
      <c r="AF740" s="117"/>
      <c r="AG740" s="117"/>
      <c r="AH740" s="117"/>
      <c r="AI740" s="117"/>
      <c r="AJ740" s="117"/>
      <c r="AK740" s="117"/>
      <c r="AL740" s="117"/>
    </row>
    <row r="741" ht="14.25" spans="25:38">
      <c r="Y741" s="96" t="str">
        <f>CONCATENATE(Z741,AA741,AB741)</f>
        <v/>
      </c>
      <c r="Z741" s="116"/>
      <c r="AA741" s="116"/>
      <c r="AB741" s="116"/>
      <c r="AC741" s="117"/>
      <c r="AD741" s="117"/>
      <c r="AE741" s="117"/>
      <c r="AF741" s="117"/>
      <c r="AG741" s="117"/>
      <c r="AH741" s="117"/>
      <c r="AI741" s="117"/>
      <c r="AJ741" s="117"/>
      <c r="AK741" s="117"/>
      <c r="AL741" s="117"/>
    </row>
    <row r="742" ht="14.25" spans="25:38">
      <c r="Y742" s="96" t="str">
        <f>CONCATENATE(Z742,AA742,AB742)</f>
        <v/>
      </c>
      <c r="Z742" s="116"/>
      <c r="AA742" s="116"/>
      <c r="AB742" s="116"/>
      <c r="AC742" s="117"/>
      <c r="AD742" s="117"/>
      <c r="AE742" s="117"/>
      <c r="AF742" s="117"/>
      <c r="AG742" s="117"/>
      <c r="AH742" s="117"/>
      <c r="AI742" s="117"/>
      <c r="AJ742" s="117"/>
      <c r="AK742" s="117"/>
      <c r="AL742" s="117"/>
    </row>
    <row r="743" ht="14.25" spans="25:38">
      <c r="Y743" s="96" t="str">
        <f>CONCATENATE(Z743,AA743,AB743)</f>
        <v/>
      </c>
      <c r="Z743" s="116"/>
      <c r="AA743" s="116"/>
      <c r="AB743" s="116"/>
      <c r="AC743" s="117"/>
      <c r="AD743" s="117"/>
      <c r="AE743" s="117"/>
      <c r="AF743" s="117"/>
      <c r="AG743" s="117"/>
      <c r="AH743" s="117"/>
      <c r="AI743" s="117"/>
      <c r="AJ743" s="117"/>
      <c r="AK743" s="117"/>
      <c r="AL743" s="117"/>
    </row>
    <row r="744" ht="14.25" spans="25:38">
      <c r="Y744" s="96" t="str">
        <f>CONCATENATE(Z744,AA744,AB744)</f>
        <v/>
      </c>
      <c r="Z744" s="116"/>
      <c r="AA744" s="116"/>
      <c r="AB744" s="116"/>
      <c r="AC744" s="117"/>
      <c r="AD744" s="117"/>
      <c r="AE744" s="117"/>
      <c r="AF744" s="117"/>
      <c r="AG744" s="117"/>
      <c r="AH744" s="117"/>
      <c r="AI744" s="117"/>
      <c r="AJ744" s="117"/>
      <c r="AK744" s="117"/>
      <c r="AL744" s="117"/>
    </row>
    <row r="745" ht="14.25" spans="25:38">
      <c r="Y745" s="96" t="str">
        <f>CONCATENATE(Z745,AA745,AB745)</f>
        <v/>
      </c>
      <c r="Z745" s="116"/>
      <c r="AA745" s="116"/>
      <c r="AB745" s="116"/>
      <c r="AC745" s="117"/>
      <c r="AD745" s="117"/>
      <c r="AE745" s="117"/>
      <c r="AF745" s="117"/>
      <c r="AG745" s="117"/>
      <c r="AH745" s="117"/>
      <c r="AI745" s="117"/>
      <c r="AJ745" s="117"/>
      <c r="AK745" s="117"/>
      <c r="AL745" s="117"/>
    </row>
    <row r="746" ht="14.25" spans="25:38">
      <c r="Y746" s="96" t="str">
        <f>CONCATENATE(Z746,AA746,AB746)</f>
        <v/>
      </c>
      <c r="Z746" s="116"/>
      <c r="AA746" s="116"/>
      <c r="AB746" s="116"/>
      <c r="AC746" s="117"/>
      <c r="AD746" s="117"/>
      <c r="AE746" s="117"/>
      <c r="AF746" s="117"/>
      <c r="AG746" s="117"/>
      <c r="AH746" s="117"/>
      <c r="AI746" s="117"/>
      <c r="AJ746" s="117"/>
      <c r="AK746" s="117"/>
      <c r="AL746" s="117"/>
    </row>
    <row r="747" ht="14.25" spans="25:38">
      <c r="Y747" s="96" t="str">
        <f>CONCATENATE(Z747,AA747,AB747)</f>
        <v/>
      </c>
      <c r="Z747" s="116"/>
      <c r="AA747" s="116"/>
      <c r="AB747" s="116"/>
      <c r="AC747" s="117"/>
      <c r="AD747" s="117"/>
      <c r="AE747" s="117"/>
      <c r="AF747" s="117"/>
      <c r="AG747" s="117"/>
      <c r="AH747" s="117"/>
      <c r="AI747" s="117"/>
      <c r="AJ747" s="117"/>
      <c r="AK747" s="117"/>
      <c r="AL747" s="117"/>
    </row>
    <row r="748" ht="14.25" spans="25:38">
      <c r="Y748" s="96" t="str">
        <f>CONCATENATE(Z748,AA748,AB748)</f>
        <v/>
      </c>
      <c r="Z748" s="116"/>
      <c r="AA748" s="116"/>
      <c r="AB748" s="116"/>
      <c r="AC748" s="117"/>
      <c r="AD748" s="117"/>
      <c r="AE748" s="117"/>
      <c r="AF748" s="117"/>
      <c r="AG748" s="117"/>
      <c r="AH748" s="117"/>
      <c r="AI748" s="117"/>
      <c r="AJ748" s="117"/>
      <c r="AK748" s="117"/>
      <c r="AL748" s="117"/>
    </row>
    <row r="749" ht="14.25" spans="25:38">
      <c r="Y749" s="96" t="str">
        <f>CONCATENATE(Z749,AA749,AB749)</f>
        <v/>
      </c>
      <c r="Z749" s="116"/>
      <c r="AA749" s="116"/>
      <c r="AB749" s="116"/>
      <c r="AC749" s="117"/>
      <c r="AD749" s="117"/>
      <c r="AE749" s="117"/>
      <c r="AF749" s="117"/>
      <c r="AG749" s="117"/>
      <c r="AH749" s="117"/>
      <c r="AI749" s="117"/>
      <c r="AJ749" s="117"/>
      <c r="AK749" s="117"/>
      <c r="AL749" s="117"/>
    </row>
    <row r="750" ht="14.25" spans="25:38">
      <c r="Y750" s="96" t="str">
        <f>CONCATENATE(Z750,AA750,AB750)</f>
        <v/>
      </c>
      <c r="Z750" s="116"/>
      <c r="AA750" s="116"/>
      <c r="AB750" s="116"/>
      <c r="AC750" s="117"/>
      <c r="AD750" s="117"/>
      <c r="AE750" s="117"/>
      <c r="AF750" s="117"/>
      <c r="AG750" s="117"/>
      <c r="AH750" s="117"/>
      <c r="AI750" s="117"/>
      <c r="AJ750" s="117"/>
      <c r="AK750" s="117"/>
      <c r="AL750" s="117"/>
    </row>
    <row r="751" ht="14.25" spans="25:38">
      <c r="Y751" s="96" t="str">
        <f>CONCATENATE(Z751,AA751,AB751)</f>
        <v/>
      </c>
      <c r="Z751" s="116"/>
      <c r="AA751" s="116"/>
      <c r="AB751" s="116"/>
      <c r="AC751" s="117"/>
      <c r="AD751" s="117"/>
      <c r="AE751" s="117"/>
      <c r="AF751" s="117"/>
      <c r="AG751" s="117"/>
      <c r="AH751" s="117"/>
      <c r="AI751" s="117"/>
      <c r="AJ751" s="117"/>
      <c r="AK751" s="117"/>
      <c r="AL751" s="117"/>
    </row>
    <row r="752" ht="14.25" spans="25:38">
      <c r="Y752" s="96" t="str">
        <f>CONCATENATE(Z752,AA752,AB752)</f>
        <v/>
      </c>
      <c r="Z752" s="116"/>
      <c r="AA752" s="116"/>
      <c r="AB752" s="116"/>
      <c r="AC752" s="117"/>
      <c r="AD752" s="117"/>
      <c r="AE752" s="117"/>
      <c r="AF752" s="117"/>
      <c r="AG752" s="117"/>
      <c r="AH752" s="117"/>
      <c r="AI752" s="117"/>
      <c r="AJ752" s="117"/>
      <c r="AK752" s="117"/>
      <c r="AL752" s="117"/>
    </row>
    <row r="753" ht="14.25" spans="25:38">
      <c r="Y753" s="96" t="str">
        <f>CONCATENATE(Z753,AA753,AB753)</f>
        <v/>
      </c>
      <c r="Z753" s="116"/>
      <c r="AA753" s="116"/>
      <c r="AB753" s="116"/>
      <c r="AC753" s="117"/>
      <c r="AD753" s="117"/>
      <c r="AE753" s="117"/>
      <c r="AF753" s="117"/>
      <c r="AG753" s="117"/>
      <c r="AH753" s="117"/>
      <c r="AI753" s="117"/>
      <c r="AJ753" s="117"/>
      <c r="AK753" s="117"/>
      <c r="AL753" s="117"/>
    </row>
    <row r="754" ht="14.25" spans="25:38">
      <c r="Y754" s="96" t="str">
        <f>CONCATENATE(Z754,AA754,AB754)</f>
        <v/>
      </c>
      <c r="Z754" s="116"/>
      <c r="AA754" s="116"/>
      <c r="AB754" s="116"/>
      <c r="AC754" s="117"/>
      <c r="AD754" s="117"/>
      <c r="AE754" s="117"/>
      <c r="AF754" s="117"/>
      <c r="AG754" s="117"/>
      <c r="AH754" s="117"/>
      <c r="AI754" s="117"/>
      <c r="AJ754" s="117"/>
      <c r="AK754" s="117"/>
      <c r="AL754" s="117"/>
    </row>
    <row r="755" ht="14.25" spans="25:38">
      <c r="Y755" s="96" t="str">
        <f>CONCATENATE(Z755,AA755,AB755)</f>
        <v/>
      </c>
      <c r="Z755" s="116"/>
      <c r="AA755" s="116"/>
      <c r="AB755" s="116"/>
      <c r="AC755" s="117"/>
      <c r="AD755" s="117"/>
      <c r="AE755" s="117"/>
      <c r="AF755" s="117"/>
      <c r="AG755" s="117"/>
      <c r="AH755" s="117"/>
      <c r="AI755" s="117"/>
      <c r="AJ755" s="117"/>
      <c r="AK755" s="117"/>
      <c r="AL755" s="117"/>
    </row>
    <row r="756" ht="14.25" spans="25:38">
      <c r="Y756" s="96" t="str">
        <f>CONCATENATE(Z756,AA756,AB756)</f>
        <v/>
      </c>
      <c r="Z756" s="116"/>
      <c r="AA756" s="116"/>
      <c r="AB756" s="116"/>
      <c r="AC756" s="117"/>
      <c r="AD756" s="117"/>
      <c r="AE756" s="117"/>
      <c r="AF756" s="117"/>
      <c r="AG756" s="117"/>
      <c r="AH756" s="117"/>
      <c r="AI756" s="117"/>
      <c r="AJ756" s="117"/>
      <c r="AK756" s="117"/>
      <c r="AL756" s="117"/>
    </row>
    <row r="757" ht="14.25" spans="25:38">
      <c r="Y757" s="96" t="str">
        <f>CONCATENATE(Z757,AA757,AB757)</f>
        <v/>
      </c>
      <c r="Z757" s="116"/>
      <c r="AA757" s="116"/>
      <c r="AB757" s="116"/>
      <c r="AC757" s="117"/>
      <c r="AD757" s="117"/>
      <c r="AE757" s="117"/>
      <c r="AF757" s="117"/>
      <c r="AG757" s="117"/>
      <c r="AH757" s="117"/>
      <c r="AI757" s="117"/>
      <c r="AJ757" s="117"/>
      <c r="AK757" s="117"/>
      <c r="AL757" s="117"/>
    </row>
    <row r="758" ht="14.25" spans="25:38">
      <c r="Y758" s="96" t="str">
        <f>CONCATENATE(Z758,AA758,AB758)</f>
        <v/>
      </c>
      <c r="Z758" s="116"/>
      <c r="AA758" s="116"/>
      <c r="AB758" s="116"/>
      <c r="AC758" s="117"/>
      <c r="AD758" s="117"/>
      <c r="AE758" s="117"/>
      <c r="AF758" s="117"/>
      <c r="AG758" s="117"/>
      <c r="AH758" s="117"/>
      <c r="AI758" s="117"/>
      <c r="AJ758" s="117"/>
      <c r="AK758" s="117"/>
      <c r="AL758" s="117"/>
    </row>
    <row r="759" ht="14.25" spans="25:38">
      <c r="Y759" s="96" t="str">
        <f>CONCATENATE(Z759,AA759,AB759)</f>
        <v/>
      </c>
      <c r="Z759" s="116"/>
      <c r="AA759" s="116"/>
      <c r="AB759" s="116"/>
      <c r="AC759" s="117"/>
      <c r="AD759" s="117"/>
      <c r="AE759" s="117"/>
      <c r="AF759" s="117"/>
      <c r="AG759" s="117"/>
      <c r="AH759" s="117"/>
      <c r="AI759" s="117"/>
      <c r="AJ759" s="117"/>
      <c r="AK759" s="117"/>
      <c r="AL759" s="117"/>
    </row>
    <row r="760" ht="14.25" spans="25:38">
      <c r="Y760" s="96" t="str">
        <f>CONCATENATE(Z760,AA760,AB760)</f>
        <v/>
      </c>
      <c r="Z760" s="116"/>
      <c r="AA760" s="116"/>
      <c r="AB760" s="116"/>
      <c r="AC760" s="117"/>
      <c r="AD760" s="117"/>
      <c r="AE760" s="117"/>
      <c r="AF760" s="117"/>
      <c r="AG760" s="117"/>
      <c r="AH760" s="117"/>
      <c r="AI760" s="117"/>
      <c r="AJ760" s="117"/>
      <c r="AK760" s="117"/>
      <c r="AL760" s="117"/>
    </row>
    <row r="761" ht="14.25" spans="25:38">
      <c r="Y761" s="96" t="str">
        <f>CONCATENATE(Z761,AA761,AB761)</f>
        <v/>
      </c>
      <c r="Z761" s="116"/>
      <c r="AA761" s="116"/>
      <c r="AB761" s="116"/>
      <c r="AC761" s="117"/>
      <c r="AD761" s="117"/>
      <c r="AE761" s="117"/>
      <c r="AF761" s="117"/>
      <c r="AG761" s="117"/>
      <c r="AH761" s="117"/>
      <c r="AI761" s="117"/>
      <c r="AJ761" s="117"/>
      <c r="AK761" s="117"/>
      <c r="AL761" s="117"/>
    </row>
    <row r="762" ht="14.25" spans="25:38">
      <c r="Y762" s="96" t="str">
        <f>CONCATENATE(Z762,AA762,AB762)</f>
        <v/>
      </c>
      <c r="Z762" s="116"/>
      <c r="AA762" s="116"/>
      <c r="AB762" s="116"/>
      <c r="AC762" s="117"/>
      <c r="AD762" s="117"/>
      <c r="AE762" s="117"/>
      <c r="AF762" s="117"/>
      <c r="AG762" s="117"/>
      <c r="AH762" s="117"/>
      <c r="AI762" s="117"/>
      <c r="AJ762" s="117"/>
      <c r="AK762" s="117"/>
      <c r="AL762" s="117"/>
    </row>
    <row r="763" ht="14.25" spans="25:38">
      <c r="Y763" s="96" t="str">
        <f>CONCATENATE(Z763,AA763,AB763)</f>
        <v/>
      </c>
      <c r="Z763" s="116"/>
      <c r="AA763" s="116"/>
      <c r="AB763" s="116"/>
      <c r="AC763" s="117"/>
      <c r="AD763" s="117"/>
      <c r="AE763" s="117"/>
      <c r="AF763" s="117"/>
      <c r="AG763" s="117"/>
      <c r="AH763" s="117"/>
      <c r="AI763" s="117"/>
      <c r="AJ763" s="117"/>
      <c r="AK763" s="117"/>
      <c r="AL763" s="117"/>
    </row>
    <row r="764" ht="14.25" spans="25:38">
      <c r="Y764" s="96" t="str">
        <f>CONCATENATE(Z764,AA764,AB764)</f>
        <v/>
      </c>
      <c r="Z764" s="116"/>
      <c r="AA764" s="116"/>
      <c r="AB764" s="116"/>
      <c r="AC764" s="117"/>
      <c r="AD764" s="117"/>
      <c r="AE764" s="117"/>
      <c r="AF764" s="117"/>
      <c r="AG764" s="117"/>
      <c r="AH764" s="117"/>
      <c r="AI764" s="117"/>
      <c r="AJ764" s="117"/>
      <c r="AK764" s="117"/>
      <c r="AL764" s="117"/>
    </row>
    <row r="765" ht="14.25" spans="25:38">
      <c r="Y765" s="96" t="str">
        <f>CONCATENATE(Z765,AA765,AB765)</f>
        <v/>
      </c>
      <c r="Z765" s="116"/>
      <c r="AA765" s="116"/>
      <c r="AB765" s="116"/>
      <c r="AC765" s="117"/>
      <c r="AD765" s="117"/>
      <c r="AE765" s="117"/>
      <c r="AF765" s="117"/>
      <c r="AG765" s="117"/>
      <c r="AH765" s="117"/>
      <c r="AI765" s="117"/>
      <c r="AJ765" s="117"/>
      <c r="AK765" s="117"/>
      <c r="AL765" s="117"/>
    </row>
    <row r="766" ht="14.25" spans="25:38">
      <c r="Y766" s="96" t="str">
        <f>CONCATENATE(Z766,AA766,AB766)</f>
        <v/>
      </c>
      <c r="Z766" s="116"/>
      <c r="AA766" s="116"/>
      <c r="AB766" s="116"/>
      <c r="AC766" s="117"/>
      <c r="AD766" s="117"/>
      <c r="AE766" s="117"/>
      <c r="AF766" s="117"/>
      <c r="AG766" s="117"/>
      <c r="AH766" s="117"/>
      <c r="AI766" s="117"/>
      <c r="AJ766" s="117"/>
      <c r="AK766" s="117"/>
      <c r="AL766" s="117"/>
    </row>
    <row r="767" ht="14.25" spans="25:38">
      <c r="Y767" s="96" t="str">
        <f>CONCATENATE(Z767,AA767,AB767)</f>
        <v/>
      </c>
      <c r="Z767" s="116"/>
      <c r="AA767" s="116"/>
      <c r="AB767" s="116"/>
      <c r="AC767" s="117"/>
      <c r="AD767" s="117"/>
      <c r="AE767" s="117"/>
      <c r="AF767" s="117"/>
      <c r="AG767" s="117"/>
      <c r="AH767" s="117"/>
      <c r="AI767" s="117"/>
      <c r="AJ767" s="117"/>
      <c r="AK767" s="117"/>
      <c r="AL767" s="117"/>
    </row>
  </sheetData>
  <mergeCells count="9">
    <mergeCell ref="AO1:AR1"/>
    <mergeCell ref="B2:C2"/>
    <mergeCell ref="D2:M2"/>
    <mergeCell ref="O2:P2"/>
    <mergeCell ref="R2:S2"/>
    <mergeCell ref="T3:U3"/>
    <mergeCell ref="BA3:BB3"/>
    <mergeCell ref="R21:T21"/>
    <mergeCell ref="R27:T27"/>
  </mergeCells>
  <pageMargins left="0.699305555555556" right="0.699305555555556" top="0.75" bottom="0.75" header="0.3" footer="0.3"/>
  <pageSetup paperSize="9" orientation="portrait"/>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S31"/>
  <sheetViews>
    <sheetView showGridLines="0" zoomScale="90" zoomScaleNormal="90" workbookViewId="0">
      <selection activeCell="E3" sqref="E3"/>
    </sheetView>
  </sheetViews>
  <sheetFormatPr defaultColWidth="9" defaultRowHeight="12.75"/>
  <cols>
    <col min="1" max="1" width="4" style="20" customWidth="1"/>
    <col min="2" max="3" width="9.14166666666667" style="20"/>
    <col min="4" max="4" width="9.575" style="20" customWidth="1"/>
    <col min="5" max="5" width="25.1416666666667" style="20" customWidth="1"/>
    <col min="6" max="6" width="11.7166666666667" style="20" customWidth="1"/>
    <col min="7" max="7" width="11.8583333333333" style="20" customWidth="1"/>
    <col min="8" max="8" width="5" style="20" customWidth="1"/>
    <col min="9" max="9" width="10.2833333333333" style="20" customWidth="1"/>
    <col min="10" max="10" width="10.425" style="20" customWidth="1"/>
    <col min="11" max="11" width="11.1416666666667" style="20" customWidth="1"/>
    <col min="12" max="12" width="5.14166666666667" style="20" customWidth="1"/>
    <col min="13" max="13" width="6.71666666666667" style="20" customWidth="1"/>
    <col min="14" max="36" width="6.28333333333333" style="20" customWidth="1"/>
    <col min="37" max="37" width="4.425" style="20" customWidth="1"/>
    <col min="38" max="38" width="4" style="20" customWidth="1"/>
    <col min="39" max="39" width="7.14166666666667" style="20" customWidth="1"/>
    <col min="40" max="40" width="8.28333333333333" style="20" customWidth="1"/>
    <col min="41" max="41" width="7.85833333333333" style="20" customWidth="1"/>
    <col min="42" max="42" width="7.575" style="20" customWidth="1"/>
    <col min="43" max="43" width="9.14166666666667" style="20"/>
    <col min="44" max="44" width="16.575" style="20" customWidth="1"/>
    <col min="45" max="45" width="16.8583333333333" style="20" customWidth="1"/>
    <col min="46" max="16384" width="9.14166666666667" style="20"/>
  </cols>
  <sheetData>
    <row r="1" ht="15" spans="9:42">
      <c r="I1" s="29" t="s">
        <v>159</v>
      </c>
      <c r="J1" s="29"/>
      <c r="K1" s="29"/>
      <c r="AN1" s="41" t="s">
        <v>160</v>
      </c>
      <c r="AO1" s="250" t="s">
        <v>161</v>
      </c>
      <c r="AP1" s="251" t="s">
        <v>162</v>
      </c>
    </row>
    <row r="2" ht="38.25" spans="9:42">
      <c r="I2" s="24"/>
      <c r="J2" s="21" t="s">
        <v>163</v>
      </c>
      <c r="K2" s="21" t="s">
        <v>164</v>
      </c>
      <c r="N2" s="30" t="str">
        <f>CONCATENATE(N3,N4)</f>
        <v>125</v>
      </c>
      <c r="O2" s="30" t="str">
        <f>CONCATENATE(O3,O4)</f>
        <v>135</v>
      </c>
      <c r="P2" s="30" t="str">
        <f>CONCATENATE(P3,P4)</f>
        <v>155</v>
      </c>
      <c r="Q2" s="30" t="str">
        <f>CONCATENATE(Q3,Q4)</f>
        <v>205</v>
      </c>
      <c r="R2" s="30" t="str">
        <f>CONCATENATE(R3,R4)</f>
        <v>146</v>
      </c>
      <c r="S2" s="30" t="str">
        <f>CONCATENATE(S3,S4)</f>
        <v>157</v>
      </c>
      <c r="T2" s="30" t="str">
        <f>CONCATENATE(T3,T4)</f>
        <v>168</v>
      </c>
      <c r="U2" s="30" t="str">
        <f>CONCATENATE(U3,U4)</f>
        <v>179</v>
      </c>
      <c r="V2" s="30" t="str">
        <f>CONCATENATE(V3,V4)</f>
        <v>1810</v>
      </c>
      <c r="W2" s="30" t="str">
        <f>CONCATENATE(W3,W4)</f>
        <v>1910</v>
      </c>
      <c r="X2" s="30" t="str">
        <f>CONCATENATE(X3,X4)</f>
        <v>2010</v>
      </c>
      <c r="Y2" s="30" t="str">
        <f>CONCATENATE(Y3,Y4)</f>
        <v>2110</v>
      </c>
      <c r="Z2" s="30" t="str">
        <f>CONCATENATE(Z3,Z4)</f>
        <v>2210</v>
      </c>
      <c r="AA2" s="30" t="str">
        <f>CONCATENATE(AA3,AA4)</f>
        <v>2310</v>
      </c>
      <c r="AB2" s="30" t="str">
        <f>CONCATENATE(AB3,AB4)</f>
        <v>2410</v>
      </c>
      <c r="AC2" s="30" t="str">
        <f>CONCATENATE(AC3,AC4)</f>
        <v>2510</v>
      </c>
      <c r="AD2" s="30" t="str">
        <f>CONCATENATE(AD3,AD4)</f>
        <v>1911</v>
      </c>
      <c r="AE2" s="30" t="str">
        <f>CONCATENATE(AE3,AE4)</f>
        <v>2012</v>
      </c>
      <c r="AF2" s="30" t="str">
        <f>CONCATENATE(AF3,AF4)</f>
        <v>2113</v>
      </c>
      <c r="AG2" s="30" t="str">
        <f>CONCATENATE(AG3,AG4)</f>
        <v>2214</v>
      </c>
      <c r="AH2" s="30" t="str">
        <f>CONCATENATE(AH3,AH4)</f>
        <v>2315</v>
      </c>
      <c r="AI2" s="30" t="str">
        <f>CONCATENATE(AI3,AI4)</f>
        <v>2416</v>
      </c>
      <c r="AJ2" s="30" t="str">
        <f>CONCATENATE(AJ3,AJ4)</f>
        <v>2517</v>
      </c>
      <c r="AN2" s="42" t="s">
        <v>165</v>
      </c>
      <c r="AO2" s="46">
        <v>0.025</v>
      </c>
      <c r="AP2" s="47">
        <v>0</v>
      </c>
    </row>
    <row r="3" ht="25.5" spans="9:36">
      <c r="I3" s="21" t="s">
        <v>166</v>
      </c>
      <c r="J3" s="31">
        <f>VLOOKUP(CONCATENATE(PT,PPT),'GSV for SSV Cal'!$AL$7:$AP$29,5,0)</f>
        <v>0.23</v>
      </c>
      <c r="K3" s="31">
        <f>VLOOKUP(CONCATENATE(PT,PPT),'GSV for SSV Cal'!$AL$7:$AP$29,4,0)</f>
        <v>0.49</v>
      </c>
      <c r="M3" s="32" t="s">
        <v>16</v>
      </c>
      <c r="N3" s="33">
        <v>12</v>
      </c>
      <c r="O3" s="33">
        <v>13</v>
      </c>
      <c r="P3" s="33">
        <v>15</v>
      </c>
      <c r="Q3" s="33">
        <v>20</v>
      </c>
      <c r="R3" s="33">
        <v>14</v>
      </c>
      <c r="S3" s="33">
        <v>15</v>
      </c>
      <c r="T3" s="33">
        <v>16</v>
      </c>
      <c r="U3" s="33">
        <v>17</v>
      </c>
      <c r="V3" s="33">
        <v>18</v>
      </c>
      <c r="W3" s="33">
        <v>19</v>
      </c>
      <c r="X3" s="33">
        <v>20</v>
      </c>
      <c r="Y3" s="33">
        <v>21</v>
      </c>
      <c r="Z3" s="33">
        <v>22</v>
      </c>
      <c r="AA3" s="33">
        <v>23</v>
      </c>
      <c r="AB3" s="33">
        <v>24</v>
      </c>
      <c r="AC3" s="33">
        <v>25</v>
      </c>
      <c r="AD3" s="33">
        <v>19</v>
      </c>
      <c r="AE3" s="33">
        <v>20</v>
      </c>
      <c r="AF3" s="33">
        <v>21</v>
      </c>
      <c r="AG3" s="33">
        <v>22</v>
      </c>
      <c r="AH3" s="33">
        <v>23</v>
      </c>
      <c r="AI3" s="33">
        <v>24</v>
      </c>
      <c r="AJ3" s="33">
        <v>25</v>
      </c>
    </row>
    <row r="4" ht="25.5" spans="9:36">
      <c r="I4" s="21" t="s">
        <v>167</v>
      </c>
      <c r="J4" s="34">
        <v>0</v>
      </c>
      <c r="K4" s="34">
        <v>0.025</v>
      </c>
      <c r="M4" s="35" t="s">
        <v>17</v>
      </c>
      <c r="N4" s="33">
        <v>5</v>
      </c>
      <c r="O4" s="33">
        <v>5</v>
      </c>
      <c r="P4" s="33">
        <v>5</v>
      </c>
      <c r="Q4" s="33">
        <v>5</v>
      </c>
      <c r="R4" s="33">
        <v>6</v>
      </c>
      <c r="S4" s="33">
        <v>7</v>
      </c>
      <c r="T4" s="33">
        <v>8</v>
      </c>
      <c r="U4" s="33">
        <v>9</v>
      </c>
      <c r="V4" s="33">
        <v>10</v>
      </c>
      <c r="W4" s="33">
        <v>10</v>
      </c>
      <c r="X4" s="33">
        <v>10</v>
      </c>
      <c r="Y4" s="33">
        <v>10</v>
      </c>
      <c r="Z4" s="33">
        <v>10</v>
      </c>
      <c r="AA4" s="33">
        <v>10</v>
      </c>
      <c r="AB4" s="33">
        <v>10</v>
      </c>
      <c r="AC4" s="33">
        <v>10</v>
      </c>
      <c r="AD4" s="33">
        <v>11</v>
      </c>
      <c r="AE4" s="33">
        <v>12</v>
      </c>
      <c r="AF4" s="33">
        <v>13</v>
      </c>
      <c r="AG4" s="33">
        <v>14</v>
      </c>
      <c r="AH4" s="33">
        <v>15</v>
      </c>
      <c r="AI4" s="33">
        <v>16</v>
      </c>
      <c r="AJ4" s="33">
        <v>17</v>
      </c>
    </row>
    <row r="5" ht="38.25" spans="2:45">
      <c r="B5" s="21" t="s">
        <v>168</v>
      </c>
      <c r="C5" s="22"/>
      <c r="D5" s="21" t="s">
        <v>169</v>
      </c>
      <c r="E5" s="23" t="s">
        <v>170</v>
      </c>
      <c r="F5" s="21" t="s">
        <v>171</v>
      </c>
      <c r="G5" s="21" t="s">
        <v>172</v>
      </c>
      <c r="I5" s="36"/>
      <c r="J5" s="36"/>
      <c r="K5" s="36"/>
      <c r="M5" s="35" t="s">
        <v>173</v>
      </c>
      <c r="N5" s="37" t="s">
        <v>174</v>
      </c>
      <c r="O5" s="37"/>
      <c r="P5" s="37"/>
      <c r="Q5" s="37"/>
      <c r="R5" s="37"/>
      <c r="S5" s="37"/>
      <c r="T5" s="37"/>
      <c r="U5" s="37"/>
      <c r="V5" s="37"/>
      <c r="W5" s="37"/>
      <c r="X5" s="37"/>
      <c r="Y5" s="37"/>
      <c r="Z5" s="37"/>
      <c r="AA5" s="37"/>
      <c r="AB5" s="37"/>
      <c r="AC5" s="37"/>
      <c r="AD5" s="37"/>
      <c r="AE5" s="37"/>
      <c r="AF5" s="37"/>
      <c r="AG5" s="37"/>
      <c r="AH5" s="37"/>
      <c r="AI5" s="37"/>
      <c r="AJ5" s="37"/>
      <c r="AM5"/>
      <c r="AN5"/>
      <c r="AO5" s="48" t="s">
        <v>175</v>
      </c>
      <c r="AP5" s="49"/>
      <c r="AR5" s="29" t="s">
        <v>176</v>
      </c>
      <c r="AS5" s="29"/>
    </row>
    <row r="6" ht="13.5" customHeight="1" spans="2:45">
      <c r="B6" s="24"/>
      <c r="C6" s="24"/>
      <c r="D6" s="24"/>
      <c r="E6" s="24"/>
      <c r="F6" s="24"/>
      <c r="G6" s="24"/>
      <c r="I6" s="36"/>
      <c r="J6" s="36"/>
      <c r="K6" s="36"/>
      <c r="M6" s="33">
        <v>1</v>
      </c>
      <c r="N6" s="38">
        <v>0</v>
      </c>
      <c r="O6" s="38">
        <v>0</v>
      </c>
      <c r="P6" s="38">
        <v>0</v>
      </c>
      <c r="Q6" s="38">
        <v>0</v>
      </c>
      <c r="R6" s="38">
        <v>0</v>
      </c>
      <c r="S6" s="38">
        <v>0</v>
      </c>
      <c r="T6" s="38">
        <v>0</v>
      </c>
      <c r="U6" s="38">
        <v>0</v>
      </c>
      <c r="V6" s="38">
        <v>0</v>
      </c>
      <c r="W6" s="38">
        <v>0</v>
      </c>
      <c r="X6" s="38">
        <v>0</v>
      </c>
      <c r="Y6" s="38">
        <v>0</v>
      </c>
      <c r="Z6" s="38">
        <v>0</v>
      </c>
      <c r="AA6" s="38">
        <v>0</v>
      </c>
      <c r="AB6" s="38">
        <v>0</v>
      </c>
      <c r="AC6" s="38">
        <v>0</v>
      </c>
      <c r="AD6" s="38">
        <v>0</v>
      </c>
      <c r="AE6" s="38">
        <v>0</v>
      </c>
      <c r="AF6" s="38">
        <v>0</v>
      </c>
      <c r="AG6" s="38">
        <v>0</v>
      </c>
      <c r="AH6" s="38">
        <v>0</v>
      </c>
      <c r="AI6" s="38">
        <v>0</v>
      </c>
      <c r="AJ6" s="38">
        <v>0</v>
      </c>
      <c r="AM6" s="43" t="s">
        <v>16</v>
      </c>
      <c r="AN6" s="43" t="s">
        <v>17</v>
      </c>
      <c r="AO6" s="252" t="s">
        <v>161</v>
      </c>
      <c r="AP6" s="252" t="s">
        <v>162</v>
      </c>
      <c r="AR6" s="21" t="s">
        <v>177</v>
      </c>
      <c r="AS6" s="21" t="s">
        <v>178</v>
      </c>
    </row>
    <row r="7" ht="14.25" spans="2:45">
      <c r="B7" s="25">
        <v>1</v>
      </c>
      <c r="C7" s="25">
        <v>1</v>
      </c>
      <c r="D7" s="26">
        <f>INDEX($M$2:$AJ$30,MATCH(B7,$M$2:$M$30,0),MATCH(CONCATENATE(PT,PPT),$M$2:$AJ$2,0))</f>
        <v>0</v>
      </c>
      <c r="E7" s="27">
        <f>(IF(B7=1,Modal_Basic_Prem_Yr1,Modal_Basic_Prem_Yr2))*(B7&lt;=PPT)*IF(Prem_Mode="Monthly",12,1)</f>
        <v>37848</v>
      </c>
      <c r="F7" s="27">
        <f>SUM($E$7:E7)*(B7&lt;=PT)</f>
        <v>37848</v>
      </c>
      <c r="G7" s="27">
        <f>D7*F7</f>
        <v>0</v>
      </c>
      <c r="H7" s="28"/>
      <c r="I7" s="39"/>
      <c r="J7" s="40"/>
      <c r="K7" s="40"/>
      <c r="M7" s="33">
        <v>2</v>
      </c>
      <c r="N7" s="38">
        <v>0.3</v>
      </c>
      <c r="O7" s="38">
        <v>0.3</v>
      </c>
      <c r="P7" s="38">
        <v>0.3</v>
      </c>
      <c r="Q7" s="38">
        <v>0.3</v>
      </c>
      <c r="R7" s="38">
        <v>0.3</v>
      </c>
      <c r="S7" s="38">
        <v>0.3</v>
      </c>
      <c r="T7" s="38">
        <v>0.3</v>
      </c>
      <c r="U7" s="38">
        <v>0.3</v>
      </c>
      <c r="V7" s="38">
        <v>0</v>
      </c>
      <c r="W7" s="38">
        <v>0</v>
      </c>
      <c r="X7" s="38">
        <v>0</v>
      </c>
      <c r="Y7" s="38">
        <v>0</v>
      </c>
      <c r="Z7" s="38">
        <v>0</v>
      </c>
      <c r="AA7" s="38">
        <v>0</v>
      </c>
      <c r="AB7" s="38">
        <v>0</v>
      </c>
      <c r="AC7" s="38">
        <v>0</v>
      </c>
      <c r="AD7" s="38">
        <v>0</v>
      </c>
      <c r="AE7" s="38">
        <v>0</v>
      </c>
      <c r="AF7" s="38">
        <v>0</v>
      </c>
      <c r="AG7" s="38">
        <v>0</v>
      </c>
      <c r="AH7" s="38">
        <v>0</v>
      </c>
      <c r="AI7" s="38">
        <v>0</v>
      </c>
      <c r="AJ7" s="38">
        <v>0</v>
      </c>
      <c r="AL7" s="30" t="str">
        <f>CONCATENATE(AM7,AN7)</f>
        <v>125</v>
      </c>
      <c r="AM7" s="43">
        <v>12</v>
      </c>
      <c r="AN7" s="43">
        <v>5</v>
      </c>
      <c r="AO7" s="51">
        <v>0.39</v>
      </c>
      <c r="AP7" s="51">
        <v>0.29</v>
      </c>
      <c r="AR7" s="21">
        <v>1</v>
      </c>
      <c r="AS7" s="52">
        <f>ROUND(SUM($E$7)*10%,0)</f>
        <v>3785</v>
      </c>
    </row>
    <row r="8" ht="14.25" spans="2:45">
      <c r="B8" s="25">
        <f>B7+1</f>
        <v>2</v>
      </c>
      <c r="C8" s="25">
        <f>C7+1</f>
        <v>2</v>
      </c>
      <c r="D8" s="26">
        <f>INDEX($M$2:$AJ$30,MATCH(B8,$M$2:$M$30,0),MATCH(CONCATENATE(PT,PPT),$M$2:$AJ$2,0))</f>
        <v>0</v>
      </c>
      <c r="E8" s="27">
        <f>(IF(B8=1,Modal_Basic_Prem_Yr1,Modal_Basic_Prem_Yr2))*(B8&lt;=PPT)*IF(Prem_Mode="Monthly",12,1)</f>
        <v>37848</v>
      </c>
      <c r="F8" s="27">
        <f>SUM($E$7:E8)*(B8&lt;=PT)</f>
        <v>75696</v>
      </c>
      <c r="G8" s="27">
        <f t="shared" ref="G8:G31" si="0">D8*F8</f>
        <v>0</v>
      </c>
      <c r="H8" s="28"/>
      <c r="I8" s="39"/>
      <c r="J8" s="40"/>
      <c r="K8" s="40"/>
      <c r="M8" s="33">
        <v>3</v>
      </c>
      <c r="N8" s="38">
        <v>0.3</v>
      </c>
      <c r="O8" s="38">
        <v>0.3</v>
      </c>
      <c r="P8" s="38">
        <v>0.3</v>
      </c>
      <c r="Q8" s="38">
        <v>0.3</v>
      </c>
      <c r="R8" s="38">
        <v>0.3</v>
      </c>
      <c r="S8" s="38">
        <v>0.3</v>
      </c>
      <c r="T8" s="38">
        <v>0.3</v>
      </c>
      <c r="U8" s="38">
        <v>0.3</v>
      </c>
      <c r="V8" s="38">
        <v>0.3</v>
      </c>
      <c r="W8" s="38">
        <v>0.3</v>
      </c>
      <c r="X8" s="38">
        <v>0.3</v>
      </c>
      <c r="Y8" s="38">
        <v>0.3</v>
      </c>
      <c r="Z8" s="38">
        <v>0.3</v>
      </c>
      <c r="AA8" s="38">
        <v>0.3</v>
      </c>
      <c r="AB8" s="38">
        <v>0.3</v>
      </c>
      <c r="AC8" s="38">
        <v>0.3</v>
      </c>
      <c r="AD8" s="38">
        <v>0.3</v>
      </c>
      <c r="AE8" s="38">
        <v>0.3</v>
      </c>
      <c r="AF8" s="38">
        <v>0.3</v>
      </c>
      <c r="AG8" s="38">
        <v>0.3</v>
      </c>
      <c r="AH8" s="38">
        <v>0.3</v>
      </c>
      <c r="AI8" s="38">
        <v>0.3</v>
      </c>
      <c r="AJ8" s="38">
        <v>0.3</v>
      </c>
      <c r="AL8" s="30" t="str">
        <f>CONCATENATE(AM8,AN8)</f>
        <v>135</v>
      </c>
      <c r="AM8" s="43">
        <v>13</v>
      </c>
      <c r="AN8" s="43">
        <v>5</v>
      </c>
      <c r="AO8" s="51">
        <v>0.43</v>
      </c>
      <c r="AP8" s="51">
        <v>0.28</v>
      </c>
      <c r="AR8" s="21">
        <v>2</v>
      </c>
      <c r="AS8" s="52">
        <f>ROUND(SUM($E$7:$E$8)*20%,0)*(PPT&gt;=10)</f>
        <v>15139</v>
      </c>
    </row>
    <row r="9" ht="14.25" spans="2:42">
      <c r="B9" s="25">
        <f t="shared" ref="B9:B31" si="1">B8+1</f>
        <v>3</v>
      </c>
      <c r="C9" s="25">
        <f t="shared" ref="C9:C31" si="2">C8+1</f>
        <v>3</v>
      </c>
      <c r="D9" s="26">
        <f>INDEX($M$2:$AJ$30,MATCH(B9,$M$2:$M$30,0),MATCH(CONCATENATE(PT,PPT),$M$2:$AJ$2,0))</f>
        <v>0.3</v>
      </c>
      <c r="E9" s="27">
        <f>(IF(B9=1,Modal_Basic_Prem_Yr1,Modal_Basic_Prem_Yr2))*(B9&lt;=PPT)*IF(Prem_Mode="Monthly",12,1)</f>
        <v>37848</v>
      </c>
      <c r="F9" s="27">
        <f>SUM($E$7:E9)*(B9&lt;=PT)</f>
        <v>113544</v>
      </c>
      <c r="G9" s="27">
        <f>D9*F9</f>
        <v>34063.2</v>
      </c>
      <c r="H9" s="28"/>
      <c r="I9" s="39"/>
      <c r="J9" s="40"/>
      <c r="K9" s="40"/>
      <c r="M9" s="33">
        <v>4</v>
      </c>
      <c r="N9" s="38">
        <v>0.5</v>
      </c>
      <c r="O9" s="38">
        <v>0.5</v>
      </c>
      <c r="P9" s="38">
        <v>0.5</v>
      </c>
      <c r="Q9" s="38">
        <v>0.5</v>
      </c>
      <c r="R9" s="38">
        <v>0.5</v>
      </c>
      <c r="S9" s="38">
        <v>0.5</v>
      </c>
      <c r="T9" s="38">
        <v>0.5</v>
      </c>
      <c r="U9" s="38">
        <v>0.5</v>
      </c>
      <c r="V9" s="38">
        <v>0.5</v>
      </c>
      <c r="W9" s="38">
        <v>0.5</v>
      </c>
      <c r="X9" s="38">
        <v>0.5</v>
      </c>
      <c r="Y9" s="38">
        <v>0.5</v>
      </c>
      <c r="Z9" s="38">
        <v>0.5</v>
      </c>
      <c r="AA9" s="38">
        <v>0.5</v>
      </c>
      <c r="AB9" s="38">
        <v>0.5</v>
      </c>
      <c r="AC9" s="38">
        <v>0.5</v>
      </c>
      <c r="AD9" s="38">
        <v>0.5</v>
      </c>
      <c r="AE9" s="38">
        <v>0.5</v>
      </c>
      <c r="AF9" s="38">
        <v>0.5</v>
      </c>
      <c r="AG9" s="38">
        <v>0.5</v>
      </c>
      <c r="AH9" s="38">
        <v>0.5</v>
      </c>
      <c r="AI9" s="38">
        <v>0.5</v>
      </c>
      <c r="AJ9" s="38">
        <v>0.5</v>
      </c>
      <c r="AL9" s="30" t="str">
        <f>CONCATENATE(AM9,AN9)</f>
        <v>155</v>
      </c>
      <c r="AM9" s="43">
        <v>15</v>
      </c>
      <c r="AN9" s="43">
        <v>5</v>
      </c>
      <c r="AO9" s="51">
        <v>0.53</v>
      </c>
      <c r="AP9" s="51">
        <v>0.26</v>
      </c>
    </row>
    <row r="10" ht="14.25" spans="2:42">
      <c r="B10" s="25">
        <f>B9+1</f>
        <v>4</v>
      </c>
      <c r="C10" s="25">
        <f>C9+1</f>
        <v>4</v>
      </c>
      <c r="D10" s="26">
        <f>INDEX($M$2:$AJ$30,MATCH(B10,$M$2:$M$30,0),MATCH(CONCATENATE(PT,PPT),$M$2:$AJ$2,0))</f>
        <v>0.5</v>
      </c>
      <c r="E10" s="27">
        <f>(IF(B10=1,Modal_Basic_Prem_Yr1,Modal_Basic_Prem_Yr2))*(B10&lt;=PPT)*IF(Prem_Mode="Monthly",12,1)</f>
        <v>37848</v>
      </c>
      <c r="F10" s="27">
        <f>SUM($E$7:E10)*(B10&lt;=PT)</f>
        <v>151392</v>
      </c>
      <c r="G10" s="27">
        <f>D10*F10</f>
        <v>75696</v>
      </c>
      <c r="H10" s="28"/>
      <c r="I10" s="39"/>
      <c r="J10" s="40"/>
      <c r="K10" s="40"/>
      <c r="M10" s="33">
        <v>5</v>
      </c>
      <c r="N10" s="38">
        <v>0.5</v>
      </c>
      <c r="O10" s="38">
        <v>0.5</v>
      </c>
      <c r="P10" s="38">
        <v>0.5</v>
      </c>
      <c r="Q10" s="38">
        <v>0.5</v>
      </c>
      <c r="R10" s="38">
        <v>0.5</v>
      </c>
      <c r="S10" s="38">
        <v>0.5</v>
      </c>
      <c r="T10" s="38">
        <v>0.5</v>
      </c>
      <c r="U10" s="38">
        <v>0.5</v>
      </c>
      <c r="V10" s="38">
        <v>0.5</v>
      </c>
      <c r="W10" s="38">
        <v>0.5</v>
      </c>
      <c r="X10" s="38">
        <v>0.5</v>
      </c>
      <c r="Y10" s="38">
        <v>0.5</v>
      </c>
      <c r="Z10" s="38">
        <v>0.5</v>
      </c>
      <c r="AA10" s="38">
        <v>0.5</v>
      </c>
      <c r="AB10" s="38">
        <v>0.5</v>
      </c>
      <c r="AC10" s="38">
        <v>0.5</v>
      </c>
      <c r="AD10" s="38">
        <v>0.5</v>
      </c>
      <c r="AE10" s="38">
        <v>0.5</v>
      </c>
      <c r="AF10" s="38">
        <v>0.5</v>
      </c>
      <c r="AG10" s="38">
        <v>0.5</v>
      </c>
      <c r="AH10" s="38">
        <v>0.5</v>
      </c>
      <c r="AI10" s="38">
        <v>0.5</v>
      </c>
      <c r="AJ10" s="38">
        <v>0.5</v>
      </c>
      <c r="AL10" s="30" t="str">
        <f>CONCATENATE(AM10,AN10)</f>
        <v>205</v>
      </c>
      <c r="AM10" s="43">
        <v>20</v>
      </c>
      <c r="AN10" s="43">
        <v>5</v>
      </c>
      <c r="AO10" s="51">
        <v>0.84</v>
      </c>
      <c r="AP10" s="51">
        <v>0.28</v>
      </c>
    </row>
    <row r="11" ht="14.25" spans="2:42">
      <c r="B11" s="25">
        <f>B10+1</f>
        <v>5</v>
      </c>
      <c r="C11" s="25">
        <f>C10+1</f>
        <v>5</v>
      </c>
      <c r="D11" s="26">
        <f>INDEX($M$2:$AJ$30,MATCH(B11,$M$2:$M$30,0),MATCH(CONCATENATE(PT,PPT),$M$2:$AJ$2,0))</f>
        <v>0.5</v>
      </c>
      <c r="E11" s="27">
        <f>(IF(B11=1,Modal_Basic_Prem_Yr1,Modal_Basic_Prem_Yr2))*(B11&lt;=PPT)*IF(Prem_Mode="Monthly",12,1)</f>
        <v>37848</v>
      </c>
      <c r="F11" s="27">
        <f>SUM($E$7:E11)*(B11&lt;=PT)</f>
        <v>189240</v>
      </c>
      <c r="G11" s="27">
        <f>D11*F11</f>
        <v>94620</v>
      </c>
      <c r="H11" s="28"/>
      <c r="I11" s="39"/>
      <c r="J11" s="40"/>
      <c r="K11" s="40"/>
      <c r="M11" s="33">
        <v>6</v>
      </c>
      <c r="N11" s="38">
        <v>0.5</v>
      </c>
      <c r="O11" s="38">
        <v>0.5</v>
      </c>
      <c r="P11" s="38">
        <v>0.5</v>
      </c>
      <c r="Q11" s="38">
        <v>0.5</v>
      </c>
      <c r="R11" s="38">
        <v>0.5</v>
      </c>
      <c r="S11" s="38">
        <v>0.5</v>
      </c>
      <c r="T11" s="38">
        <v>0.5</v>
      </c>
      <c r="U11" s="38">
        <v>0.5</v>
      </c>
      <c r="V11" s="38">
        <v>0.5</v>
      </c>
      <c r="W11" s="38">
        <v>0.5</v>
      </c>
      <c r="X11" s="38">
        <v>0.5</v>
      </c>
      <c r="Y11" s="38">
        <v>0.5</v>
      </c>
      <c r="Z11" s="38">
        <v>0.5</v>
      </c>
      <c r="AA11" s="38">
        <v>0.5</v>
      </c>
      <c r="AB11" s="38">
        <v>0.5</v>
      </c>
      <c r="AC11" s="38">
        <v>0.5</v>
      </c>
      <c r="AD11" s="38">
        <v>0.5</v>
      </c>
      <c r="AE11" s="38">
        <v>0.5</v>
      </c>
      <c r="AF11" s="38">
        <v>0.5</v>
      </c>
      <c r="AG11" s="38">
        <v>0.5</v>
      </c>
      <c r="AH11" s="38">
        <v>0.5</v>
      </c>
      <c r="AI11" s="38">
        <v>0.5</v>
      </c>
      <c r="AJ11" s="38">
        <v>0.5</v>
      </c>
      <c r="AL11" s="30" t="str">
        <f>CONCATENATE(AM11,AN11)</f>
        <v>146</v>
      </c>
      <c r="AM11" s="43">
        <v>14</v>
      </c>
      <c r="AN11" s="43">
        <v>6</v>
      </c>
      <c r="AO11" s="51">
        <v>0.4</v>
      </c>
      <c r="AP11" s="51">
        <v>0.23</v>
      </c>
    </row>
    <row r="12" ht="14.25" spans="2:42">
      <c r="B12" s="25">
        <f>B11+1</f>
        <v>6</v>
      </c>
      <c r="C12" s="25">
        <f>C11+1</f>
        <v>6</v>
      </c>
      <c r="D12" s="26">
        <f>INDEX($M$2:$AJ$30,MATCH(B12,$M$2:$M$30,0),MATCH(CONCATENATE(PT,PPT),$M$2:$AJ$2,0))</f>
        <v>0.5</v>
      </c>
      <c r="E12" s="27">
        <f>(IF(B12=1,Modal_Basic_Prem_Yr1,Modal_Basic_Prem_Yr2))*(B12&lt;=PPT)*IF(Prem_Mode="Monthly",12,1)</f>
        <v>37848</v>
      </c>
      <c r="F12" s="27">
        <f>SUM($E$7:E12)*(B12&lt;=PT)</f>
        <v>227088</v>
      </c>
      <c r="G12" s="27">
        <f>D12*F12</f>
        <v>113544</v>
      </c>
      <c r="H12" s="28"/>
      <c r="I12" s="39"/>
      <c r="J12" s="40"/>
      <c r="K12" s="40"/>
      <c r="M12" s="33">
        <v>7</v>
      </c>
      <c r="N12" s="38">
        <v>0.5</v>
      </c>
      <c r="O12" s="38">
        <v>0.5</v>
      </c>
      <c r="P12" s="38">
        <v>0.5</v>
      </c>
      <c r="Q12" s="38">
        <v>0.5</v>
      </c>
      <c r="R12" s="38">
        <v>0.5</v>
      </c>
      <c r="S12" s="38">
        <v>0.5</v>
      </c>
      <c r="T12" s="38">
        <v>0.5</v>
      </c>
      <c r="U12" s="38">
        <v>0.5</v>
      </c>
      <c r="V12" s="38">
        <v>0.5</v>
      </c>
      <c r="W12" s="38">
        <v>0.5</v>
      </c>
      <c r="X12" s="38">
        <v>0.5</v>
      </c>
      <c r="Y12" s="38">
        <v>0.5</v>
      </c>
      <c r="Z12" s="38">
        <v>0.5</v>
      </c>
      <c r="AA12" s="38">
        <v>0.5</v>
      </c>
      <c r="AB12" s="38">
        <v>0.5</v>
      </c>
      <c r="AC12" s="38">
        <v>0.5</v>
      </c>
      <c r="AD12" s="38">
        <v>0.5</v>
      </c>
      <c r="AE12" s="38">
        <v>0.5</v>
      </c>
      <c r="AF12" s="38">
        <v>0.5</v>
      </c>
      <c r="AG12" s="38">
        <v>0.5</v>
      </c>
      <c r="AH12" s="38">
        <v>0.5</v>
      </c>
      <c r="AI12" s="38">
        <v>0.5</v>
      </c>
      <c r="AJ12" s="38">
        <v>0.5</v>
      </c>
      <c r="AL12" s="30" t="str">
        <f>CONCATENATE(AM12,AN12)</f>
        <v>157</v>
      </c>
      <c r="AM12" s="43">
        <v>15</v>
      </c>
      <c r="AN12" s="43">
        <v>7</v>
      </c>
      <c r="AO12" s="51">
        <v>0.47</v>
      </c>
      <c r="AP12" s="51">
        <v>0.27</v>
      </c>
    </row>
    <row r="13" ht="14.25" spans="2:42">
      <c r="B13" s="25">
        <f>B12+1</f>
        <v>7</v>
      </c>
      <c r="C13" s="25">
        <f>C12+1</f>
        <v>7</v>
      </c>
      <c r="D13" s="26">
        <f>INDEX($M$2:$AJ$30,MATCH(B13,$M$2:$M$30,0),MATCH(CONCATENATE(PT,PPT),$M$2:$AJ$2,0))</f>
        <v>0.5</v>
      </c>
      <c r="E13" s="27">
        <f>(IF(B13=1,Modal_Basic_Prem_Yr1,Modal_Basic_Prem_Yr2))*(B13&lt;=PPT)*IF(Prem_Mode="Monthly",12,1)</f>
        <v>37848</v>
      </c>
      <c r="F13" s="27">
        <f>SUM($E$7:E13)*(B13&lt;=PT)</f>
        <v>264936</v>
      </c>
      <c r="G13" s="27">
        <f>D13*F13</f>
        <v>132468</v>
      </c>
      <c r="H13" s="28"/>
      <c r="I13" s="39"/>
      <c r="J13" s="40"/>
      <c r="K13" s="40"/>
      <c r="M13" s="33">
        <v>8</v>
      </c>
      <c r="N13" s="38">
        <v>0.56</v>
      </c>
      <c r="O13" s="38">
        <v>0.55</v>
      </c>
      <c r="P13" s="38">
        <v>0.53</v>
      </c>
      <c r="Q13" s="38">
        <v>0.52</v>
      </c>
      <c r="R13" s="38">
        <v>0.54</v>
      </c>
      <c r="S13" s="38">
        <v>0.54</v>
      </c>
      <c r="T13" s="38">
        <v>0.53</v>
      </c>
      <c r="U13" s="38">
        <v>0.53</v>
      </c>
      <c r="V13" s="38">
        <v>0.52</v>
      </c>
      <c r="W13" s="38">
        <v>0.52</v>
      </c>
      <c r="X13" s="38">
        <v>0.52</v>
      </c>
      <c r="Y13" s="38">
        <v>0.51</v>
      </c>
      <c r="Z13" s="38">
        <v>0.51</v>
      </c>
      <c r="AA13" s="38">
        <v>0.51</v>
      </c>
      <c r="AB13" s="38">
        <v>0.51</v>
      </c>
      <c r="AC13" s="38">
        <v>0.51</v>
      </c>
      <c r="AD13" s="38">
        <v>0.52</v>
      </c>
      <c r="AE13" s="38">
        <v>0.52</v>
      </c>
      <c r="AF13" s="38">
        <v>0.52</v>
      </c>
      <c r="AG13" s="38">
        <v>0.51</v>
      </c>
      <c r="AH13" s="38">
        <v>0.51</v>
      </c>
      <c r="AI13" s="38">
        <v>0.51</v>
      </c>
      <c r="AJ13" s="38">
        <v>0.51</v>
      </c>
      <c r="AL13" s="30" t="str">
        <f>CONCATENATE(AM13,AN13)</f>
        <v>168</v>
      </c>
      <c r="AM13" s="43">
        <v>16</v>
      </c>
      <c r="AN13" s="43">
        <v>8</v>
      </c>
      <c r="AO13" s="51">
        <v>0.45</v>
      </c>
      <c r="AP13" s="51">
        <v>0.25</v>
      </c>
    </row>
    <row r="14" ht="14.25" spans="2:42">
      <c r="B14" s="25">
        <f>B13+1</f>
        <v>8</v>
      </c>
      <c r="C14" s="25">
        <f>C13+1</f>
        <v>8</v>
      </c>
      <c r="D14" s="26">
        <f>INDEX($M$2:$AJ$30,MATCH(B14,$M$2:$M$30,0),MATCH(CONCATENATE(PT,PPT),$M$2:$AJ$2,0))</f>
        <v>0.52</v>
      </c>
      <c r="E14" s="27">
        <f>(IF(B14=1,Modal_Basic_Prem_Yr1,Modal_Basic_Prem_Yr2))*(B14&lt;=PPT)*IF(Prem_Mode="Monthly",12,1)</f>
        <v>37848</v>
      </c>
      <c r="F14" s="27">
        <f>SUM($E$7:E14)*(B14&lt;=PT)</f>
        <v>302784</v>
      </c>
      <c r="G14" s="27">
        <f>D14*F14</f>
        <v>157447.68</v>
      </c>
      <c r="H14" s="28"/>
      <c r="I14" s="39"/>
      <c r="J14" s="40"/>
      <c r="K14" s="40"/>
      <c r="M14" s="33">
        <v>9</v>
      </c>
      <c r="N14" s="38">
        <v>0.62</v>
      </c>
      <c r="O14" s="38">
        <v>0.6</v>
      </c>
      <c r="P14" s="38">
        <v>0.57</v>
      </c>
      <c r="Q14" s="38">
        <v>0.53</v>
      </c>
      <c r="R14" s="38">
        <v>0.58</v>
      </c>
      <c r="S14" s="38">
        <v>0.57</v>
      </c>
      <c r="T14" s="38">
        <v>0.56</v>
      </c>
      <c r="U14" s="38">
        <v>0.55</v>
      </c>
      <c r="V14" s="38">
        <v>0.54</v>
      </c>
      <c r="W14" s="38">
        <v>0.54</v>
      </c>
      <c r="X14" s="38">
        <v>0.53</v>
      </c>
      <c r="Y14" s="38">
        <v>0.53</v>
      </c>
      <c r="Z14" s="38">
        <v>0.52</v>
      </c>
      <c r="AA14" s="38">
        <v>0.52</v>
      </c>
      <c r="AB14" s="38">
        <v>0.52</v>
      </c>
      <c r="AC14" s="38">
        <v>0.52</v>
      </c>
      <c r="AD14" s="38">
        <v>0.54</v>
      </c>
      <c r="AE14" s="38">
        <v>0.53</v>
      </c>
      <c r="AF14" s="38">
        <v>0.53</v>
      </c>
      <c r="AG14" s="38">
        <v>0.53</v>
      </c>
      <c r="AH14" s="38">
        <v>0.52</v>
      </c>
      <c r="AI14" s="38">
        <v>0.52</v>
      </c>
      <c r="AJ14" s="38">
        <v>0.52</v>
      </c>
      <c r="AL14" s="30" t="str">
        <f>CONCATENATE(AM14,AN14)</f>
        <v>179</v>
      </c>
      <c r="AM14" s="43">
        <v>17</v>
      </c>
      <c r="AN14" s="43">
        <v>9</v>
      </c>
      <c r="AO14" s="51">
        <v>0.44</v>
      </c>
      <c r="AP14" s="51">
        <v>0.24</v>
      </c>
    </row>
    <row r="15" ht="14.25" spans="2:42">
      <c r="B15" s="25">
        <f>B14+1</f>
        <v>9</v>
      </c>
      <c r="C15" s="25">
        <f>C14+1</f>
        <v>9</v>
      </c>
      <c r="D15" s="26">
        <f>INDEX($M$2:$AJ$30,MATCH(B15,$M$2:$M$30,0),MATCH(CONCATENATE(PT,PPT),$M$2:$AJ$2,0))</f>
        <v>0.54</v>
      </c>
      <c r="E15" s="27">
        <f>(IF(B15=1,Modal_Basic_Prem_Yr1,Modal_Basic_Prem_Yr2))*(B15&lt;=PPT)*IF(Prem_Mode="Monthly",12,1)</f>
        <v>37848</v>
      </c>
      <c r="F15" s="27">
        <f>SUM($E$7:E15)*(B15&lt;=PT)</f>
        <v>340632</v>
      </c>
      <c r="G15" s="27">
        <f>D15*F15</f>
        <v>183941.28</v>
      </c>
      <c r="H15" s="28"/>
      <c r="I15" s="39"/>
      <c r="J15" s="40"/>
      <c r="K15" s="40"/>
      <c r="M15" s="33">
        <v>10</v>
      </c>
      <c r="N15" s="38">
        <v>0.69</v>
      </c>
      <c r="O15" s="38">
        <v>0.65</v>
      </c>
      <c r="P15" s="38">
        <v>0.6</v>
      </c>
      <c r="Q15" s="38">
        <v>0.55</v>
      </c>
      <c r="R15" s="38">
        <v>0.62</v>
      </c>
      <c r="S15" s="38">
        <v>0.61</v>
      </c>
      <c r="T15" s="38">
        <v>0.59</v>
      </c>
      <c r="U15" s="38">
        <v>0.58</v>
      </c>
      <c r="V15" s="38">
        <v>0.57</v>
      </c>
      <c r="W15" s="38">
        <v>0.56</v>
      </c>
      <c r="X15" s="38">
        <v>0.55</v>
      </c>
      <c r="Y15" s="38">
        <v>0.54</v>
      </c>
      <c r="Z15" s="38">
        <v>0.54</v>
      </c>
      <c r="AA15" s="38">
        <v>0.53</v>
      </c>
      <c r="AB15" s="38">
        <v>0.53</v>
      </c>
      <c r="AC15" s="38">
        <v>0.53</v>
      </c>
      <c r="AD15" s="38">
        <v>0.56</v>
      </c>
      <c r="AE15" s="38">
        <v>0.55</v>
      </c>
      <c r="AF15" s="38">
        <v>0.55</v>
      </c>
      <c r="AG15" s="38">
        <v>0.54</v>
      </c>
      <c r="AH15" s="38">
        <v>0.54</v>
      </c>
      <c r="AI15" s="38">
        <v>0.53</v>
      </c>
      <c r="AJ15" s="38">
        <v>0.53</v>
      </c>
      <c r="AL15" s="30" t="str">
        <f>CONCATENATE(AM15,AN15)</f>
        <v>1810</v>
      </c>
      <c r="AM15" s="43">
        <v>18</v>
      </c>
      <c r="AN15" s="43">
        <v>10</v>
      </c>
      <c r="AO15" s="51">
        <v>0.44</v>
      </c>
      <c r="AP15" s="51">
        <v>0.23</v>
      </c>
    </row>
    <row r="16" ht="14.25" spans="2:42">
      <c r="B16" s="25">
        <f>B15+1</f>
        <v>10</v>
      </c>
      <c r="C16" s="25">
        <f>C15+1</f>
        <v>10</v>
      </c>
      <c r="D16" s="26">
        <f>INDEX($M$2:$AJ$30,MATCH(B16,$M$2:$M$30,0),MATCH(CONCATENATE(PT,PPT),$M$2:$AJ$2,0))</f>
        <v>0.56</v>
      </c>
      <c r="E16" s="27">
        <f>(IF(B16=1,Modal_Basic_Prem_Yr1,Modal_Basic_Prem_Yr2))*(B16&lt;=PPT)*IF(Prem_Mode="Monthly",12,1)</f>
        <v>37848</v>
      </c>
      <c r="F16" s="27">
        <f>SUM($E$7:E16)*(B16&lt;=PT)</f>
        <v>378480</v>
      </c>
      <c r="G16" s="27">
        <f>D16*F16</f>
        <v>211948.8</v>
      </c>
      <c r="H16" s="28"/>
      <c r="I16" s="39"/>
      <c r="J16" s="40"/>
      <c r="K16" s="40"/>
      <c r="M16" s="33">
        <v>11</v>
      </c>
      <c r="N16" s="38">
        <v>0.75</v>
      </c>
      <c r="O16" s="38">
        <v>0.7</v>
      </c>
      <c r="P16" s="38">
        <v>0.64</v>
      </c>
      <c r="Q16" s="38">
        <v>0.56</v>
      </c>
      <c r="R16" s="38">
        <v>0.67</v>
      </c>
      <c r="S16" s="38">
        <v>0.64</v>
      </c>
      <c r="T16" s="38">
        <v>0.62</v>
      </c>
      <c r="U16" s="38">
        <v>0.6</v>
      </c>
      <c r="V16" s="38">
        <v>0.59</v>
      </c>
      <c r="W16" s="38">
        <v>0.58</v>
      </c>
      <c r="X16" s="38">
        <v>0.56</v>
      </c>
      <c r="Y16" s="38">
        <v>0.56</v>
      </c>
      <c r="Z16" s="38">
        <v>0.55</v>
      </c>
      <c r="AA16" s="38">
        <v>0.54</v>
      </c>
      <c r="AB16" s="38">
        <v>0.54</v>
      </c>
      <c r="AC16" s="38">
        <v>0.53</v>
      </c>
      <c r="AD16" s="38">
        <v>0.58</v>
      </c>
      <c r="AE16" s="38">
        <v>0.57</v>
      </c>
      <c r="AF16" s="38">
        <v>0.56</v>
      </c>
      <c r="AG16" s="38">
        <v>0.55</v>
      </c>
      <c r="AH16" s="38">
        <v>0.55</v>
      </c>
      <c r="AI16" s="38">
        <v>0.54</v>
      </c>
      <c r="AJ16" s="38">
        <v>0.54</v>
      </c>
      <c r="AL16" s="30" t="str">
        <f>CONCATENATE(AM16,AN16)</f>
        <v>1910</v>
      </c>
      <c r="AM16" s="43">
        <v>19</v>
      </c>
      <c r="AN16" s="43">
        <v>10</v>
      </c>
      <c r="AO16" s="51">
        <v>0.49</v>
      </c>
      <c r="AP16" s="51">
        <v>0.23</v>
      </c>
    </row>
    <row r="17" ht="14.25" spans="2:42">
      <c r="B17" s="25">
        <f>B16+1</f>
        <v>11</v>
      </c>
      <c r="C17" s="25">
        <f>C16+1</f>
        <v>11</v>
      </c>
      <c r="D17" s="26">
        <f>INDEX($M$2:$AJ$30,MATCH(B17,$M$2:$M$30,0),MATCH(CONCATENATE(PT,PPT),$M$2:$AJ$2,0))</f>
        <v>0.58</v>
      </c>
      <c r="E17" s="27">
        <f>(IF(B17=1,Modal_Basic_Prem_Yr1,Modal_Basic_Prem_Yr2))*(B17&lt;=PPT)*IF(Prem_Mode="Monthly",12,1)</f>
        <v>0</v>
      </c>
      <c r="F17" s="27">
        <f>SUM($E$7:E17)*(B17&lt;=PT)</f>
        <v>378480</v>
      </c>
      <c r="G17" s="27">
        <f>D17*F17</f>
        <v>219518.4</v>
      </c>
      <c r="H17" s="28"/>
      <c r="I17" s="39"/>
      <c r="J17" s="40"/>
      <c r="K17" s="40"/>
      <c r="M17" s="33">
        <v>12</v>
      </c>
      <c r="N17" s="38">
        <v>0.81</v>
      </c>
      <c r="O17" s="38">
        <v>0.75</v>
      </c>
      <c r="P17" s="38">
        <v>0.67</v>
      </c>
      <c r="Q17" s="38">
        <v>0.58</v>
      </c>
      <c r="R17" s="38">
        <v>0.71</v>
      </c>
      <c r="S17" s="38">
        <v>0.68</v>
      </c>
      <c r="T17" s="38">
        <v>0.65</v>
      </c>
      <c r="U17" s="38">
        <v>0.63</v>
      </c>
      <c r="V17" s="38">
        <v>0.61</v>
      </c>
      <c r="W17" s="38">
        <v>0.6</v>
      </c>
      <c r="X17" s="38">
        <v>0.58</v>
      </c>
      <c r="Y17" s="38">
        <v>0.57</v>
      </c>
      <c r="Z17" s="38">
        <v>0.56</v>
      </c>
      <c r="AA17" s="38">
        <v>0.55</v>
      </c>
      <c r="AB17" s="38">
        <v>0.55</v>
      </c>
      <c r="AC17" s="38">
        <v>0.54</v>
      </c>
      <c r="AD17" s="38">
        <v>0.6</v>
      </c>
      <c r="AE17" s="38">
        <v>0.58</v>
      </c>
      <c r="AF17" s="38">
        <v>0.58</v>
      </c>
      <c r="AG17" s="38">
        <v>0.57</v>
      </c>
      <c r="AH17" s="38">
        <v>0.56</v>
      </c>
      <c r="AI17" s="38">
        <v>0.55</v>
      </c>
      <c r="AJ17" s="38">
        <v>0.54</v>
      </c>
      <c r="AL17" s="30" t="str">
        <f>CONCATENATE(AM17,AN17)</f>
        <v>2010</v>
      </c>
      <c r="AM17" s="43">
        <v>20</v>
      </c>
      <c r="AN17" s="43">
        <v>10</v>
      </c>
      <c r="AO17" s="51">
        <v>0.54</v>
      </c>
      <c r="AP17" s="51">
        <v>0.24</v>
      </c>
    </row>
    <row r="18" ht="14.25" spans="2:42">
      <c r="B18" s="25">
        <f>B17+1</f>
        <v>12</v>
      </c>
      <c r="C18" s="25">
        <f>C17+1</f>
        <v>12</v>
      </c>
      <c r="D18" s="26">
        <f>INDEX($M$2:$AJ$30,MATCH(B18,$M$2:$M$30,0),MATCH(CONCATENATE(PT,PPT),$M$2:$AJ$2,0))</f>
        <v>0.6</v>
      </c>
      <c r="E18" s="27">
        <f>(IF(B18=1,Modal_Basic_Prem_Yr1,Modal_Basic_Prem_Yr2))*(B18&lt;=PPT)*IF(Prem_Mode="Monthly",12,1)</f>
        <v>0</v>
      </c>
      <c r="F18" s="27">
        <f>SUM($E$7:E18)*(B18&lt;=PT)</f>
        <v>378480</v>
      </c>
      <c r="G18" s="27">
        <f>D18*F18</f>
        <v>227088</v>
      </c>
      <c r="H18" s="28"/>
      <c r="I18" s="39"/>
      <c r="J18" s="40"/>
      <c r="K18" s="40"/>
      <c r="M18" s="33">
        <v>13</v>
      </c>
      <c r="N18" s="38">
        <v>0</v>
      </c>
      <c r="O18" s="38">
        <v>0.8</v>
      </c>
      <c r="P18" s="38">
        <v>0.7</v>
      </c>
      <c r="Q18" s="38">
        <v>0.59</v>
      </c>
      <c r="R18" s="38">
        <v>0.75</v>
      </c>
      <c r="S18" s="38">
        <v>0.71</v>
      </c>
      <c r="T18" s="38">
        <v>0.68</v>
      </c>
      <c r="U18" s="38">
        <v>0.65</v>
      </c>
      <c r="V18" s="38">
        <v>0.63</v>
      </c>
      <c r="W18" s="38">
        <v>0.62</v>
      </c>
      <c r="X18" s="38">
        <v>0.6</v>
      </c>
      <c r="Y18" s="38">
        <v>0.59</v>
      </c>
      <c r="Z18" s="38">
        <v>0.57</v>
      </c>
      <c r="AA18" s="38">
        <v>0.56</v>
      </c>
      <c r="AB18" s="38">
        <v>0.56</v>
      </c>
      <c r="AC18" s="38">
        <v>0.55</v>
      </c>
      <c r="AD18" s="38">
        <v>0.62</v>
      </c>
      <c r="AE18" s="38">
        <v>0.6</v>
      </c>
      <c r="AF18" s="38">
        <v>0.59</v>
      </c>
      <c r="AG18" s="38">
        <v>0.58</v>
      </c>
      <c r="AH18" s="38">
        <v>0.57</v>
      </c>
      <c r="AI18" s="38">
        <v>0.56</v>
      </c>
      <c r="AJ18" s="38">
        <v>0.55</v>
      </c>
      <c r="AL18" s="30" t="str">
        <f>CONCATENATE(AM18,AN18)</f>
        <v>2110</v>
      </c>
      <c r="AM18" s="43">
        <v>21</v>
      </c>
      <c r="AN18" s="43">
        <v>10</v>
      </c>
      <c r="AO18" s="51">
        <v>0.6</v>
      </c>
      <c r="AP18" s="51">
        <v>0.24</v>
      </c>
    </row>
    <row r="19" ht="14.25" spans="2:42">
      <c r="B19" s="25">
        <f>B18+1</f>
        <v>13</v>
      </c>
      <c r="C19" s="25">
        <f>C18+1</f>
        <v>13</v>
      </c>
      <c r="D19" s="26">
        <f>INDEX($M$2:$AJ$30,MATCH(B19,$M$2:$M$30,0),MATCH(CONCATENATE(PT,PPT),$M$2:$AJ$2,0))</f>
        <v>0.62</v>
      </c>
      <c r="E19" s="27">
        <f>(IF(B19=1,Modal_Basic_Prem_Yr1,Modal_Basic_Prem_Yr2))*(B19&lt;=PPT)*IF(Prem_Mode="Monthly",12,1)</f>
        <v>0</v>
      </c>
      <c r="F19" s="27">
        <f>SUM($E$7:E19)*(B19&lt;=PT)</f>
        <v>378480</v>
      </c>
      <c r="G19" s="27">
        <f>D19*F19</f>
        <v>234657.6</v>
      </c>
      <c r="H19" s="28"/>
      <c r="I19" s="39"/>
      <c r="J19" s="40"/>
      <c r="K19" s="40"/>
      <c r="M19" s="33">
        <v>14</v>
      </c>
      <c r="N19" s="38">
        <v>0</v>
      </c>
      <c r="O19" s="38">
        <v>0</v>
      </c>
      <c r="P19" s="38">
        <v>0.74</v>
      </c>
      <c r="Q19" s="38">
        <v>0.61</v>
      </c>
      <c r="R19" s="38">
        <v>0.79</v>
      </c>
      <c r="S19" s="38">
        <v>0.75</v>
      </c>
      <c r="T19" s="38">
        <v>0.71</v>
      </c>
      <c r="U19" s="38">
        <v>0.68</v>
      </c>
      <c r="V19" s="38">
        <v>0.65</v>
      </c>
      <c r="W19" s="38">
        <v>0.63</v>
      </c>
      <c r="X19" s="38">
        <v>0.61</v>
      </c>
      <c r="Y19" s="38">
        <v>0.6</v>
      </c>
      <c r="Z19" s="38">
        <v>0.58</v>
      </c>
      <c r="AA19" s="38">
        <v>0.57</v>
      </c>
      <c r="AB19" s="38">
        <v>0.57</v>
      </c>
      <c r="AC19" s="38">
        <v>0.56</v>
      </c>
      <c r="AD19" s="38">
        <v>0.64</v>
      </c>
      <c r="AE19" s="38">
        <v>0.62</v>
      </c>
      <c r="AF19" s="38">
        <v>0.61</v>
      </c>
      <c r="AG19" s="38">
        <v>0.59</v>
      </c>
      <c r="AH19" s="38">
        <v>0.58</v>
      </c>
      <c r="AI19" s="38">
        <v>0.57</v>
      </c>
      <c r="AJ19" s="38">
        <v>0.56</v>
      </c>
      <c r="AL19" s="30" t="str">
        <f>CONCATENATE(AM19,AN19)</f>
        <v>2210</v>
      </c>
      <c r="AM19" s="43">
        <v>22</v>
      </c>
      <c r="AN19" s="43">
        <v>10</v>
      </c>
      <c r="AO19" s="51">
        <v>0.66</v>
      </c>
      <c r="AP19" s="51">
        <v>0.24</v>
      </c>
    </row>
    <row r="20" ht="14.25" spans="2:42">
      <c r="B20" s="25">
        <f>B19+1</f>
        <v>14</v>
      </c>
      <c r="C20" s="25">
        <f>C19+1</f>
        <v>14</v>
      </c>
      <c r="D20" s="26">
        <f>INDEX($M$2:$AJ$30,MATCH(B20,$M$2:$M$30,0),MATCH(CONCATENATE(PT,PPT),$M$2:$AJ$2,0))</f>
        <v>0.63</v>
      </c>
      <c r="E20" s="27">
        <f>(IF(B20=1,Modal_Basic_Prem_Yr1,Modal_Basic_Prem_Yr2))*(B20&lt;=PPT)*IF(Prem_Mode="Monthly",12,1)</f>
        <v>0</v>
      </c>
      <c r="F20" s="27">
        <f>SUM($E$7:E20)*(B20&lt;=PT)</f>
        <v>378480</v>
      </c>
      <c r="G20" s="27">
        <f>D20*F20</f>
        <v>238442.4</v>
      </c>
      <c r="H20" s="28"/>
      <c r="I20" s="39"/>
      <c r="J20" s="40"/>
      <c r="K20" s="40"/>
      <c r="M20" s="33">
        <v>15</v>
      </c>
      <c r="N20" s="38">
        <v>0</v>
      </c>
      <c r="O20" s="38">
        <v>0</v>
      </c>
      <c r="P20" s="38">
        <v>0.77</v>
      </c>
      <c r="Q20" s="38">
        <v>0.62</v>
      </c>
      <c r="R20" s="38">
        <v>0</v>
      </c>
      <c r="S20" s="38">
        <v>0.78</v>
      </c>
      <c r="T20" s="38">
        <v>0.74</v>
      </c>
      <c r="U20" s="38">
        <v>0.7</v>
      </c>
      <c r="V20" s="38">
        <v>0.67</v>
      </c>
      <c r="W20" s="38">
        <v>0.65</v>
      </c>
      <c r="X20" s="38">
        <v>0.63</v>
      </c>
      <c r="Y20" s="38">
        <v>0.61</v>
      </c>
      <c r="Z20" s="38">
        <v>0.6</v>
      </c>
      <c r="AA20" s="38">
        <v>0.59</v>
      </c>
      <c r="AB20" s="38">
        <v>0.58</v>
      </c>
      <c r="AC20" s="38">
        <v>0.57</v>
      </c>
      <c r="AD20" s="38">
        <v>0.66</v>
      </c>
      <c r="AE20" s="38">
        <v>0.64</v>
      </c>
      <c r="AF20" s="38">
        <v>0.62</v>
      </c>
      <c r="AG20" s="38">
        <v>0.61</v>
      </c>
      <c r="AH20" s="38">
        <v>0.6</v>
      </c>
      <c r="AI20" s="38">
        <v>0.58</v>
      </c>
      <c r="AJ20" s="38">
        <v>0.57</v>
      </c>
      <c r="AL20" s="30" t="str">
        <f>CONCATENATE(AM20,AN20)</f>
        <v>2310</v>
      </c>
      <c r="AM20" s="43">
        <v>23</v>
      </c>
      <c r="AN20" s="43">
        <v>10</v>
      </c>
      <c r="AO20" s="51">
        <v>0.72</v>
      </c>
      <c r="AP20" s="51">
        <v>0.25</v>
      </c>
    </row>
    <row r="21" ht="14.25" spans="2:42">
      <c r="B21" s="25">
        <f>B20+1</f>
        <v>15</v>
      </c>
      <c r="C21" s="25">
        <f>C20+1</f>
        <v>15</v>
      </c>
      <c r="D21" s="26">
        <f>INDEX($M$2:$AJ$30,MATCH(B21,$M$2:$M$30,0),MATCH(CONCATENATE(PT,PPT),$M$2:$AJ$2,0))</f>
        <v>0.65</v>
      </c>
      <c r="E21" s="27">
        <f>(IF(B21=1,Modal_Basic_Prem_Yr1,Modal_Basic_Prem_Yr2))*(B21&lt;=PPT)*IF(Prem_Mode="Monthly",12,1)</f>
        <v>0</v>
      </c>
      <c r="F21" s="27">
        <f>SUM($E$7:E21)*(B21&lt;=PT)</f>
        <v>378480</v>
      </c>
      <c r="G21" s="27">
        <f>D21*F21</f>
        <v>246012</v>
      </c>
      <c r="H21" s="28"/>
      <c r="I21" s="39"/>
      <c r="J21" s="40"/>
      <c r="K21" s="40"/>
      <c r="M21" s="33">
        <v>16</v>
      </c>
      <c r="N21" s="38">
        <v>0</v>
      </c>
      <c r="O21" s="38">
        <v>0</v>
      </c>
      <c r="P21" s="38">
        <v>0</v>
      </c>
      <c r="Q21" s="38">
        <v>0.64</v>
      </c>
      <c r="R21" s="38">
        <v>0</v>
      </c>
      <c r="S21" s="38">
        <v>0</v>
      </c>
      <c r="T21" s="38">
        <v>0.77</v>
      </c>
      <c r="U21" s="38">
        <v>0.73</v>
      </c>
      <c r="V21" s="38">
        <v>0.7</v>
      </c>
      <c r="W21" s="38">
        <v>0.67</v>
      </c>
      <c r="X21" s="38">
        <v>0.65</v>
      </c>
      <c r="Y21" s="38">
        <v>0.63</v>
      </c>
      <c r="Z21" s="38">
        <v>0.61</v>
      </c>
      <c r="AA21" s="38">
        <v>0.6</v>
      </c>
      <c r="AB21" s="38">
        <v>0.58</v>
      </c>
      <c r="AC21" s="38">
        <v>0.58</v>
      </c>
      <c r="AD21" s="38">
        <v>0.68</v>
      </c>
      <c r="AE21" s="38">
        <v>0.65</v>
      </c>
      <c r="AF21" s="38">
        <v>0.64</v>
      </c>
      <c r="AG21" s="38">
        <v>0.62</v>
      </c>
      <c r="AH21" s="38">
        <v>0.61</v>
      </c>
      <c r="AI21" s="38">
        <v>0.6</v>
      </c>
      <c r="AJ21" s="38">
        <v>0.58</v>
      </c>
      <c r="AL21" s="30" t="str">
        <f>CONCATENATE(AM21,AN21)</f>
        <v>2410</v>
      </c>
      <c r="AM21" s="43">
        <v>24</v>
      </c>
      <c r="AN21" s="43">
        <v>10</v>
      </c>
      <c r="AO21" s="51">
        <v>0.79</v>
      </c>
      <c r="AP21" s="51">
        <v>0.25</v>
      </c>
    </row>
    <row r="22" ht="14.25" spans="2:42">
      <c r="B22" s="25">
        <f>B21+1</f>
        <v>16</v>
      </c>
      <c r="C22" s="25">
        <f>C21+1</f>
        <v>16</v>
      </c>
      <c r="D22" s="26">
        <f>INDEX($M$2:$AJ$30,MATCH(B22,$M$2:$M$30,0),MATCH(CONCATENATE(PT,PPT),$M$2:$AJ$2,0))</f>
        <v>0.67</v>
      </c>
      <c r="E22" s="27">
        <f>(IF(B22=1,Modal_Basic_Prem_Yr1,Modal_Basic_Prem_Yr2))*(B22&lt;=PPT)*IF(Prem_Mode="Monthly",12,1)</f>
        <v>0</v>
      </c>
      <c r="F22" s="27">
        <f>SUM($E$7:E22)*(B22&lt;=PT)</f>
        <v>378480</v>
      </c>
      <c r="G22" s="27">
        <f>D22*F22</f>
        <v>253581.6</v>
      </c>
      <c r="H22" s="28"/>
      <c r="I22" s="39"/>
      <c r="J22" s="40"/>
      <c r="K22" s="40"/>
      <c r="M22" s="33">
        <v>17</v>
      </c>
      <c r="N22" s="38">
        <v>0</v>
      </c>
      <c r="O22" s="38">
        <v>0</v>
      </c>
      <c r="P22" s="38">
        <v>0</v>
      </c>
      <c r="Q22" s="38">
        <v>0.65</v>
      </c>
      <c r="R22" s="38">
        <v>0</v>
      </c>
      <c r="S22" s="38">
        <v>0</v>
      </c>
      <c r="T22" s="38">
        <v>0</v>
      </c>
      <c r="U22" s="38">
        <v>0.75</v>
      </c>
      <c r="V22" s="38">
        <v>0.72</v>
      </c>
      <c r="W22" s="38">
        <v>0.69</v>
      </c>
      <c r="X22" s="38">
        <v>0.66</v>
      </c>
      <c r="Y22" s="38">
        <v>0.64</v>
      </c>
      <c r="Z22" s="38">
        <v>0.62</v>
      </c>
      <c r="AA22" s="38">
        <v>0.61</v>
      </c>
      <c r="AB22" s="38">
        <v>0.59</v>
      </c>
      <c r="AC22" s="38">
        <v>0.58</v>
      </c>
      <c r="AD22" s="38">
        <v>0.7</v>
      </c>
      <c r="AE22" s="38">
        <v>0.67</v>
      </c>
      <c r="AF22" s="38">
        <v>0.65</v>
      </c>
      <c r="AG22" s="38">
        <v>0.63</v>
      </c>
      <c r="AH22" s="38">
        <v>0.62</v>
      </c>
      <c r="AI22" s="38">
        <v>0.61</v>
      </c>
      <c r="AJ22" s="38">
        <v>0.59</v>
      </c>
      <c r="AL22" s="30" t="str">
        <f>CONCATENATE(AM22,AN22)</f>
        <v>2510</v>
      </c>
      <c r="AM22" s="43">
        <v>25</v>
      </c>
      <c r="AN22" s="43">
        <v>10</v>
      </c>
      <c r="AO22" s="51">
        <v>0.87</v>
      </c>
      <c r="AP22" s="51">
        <v>0.25</v>
      </c>
    </row>
    <row r="23" ht="14.25" spans="2:42">
      <c r="B23" s="25">
        <f>B22+1</f>
        <v>17</v>
      </c>
      <c r="C23" s="25">
        <f>C22+1</f>
        <v>17</v>
      </c>
      <c r="D23" s="26">
        <f>INDEX($M$2:$AJ$30,MATCH(B23,$M$2:$M$30,0),MATCH(CONCATENATE(PT,PPT),$M$2:$AJ$2,0))</f>
        <v>0.69</v>
      </c>
      <c r="E23" s="27">
        <f>(IF(B23=1,Modal_Basic_Prem_Yr1,Modal_Basic_Prem_Yr2))*(B23&lt;=PPT)*IF(Prem_Mode="Monthly",12,1)</f>
        <v>0</v>
      </c>
      <c r="F23" s="27">
        <f>SUM($E$7:E23)*(B23&lt;=PT)</f>
        <v>378480</v>
      </c>
      <c r="G23" s="27">
        <f>D23*F23</f>
        <v>261151.2</v>
      </c>
      <c r="H23" s="28"/>
      <c r="I23" s="39"/>
      <c r="J23" s="40"/>
      <c r="K23" s="40"/>
      <c r="M23" s="33">
        <v>18</v>
      </c>
      <c r="N23" s="38">
        <v>0</v>
      </c>
      <c r="O23" s="38">
        <v>0</v>
      </c>
      <c r="P23" s="38">
        <v>0</v>
      </c>
      <c r="Q23" s="38">
        <v>0.67</v>
      </c>
      <c r="R23" s="38">
        <v>0</v>
      </c>
      <c r="S23" s="38">
        <v>0</v>
      </c>
      <c r="T23" s="38">
        <v>0</v>
      </c>
      <c r="U23" s="38">
        <v>0</v>
      </c>
      <c r="V23" s="38">
        <v>0.74</v>
      </c>
      <c r="W23" s="38">
        <v>0.71</v>
      </c>
      <c r="X23" s="38">
        <v>0.68</v>
      </c>
      <c r="Y23" s="38">
        <v>0.66</v>
      </c>
      <c r="Z23" s="38">
        <v>0.63</v>
      </c>
      <c r="AA23" s="38">
        <v>0.62</v>
      </c>
      <c r="AB23" s="38">
        <v>0.6</v>
      </c>
      <c r="AC23" s="38">
        <v>0.59</v>
      </c>
      <c r="AD23" s="38">
        <v>0.72</v>
      </c>
      <c r="AE23" s="38">
        <v>0.69</v>
      </c>
      <c r="AF23" s="38">
        <v>0.67</v>
      </c>
      <c r="AG23" s="38">
        <v>0.65</v>
      </c>
      <c r="AH23" s="38">
        <v>0.63</v>
      </c>
      <c r="AI23" s="38">
        <v>0.62</v>
      </c>
      <c r="AJ23" s="38">
        <v>0.6</v>
      </c>
      <c r="AL23" s="30" t="str">
        <f>CONCATENATE(AM23,AN23)</f>
        <v>1911</v>
      </c>
      <c r="AM23" s="43">
        <v>19</v>
      </c>
      <c r="AN23" s="43">
        <v>11</v>
      </c>
      <c r="AO23" s="51">
        <v>0.53</v>
      </c>
      <c r="AP23" s="51">
        <v>0.28</v>
      </c>
    </row>
    <row r="24" ht="14.25" spans="2:42">
      <c r="B24" s="25">
        <f>B23+1</f>
        <v>18</v>
      </c>
      <c r="C24" s="25">
        <f>C23+1</f>
        <v>18</v>
      </c>
      <c r="D24" s="26">
        <f>INDEX($M$2:$AJ$30,MATCH(B24,$M$2:$M$30,0),MATCH(CONCATENATE(PT,PPT),$M$2:$AJ$2,0))</f>
        <v>0.71</v>
      </c>
      <c r="E24" s="27">
        <f>(IF(B24=1,Modal_Basic_Prem_Yr1,Modal_Basic_Prem_Yr2))*(B24&lt;=PPT)*IF(Prem_Mode="Monthly",12,1)</f>
        <v>0</v>
      </c>
      <c r="F24" s="27">
        <f>SUM($E$7:E24)*(B24&lt;=PT)</f>
        <v>378480</v>
      </c>
      <c r="G24" s="27">
        <f>D24*F24</f>
        <v>268720.8</v>
      </c>
      <c r="H24" s="28"/>
      <c r="I24" s="39"/>
      <c r="J24" s="40"/>
      <c r="K24" s="40"/>
      <c r="M24" s="33">
        <v>19</v>
      </c>
      <c r="N24" s="38">
        <v>0</v>
      </c>
      <c r="O24" s="38">
        <v>0</v>
      </c>
      <c r="P24" s="38">
        <v>0</v>
      </c>
      <c r="Q24" s="38">
        <v>0.68</v>
      </c>
      <c r="R24" s="38">
        <v>0</v>
      </c>
      <c r="S24" s="38">
        <v>0</v>
      </c>
      <c r="T24" s="38">
        <v>0</v>
      </c>
      <c r="U24" s="38">
        <v>0</v>
      </c>
      <c r="V24" s="38">
        <v>0</v>
      </c>
      <c r="W24" s="38">
        <v>0.73</v>
      </c>
      <c r="X24" s="38">
        <v>0.69</v>
      </c>
      <c r="Y24" s="38">
        <v>0.67</v>
      </c>
      <c r="Z24" s="38">
        <v>0.64</v>
      </c>
      <c r="AA24" s="38">
        <v>0.63</v>
      </c>
      <c r="AB24" s="38">
        <v>0.61</v>
      </c>
      <c r="AC24" s="38">
        <v>0.6</v>
      </c>
      <c r="AD24" s="38">
        <v>0.74</v>
      </c>
      <c r="AE24" s="38">
        <v>0.7</v>
      </c>
      <c r="AF24" s="38">
        <v>0.68</v>
      </c>
      <c r="AG24" s="38">
        <v>0.66</v>
      </c>
      <c r="AH24" s="38">
        <v>0.64</v>
      </c>
      <c r="AI24" s="38">
        <v>0.63</v>
      </c>
      <c r="AJ24" s="38">
        <v>0.61</v>
      </c>
      <c r="AL24" s="30" t="str">
        <f>CONCATENATE(AM24,AN24)</f>
        <v>2012</v>
      </c>
      <c r="AM24" s="43">
        <v>20</v>
      </c>
      <c r="AN24" s="43">
        <v>12</v>
      </c>
      <c r="AO24" s="51">
        <v>0.53</v>
      </c>
      <c r="AP24" s="51">
        <v>0.27</v>
      </c>
    </row>
    <row r="25" ht="14.25" spans="2:42">
      <c r="B25" s="25">
        <f>B24+1</f>
        <v>19</v>
      </c>
      <c r="C25" s="25">
        <f>C24+1</f>
        <v>19</v>
      </c>
      <c r="D25" s="26">
        <f>INDEX($M$2:$AJ$30,MATCH(B25,$M$2:$M$30,0),MATCH(CONCATENATE(PT,PPT),$M$2:$AJ$2,0))</f>
        <v>0.73</v>
      </c>
      <c r="E25" s="27">
        <f>(IF(B25=1,Modal_Basic_Prem_Yr1,Modal_Basic_Prem_Yr2))*(B25&lt;=PPT)*IF(Prem_Mode="Monthly",12,1)</f>
        <v>0</v>
      </c>
      <c r="F25" s="27">
        <f>SUM($E$7:E25)*(B25&lt;=PT)</f>
        <v>378480</v>
      </c>
      <c r="G25" s="27">
        <f>D25*F25</f>
        <v>276290.4</v>
      </c>
      <c r="H25" s="28"/>
      <c r="I25" s="39"/>
      <c r="J25" s="40"/>
      <c r="K25" s="40"/>
      <c r="M25" s="33">
        <v>20</v>
      </c>
      <c r="N25" s="38">
        <v>0</v>
      </c>
      <c r="O25" s="38">
        <v>0</v>
      </c>
      <c r="P25" s="38">
        <v>0</v>
      </c>
      <c r="Q25" s="38">
        <v>0.7</v>
      </c>
      <c r="R25" s="38">
        <v>0</v>
      </c>
      <c r="S25" s="38">
        <v>0</v>
      </c>
      <c r="T25" s="38">
        <v>0</v>
      </c>
      <c r="U25" s="38">
        <v>0</v>
      </c>
      <c r="V25" s="38">
        <v>0</v>
      </c>
      <c r="W25" s="38">
        <v>0</v>
      </c>
      <c r="X25" s="38">
        <v>0.71</v>
      </c>
      <c r="Y25" s="38">
        <v>0.69</v>
      </c>
      <c r="Z25" s="38">
        <v>0.66</v>
      </c>
      <c r="AA25" s="38">
        <v>0.64</v>
      </c>
      <c r="AB25" s="38">
        <v>0.62</v>
      </c>
      <c r="AC25" s="38">
        <v>0.61</v>
      </c>
      <c r="AD25" s="38">
        <v>0</v>
      </c>
      <c r="AE25" s="38">
        <v>0.72</v>
      </c>
      <c r="AF25" s="38">
        <v>0.7</v>
      </c>
      <c r="AG25" s="38">
        <v>0.67</v>
      </c>
      <c r="AH25" s="38">
        <v>0.65</v>
      </c>
      <c r="AI25" s="38">
        <v>0.64</v>
      </c>
      <c r="AJ25" s="38">
        <v>0.62</v>
      </c>
      <c r="AL25" s="30" t="str">
        <f>CONCATENATE(AM25,AN25)</f>
        <v>2113</v>
      </c>
      <c r="AM25" s="43">
        <v>21</v>
      </c>
      <c r="AN25" s="43">
        <v>13</v>
      </c>
      <c r="AO25" s="51">
        <v>0.54</v>
      </c>
      <c r="AP25" s="51">
        <v>0.26</v>
      </c>
    </row>
    <row r="26" ht="14.25" spans="2:42">
      <c r="B26" s="25">
        <f>B25+1</f>
        <v>20</v>
      </c>
      <c r="C26" s="25">
        <f>C25+1</f>
        <v>20</v>
      </c>
      <c r="D26" s="26">
        <f>INDEX($M$2:$AJ$30,MATCH(B26,$M$2:$M$30,0),MATCH(CONCATENATE(PT,PPT),$M$2:$AJ$2,0))</f>
        <v>0</v>
      </c>
      <c r="E26" s="27">
        <f>(IF(B26=1,Modal_Basic_Prem_Yr1,Modal_Basic_Prem_Yr2))*(B26&lt;=PPT)*IF(Prem_Mode="Monthly",12,1)</f>
        <v>0</v>
      </c>
      <c r="F26" s="27">
        <f>SUM($E$7:E26)*(B26&lt;=PT)</f>
        <v>0</v>
      </c>
      <c r="G26" s="27">
        <f>D26*F26</f>
        <v>0</v>
      </c>
      <c r="H26" s="28"/>
      <c r="I26" s="39"/>
      <c r="J26" s="40"/>
      <c r="K26" s="40"/>
      <c r="M26" s="33">
        <v>21</v>
      </c>
      <c r="N26" s="38">
        <v>0</v>
      </c>
      <c r="O26" s="38">
        <v>0</v>
      </c>
      <c r="P26" s="38">
        <v>0</v>
      </c>
      <c r="Q26" s="38">
        <v>0</v>
      </c>
      <c r="R26" s="38">
        <v>0</v>
      </c>
      <c r="S26" s="38">
        <v>0</v>
      </c>
      <c r="T26" s="38">
        <v>0</v>
      </c>
      <c r="U26" s="38">
        <v>0</v>
      </c>
      <c r="V26" s="38">
        <v>0</v>
      </c>
      <c r="W26" s="38">
        <v>0</v>
      </c>
      <c r="X26" s="38">
        <v>0</v>
      </c>
      <c r="Y26" s="38">
        <v>0.7</v>
      </c>
      <c r="Z26" s="38">
        <v>0.67</v>
      </c>
      <c r="AA26" s="38">
        <v>0.65</v>
      </c>
      <c r="AB26" s="38">
        <v>0.63</v>
      </c>
      <c r="AC26" s="38">
        <v>0.62</v>
      </c>
      <c r="AD26" s="38">
        <v>0</v>
      </c>
      <c r="AE26" s="38">
        <v>0</v>
      </c>
      <c r="AF26" s="38">
        <v>0.71</v>
      </c>
      <c r="AG26" s="38">
        <v>0.69</v>
      </c>
      <c r="AH26" s="38">
        <v>0.67</v>
      </c>
      <c r="AI26" s="38">
        <v>0.65</v>
      </c>
      <c r="AJ26" s="38">
        <v>0.62</v>
      </c>
      <c r="AL26" s="30" t="str">
        <f>CONCATENATE(AM26,AN26)</f>
        <v>2214</v>
      </c>
      <c r="AM26" s="43">
        <v>22</v>
      </c>
      <c r="AN26" s="43">
        <v>14</v>
      </c>
      <c r="AO26" s="51">
        <v>0.56</v>
      </c>
      <c r="AP26" s="51">
        <v>0.26</v>
      </c>
    </row>
    <row r="27" ht="14.25" spans="2:42">
      <c r="B27" s="25">
        <f>B26+1</f>
        <v>21</v>
      </c>
      <c r="C27" s="25">
        <f>C26+1</f>
        <v>21</v>
      </c>
      <c r="D27" s="26">
        <f>INDEX($M$2:$AJ$30,MATCH(B27,$M$2:$M$30,0),MATCH(CONCATENATE(PT,PPT),$M$2:$AJ$2,0))</f>
        <v>0</v>
      </c>
      <c r="E27" s="27">
        <f>(IF(B27=1,Modal_Basic_Prem_Yr1,Modal_Basic_Prem_Yr2))*(B27&lt;=PPT)*IF(Prem_Mode="Monthly",12,1)</f>
        <v>0</v>
      </c>
      <c r="F27" s="27">
        <f>SUM($E$7:E27)*(B27&lt;=PT)</f>
        <v>0</v>
      </c>
      <c r="G27" s="27">
        <f>D27*F27</f>
        <v>0</v>
      </c>
      <c r="I27" s="39"/>
      <c r="J27" s="40"/>
      <c r="K27" s="40"/>
      <c r="M27" s="33">
        <v>22</v>
      </c>
      <c r="N27" s="38">
        <v>0</v>
      </c>
      <c r="O27" s="38">
        <v>0</v>
      </c>
      <c r="P27" s="38">
        <v>0</v>
      </c>
      <c r="Q27" s="38">
        <v>0</v>
      </c>
      <c r="R27" s="38">
        <v>0</v>
      </c>
      <c r="S27" s="38">
        <v>0</v>
      </c>
      <c r="T27" s="38">
        <v>0</v>
      </c>
      <c r="U27" s="38">
        <v>0</v>
      </c>
      <c r="V27" s="38">
        <v>0</v>
      </c>
      <c r="W27" s="38">
        <v>0</v>
      </c>
      <c r="X27" s="38">
        <v>0</v>
      </c>
      <c r="Y27" s="38">
        <v>0</v>
      </c>
      <c r="Z27" s="38">
        <v>0.68</v>
      </c>
      <c r="AA27" s="38">
        <v>0.66</v>
      </c>
      <c r="AB27" s="38">
        <v>0.64</v>
      </c>
      <c r="AC27" s="38">
        <v>0.63</v>
      </c>
      <c r="AD27" s="38">
        <v>0</v>
      </c>
      <c r="AE27" s="38">
        <v>0</v>
      </c>
      <c r="AF27" s="38">
        <v>0</v>
      </c>
      <c r="AG27" s="38">
        <v>0.7</v>
      </c>
      <c r="AH27" s="38">
        <v>0.68</v>
      </c>
      <c r="AI27" s="38">
        <v>0.66</v>
      </c>
      <c r="AJ27" s="38">
        <v>0.63</v>
      </c>
      <c r="AL27" s="30" t="str">
        <f>CONCATENATE(AM27,AN27)</f>
        <v>2315</v>
      </c>
      <c r="AM27" s="43">
        <v>23</v>
      </c>
      <c r="AN27" s="43">
        <v>15</v>
      </c>
      <c r="AO27" s="51">
        <v>0.65</v>
      </c>
      <c r="AP27" s="51">
        <v>0.3</v>
      </c>
    </row>
    <row r="28" ht="14.25" spans="2:42">
      <c r="B28" s="25">
        <f>B27+1</f>
        <v>22</v>
      </c>
      <c r="C28" s="25">
        <f>C27+1</f>
        <v>22</v>
      </c>
      <c r="D28" s="26">
        <f>INDEX($M$2:$AJ$30,MATCH(B28,$M$2:$M$30,0),MATCH(CONCATENATE(PT,PPT),$M$2:$AJ$2,0))</f>
        <v>0</v>
      </c>
      <c r="E28" s="27">
        <f>(IF(B28=1,Modal_Basic_Prem_Yr1,Modal_Basic_Prem_Yr2))*(B28&lt;=PPT)*IF(Prem_Mode="Monthly",12,1)</f>
        <v>0</v>
      </c>
      <c r="F28" s="27">
        <f>SUM($E$7:E28)*(B28&lt;=PT)</f>
        <v>0</v>
      </c>
      <c r="G28" s="27">
        <f>D28*F28</f>
        <v>0</v>
      </c>
      <c r="I28" s="39"/>
      <c r="J28" s="40"/>
      <c r="K28" s="40"/>
      <c r="M28" s="33">
        <v>23</v>
      </c>
      <c r="N28" s="38">
        <v>0</v>
      </c>
      <c r="O28" s="38">
        <v>0</v>
      </c>
      <c r="P28" s="38">
        <v>0</v>
      </c>
      <c r="Q28" s="38">
        <v>0</v>
      </c>
      <c r="R28" s="38">
        <v>0</v>
      </c>
      <c r="S28" s="38">
        <v>0</v>
      </c>
      <c r="T28" s="38">
        <v>0</v>
      </c>
      <c r="U28" s="38">
        <v>0</v>
      </c>
      <c r="V28" s="38">
        <v>0</v>
      </c>
      <c r="W28" s="38">
        <v>0</v>
      </c>
      <c r="X28" s="38">
        <v>0</v>
      </c>
      <c r="Y28" s="38">
        <v>0</v>
      </c>
      <c r="Z28" s="38">
        <v>0</v>
      </c>
      <c r="AA28" s="38">
        <v>0.67</v>
      </c>
      <c r="AB28" s="38">
        <v>0.65</v>
      </c>
      <c r="AC28" s="38">
        <v>0.63</v>
      </c>
      <c r="AD28" s="38">
        <v>0</v>
      </c>
      <c r="AE28" s="38">
        <v>0</v>
      </c>
      <c r="AF28" s="38">
        <v>0</v>
      </c>
      <c r="AG28" s="38">
        <v>0</v>
      </c>
      <c r="AH28" s="38">
        <v>0.69</v>
      </c>
      <c r="AI28" s="38">
        <v>0.67</v>
      </c>
      <c r="AJ28" s="38">
        <v>0.64</v>
      </c>
      <c r="AL28" s="30" t="str">
        <f>CONCATENATE(AM28,AN28)</f>
        <v>2416</v>
      </c>
      <c r="AM28" s="43">
        <v>24</v>
      </c>
      <c r="AN28" s="43">
        <v>16</v>
      </c>
      <c r="AO28" s="51">
        <v>0.67</v>
      </c>
      <c r="AP28" s="51">
        <v>0.29</v>
      </c>
    </row>
    <row r="29" ht="14.25" spans="2:42">
      <c r="B29" s="25">
        <f>B28+1</f>
        <v>23</v>
      </c>
      <c r="C29" s="25">
        <f>C28+1</f>
        <v>23</v>
      </c>
      <c r="D29" s="26">
        <f>INDEX($M$2:$AJ$30,MATCH(B29,$M$2:$M$30,0),MATCH(CONCATENATE(PT,PPT),$M$2:$AJ$2,0))</f>
        <v>0</v>
      </c>
      <c r="E29" s="27">
        <f>(IF(B29=1,Modal_Basic_Prem_Yr1,Modal_Basic_Prem_Yr2))*(B29&lt;=PPT)*IF(Prem_Mode="Monthly",12,1)</f>
        <v>0</v>
      </c>
      <c r="F29" s="27">
        <f>SUM($E$7:E29)*(B29&lt;=PT)</f>
        <v>0</v>
      </c>
      <c r="G29" s="27">
        <f>D29*F29</f>
        <v>0</v>
      </c>
      <c r="I29" s="39"/>
      <c r="J29" s="40"/>
      <c r="K29" s="40"/>
      <c r="M29" s="33">
        <v>24</v>
      </c>
      <c r="N29" s="38">
        <v>0</v>
      </c>
      <c r="O29" s="38">
        <v>0</v>
      </c>
      <c r="P29" s="38">
        <v>0</v>
      </c>
      <c r="Q29" s="38">
        <v>0</v>
      </c>
      <c r="R29" s="38">
        <v>0</v>
      </c>
      <c r="S29" s="38">
        <v>0</v>
      </c>
      <c r="T29" s="38">
        <v>0</v>
      </c>
      <c r="U29" s="38">
        <v>0</v>
      </c>
      <c r="V29" s="38">
        <v>0</v>
      </c>
      <c r="W29" s="38">
        <v>0</v>
      </c>
      <c r="X29" s="38">
        <v>0</v>
      </c>
      <c r="Y29" s="38">
        <v>0</v>
      </c>
      <c r="Z29" s="38">
        <v>0</v>
      </c>
      <c r="AA29" s="38">
        <v>0</v>
      </c>
      <c r="AB29" s="38">
        <v>0.66</v>
      </c>
      <c r="AC29" s="38">
        <v>0.64</v>
      </c>
      <c r="AD29" s="38">
        <v>0</v>
      </c>
      <c r="AE29" s="38">
        <v>0</v>
      </c>
      <c r="AF29" s="38">
        <v>0</v>
      </c>
      <c r="AG29" s="38">
        <v>0</v>
      </c>
      <c r="AH29" s="38">
        <v>0</v>
      </c>
      <c r="AI29" s="38">
        <v>0.68</v>
      </c>
      <c r="AJ29" s="38">
        <v>0.65</v>
      </c>
      <c r="AL29" s="30" t="str">
        <f>CONCATENATE(AM29,AN29)</f>
        <v>2517</v>
      </c>
      <c r="AM29" s="43">
        <v>25</v>
      </c>
      <c r="AN29" s="43">
        <v>17</v>
      </c>
      <c r="AO29" s="51">
        <v>0.7</v>
      </c>
      <c r="AP29" s="51">
        <v>0.29</v>
      </c>
    </row>
    <row r="30" ht="14.25" spans="2:36">
      <c r="B30" s="25">
        <f>B29+1</f>
        <v>24</v>
      </c>
      <c r="C30" s="25">
        <f>C29+1</f>
        <v>24</v>
      </c>
      <c r="D30" s="26">
        <f>INDEX($M$2:$AJ$30,MATCH(B30,$M$2:$M$30,0),MATCH(CONCATENATE(PT,PPT),$M$2:$AJ$2,0))</f>
        <v>0</v>
      </c>
      <c r="E30" s="27">
        <f>(IF(B30=1,Modal_Basic_Prem_Yr1,Modal_Basic_Prem_Yr2))*(B30&lt;=PPT)*IF(Prem_Mode="Monthly",12,1)</f>
        <v>0</v>
      </c>
      <c r="F30" s="27">
        <f>SUM($E$7:E30)*(B30&lt;=PT)</f>
        <v>0</v>
      </c>
      <c r="G30" s="27">
        <f>D30*F30</f>
        <v>0</v>
      </c>
      <c r="I30" s="39"/>
      <c r="J30" s="40"/>
      <c r="K30" s="40"/>
      <c r="M30" s="33">
        <v>25</v>
      </c>
      <c r="N30" s="38">
        <v>0</v>
      </c>
      <c r="O30" s="38">
        <v>0</v>
      </c>
      <c r="P30" s="38">
        <v>0</v>
      </c>
      <c r="Q30" s="38">
        <v>0</v>
      </c>
      <c r="R30" s="38">
        <v>0</v>
      </c>
      <c r="S30" s="38">
        <v>0</v>
      </c>
      <c r="T30" s="38">
        <v>0</v>
      </c>
      <c r="U30" s="38">
        <v>0</v>
      </c>
      <c r="V30" s="38">
        <v>0</v>
      </c>
      <c r="W30" s="38">
        <v>0</v>
      </c>
      <c r="X30" s="38">
        <v>0</v>
      </c>
      <c r="Y30" s="38">
        <v>0</v>
      </c>
      <c r="Z30" s="38">
        <v>0</v>
      </c>
      <c r="AA30" s="38">
        <v>0</v>
      </c>
      <c r="AB30" s="38">
        <v>0</v>
      </c>
      <c r="AC30" s="38">
        <v>0.65</v>
      </c>
      <c r="AD30" s="38">
        <v>0</v>
      </c>
      <c r="AE30" s="38">
        <v>0</v>
      </c>
      <c r="AF30" s="38">
        <v>0</v>
      </c>
      <c r="AG30" s="38">
        <v>0</v>
      </c>
      <c r="AH30" s="38">
        <v>0</v>
      </c>
      <c r="AI30" s="38">
        <v>0</v>
      </c>
      <c r="AJ30" s="38">
        <v>0.66</v>
      </c>
    </row>
    <row r="31" spans="2:11">
      <c r="B31" s="25">
        <f>B30+1</f>
        <v>25</v>
      </c>
      <c r="C31" s="25">
        <f>C30+1</f>
        <v>25</v>
      </c>
      <c r="D31" s="26">
        <f>INDEX($M$2:$AJ$30,MATCH(B31,$M$2:$M$30,0),MATCH(CONCATENATE(PT,PPT),$M$2:$AJ$2,0))</f>
        <v>0</v>
      </c>
      <c r="E31" s="27">
        <f>(IF(B31=1,Modal_Basic_Prem_Yr1,Modal_Basic_Prem_Yr2))*(B31&lt;=PPT)*IF(Prem_Mode="Monthly",12,1)</f>
        <v>0</v>
      </c>
      <c r="F31" s="27">
        <f>SUM($E$7:E31)*(B31&lt;=PT)</f>
        <v>0</v>
      </c>
      <c r="G31" s="27">
        <f>D31*F31</f>
        <v>0</v>
      </c>
      <c r="I31" s="39"/>
      <c r="J31" s="40"/>
      <c r="K31" s="40"/>
    </row>
  </sheetData>
  <mergeCells count="4">
    <mergeCell ref="I1:K1"/>
    <mergeCell ref="N5:AJ5"/>
    <mergeCell ref="AO5:AP5"/>
    <mergeCell ref="AR5:AS5"/>
  </mergeCells>
  <pageMargins left="0.699305555555556" right="0.699305555555556" top="0.75" bottom="0.75" header="0.3" footer="0.3"/>
  <pageSetup paperSize="1"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5"/>
  <sheetViews>
    <sheetView workbookViewId="0">
      <selection activeCell="B4" sqref="B4:B5"/>
    </sheetView>
  </sheetViews>
  <sheetFormatPr defaultColWidth="9" defaultRowHeight="14.25" outlineLevelRow="4" outlineLevelCol="3"/>
  <cols>
    <col min="2" max="2" width="20.25" customWidth="1"/>
    <col min="3" max="3" width="16.5" customWidth="1"/>
    <col min="4" max="4" width="25.625" customWidth="1"/>
  </cols>
  <sheetData>
    <row r="3" ht="15" spans="2:4">
      <c r="B3" s="16"/>
      <c r="C3" s="17" t="s">
        <v>179</v>
      </c>
      <c r="D3" s="17" t="s">
        <v>180</v>
      </c>
    </row>
    <row r="4" ht="30" spans="2:4">
      <c r="B4" s="17" t="s">
        <v>181</v>
      </c>
      <c r="C4" s="253" t="s">
        <v>182</v>
      </c>
      <c r="D4" s="253" t="s">
        <v>183</v>
      </c>
    </row>
    <row r="5" ht="15" spans="2:4">
      <c r="B5" s="19" t="s">
        <v>184</v>
      </c>
      <c r="C5" t="s">
        <v>185</v>
      </c>
      <c r="D5" t="s">
        <v>186</v>
      </c>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5"/>
  <sheetViews>
    <sheetView tabSelected="1" workbookViewId="0">
      <selection activeCell="C23" sqref="C23"/>
    </sheetView>
  </sheetViews>
  <sheetFormatPr defaultColWidth="9" defaultRowHeight="14.25" outlineLevelCol="5"/>
  <cols>
    <col min="1" max="1" width="28.375" style="1" customWidth="1"/>
    <col min="2" max="2" width="16.125" style="1" customWidth="1"/>
    <col min="3" max="3" width="14" style="1" customWidth="1"/>
    <col min="4" max="4" width="17.5" style="1" customWidth="1"/>
    <col min="5" max="5" width="14.5" style="1" customWidth="1"/>
    <col min="6" max="6" width="18.125" style="1" customWidth="1"/>
    <col min="7" max="16384" width="28.375" style="1" customWidth="1"/>
  </cols>
  <sheetData>
    <row r="1" spans="2:6">
      <c r="B1" s="2" t="s">
        <v>187</v>
      </c>
      <c r="C1" s="2"/>
      <c r="D1" s="2"/>
      <c r="E1" s="2"/>
      <c r="F1" s="2"/>
    </row>
    <row r="3" ht="15" spans="1:6">
      <c r="A3" s="3"/>
      <c r="B3" s="4" t="s">
        <v>188</v>
      </c>
      <c r="C3" s="4" t="s">
        <v>189</v>
      </c>
      <c r="D3" s="4" t="s">
        <v>190</v>
      </c>
      <c r="E3" s="4" t="s">
        <v>191</v>
      </c>
      <c r="F3" s="4" t="s">
        <v>192</v>
      </c>
    </row>
    <row r="4" spans="1:6">
      <c r="A4" s="3"/>
      <c r="B4" s="3"/>
      <c r="C4" s="3"/>
      <c r="D4" s="3"/>
      <c r="E4" s="3"/>
      <c r="F4" s="3"/>
    </row>
    <row r="5" ht="30" spans="1:6">
      <c r="A5" s="5" t="s">
        <v>193</v>
      </c>
      <c r="B5" s="6">
        <v>200000</v>
      </c>
      <c r="C5" s="3">
        <v>20000</v>
      </c>
      <c r="D5" s="3">
        <v>5000</v>
      </c>
      <c r="E5" s="3">
        <v>72500</v>
      </c>
      <c r="F5" s="3">
        <v>39550</v>
      </c>
    </row>
    <row r="6" spans="1:6">
      <c r="A6" s="7" t="s">
        <v>5</v>
      </c>
      <c r="B6" s="3">
        <v>33</v>
      </c>
      <c r="C6" s="3">
        <v>18</v>
      </c>
      <c r="D6" s="3">
        <v>38</v>
      </c>
      <c r="E6" s="3">
        <v>26</v>
      </c>
      <c r="F6" s="3">
        <v>37</v>
      </c>
    </row>
    <row r="7" spans="1:6">
      <c r="A7" s="7" t="s">
        <v>6</v>
      </c>
      <c r="B7" s="3" t="s">
        <v>7</v>
      </c>
      <c r="C7" s="3" t="s">
        <v>141</v>
      </c>
      <c r="D7" s="3" t="s">
        <v>141</v>
      </c>
      <c r="E7" s="3" t="s">
        <v>7</v>
      </c>
      <c r="F7" s="3" t="s">
        <v>7</v>
      </c>
    </row>
    <row r="8" spans="1:6">
      <c r="A8" s="7" t="s">
        <v>9</v>
      </c>
      <c r="B8" s="3" t="s">
        <v>194</v>
      </c>
      <c r="C8" s="3" t="s">
        <v>194</v>
      </c>
      <c r="D8" s="3" t="s">
        <v>10</v>
      </c>
      <c r="E8" s="3" t="s">
        <v>10</v>
      </c>
      <c r="F8" s="3" t="s">
        <v>194</v>
      </c>
    </row>
    <row r="9" spans="1:6">
      <c r="A9" s="7" t="s">
        <v>14</v>
      </c>
      <c r="B9" s="3" t="s">
        <v>13</v>
      </c>
      <c r="C9" s="3" t="s">
        <v>15</v>
      </c>
      <c r="D9" s="3" t="s">
        <v>13</v>
      </c>
      <c r="E9" s="3" t="s">
        <v>13</v>
      </c>
      <c r="F9" s="3" t="s">
        <v>15</v>
      </c>
    </row>
    <row r="10" spans="1:6">
      <c r="A10" s="7" t="s">
        <v>16</v>
      </c>
      <c r="B10" s="3">
        <v>12</v>
      </c>
      <c r="C10" s="3">
        <v>15</v>
      </c>
      <c r="D10" s="3">
        <v>25</v>
      </c>
      <c r="E10" s="3">
        <v>19</v>
      </c>
      <c r="F10" s="3">
        <v>19</v>
      </c>
    </row>
    <row r="11" spans="1:6">
      <c r="A11" s="7" t="s">
        <v>17</v>
      </c>
      <c r="B11" s="3">
        <v>5</v>
      </c>
      <c r="C11" s="3">
        <v>7</v>
      </c>
      <c r="D11" s="3">
        <v>17</v>
      </c>
      <c r="E11" s="3">
        <v>10</v>
      </c>
      <c r="F11" s="3">
        <v>10</v>
      </c>
    </row>
    <row r="12" ht="25.5" spans="1:6">
      <c r="A12" s="7" t="s">
        <v>18</v>
      </c>
      <c r="B12" s="3" t="s">
        <v>15</v>
      </c>
      <c r="C12" s="3" t="s">
        <v>13</v>
      </c>
      <c r="D12" s="3" t="s">
        <v>13</v>
      </c>
      <c r="E12" s="3" t="s">
        <v>15</v>
      </c>
      <c r="F12" s="3" t="s">
        <v>15</v>
      </c>
    </row>
    <row r="13" ht="15" spans="1:6">
      <c r="A13" s="8" t="s">
        <v>195</v>
      </c>
      <c r="B13" s="8"/>
      <c r="C13" s="8"/>
      <c r="D13" s="8"/>
      <c r="E13" s="8"/>
      <c r="F13" s="8"/>
    </row>
    <row r="14" ht="30" spans="1:6">
      <c r="A14" s="5" t="s">
        <v>11</v>
      </c>
      <c r="B14" s="9">
        <v>835024</v>
      </c>
      <c r="C14" s="9">
        <v>1549343</v>
      </c>
      <c r="D14" s="9">
        <v>1010468</v>
      </c>
      <c r="E14" s="9">
        <v>771295</v>
      </c>
      <c r="F14" s="9">
        <v>395309</v>
      </c>
    </row>
    <row r="15" ht="15" spans="1:6">
      <c r="A15" s="10"/>
      <c r="B15" s="3"/>
      <c r="C15" s="3"/>
      <c r="D15" s="3"/>
      <c r="E15" s="3"/>
      <c r="F15" s="3"/>
    </row>
    <row r="16" ht="15" spans="1:6">
      <c r="A16" s="10"/>
      <c r="B16" s="11" t="s">
        <v>150</v>
      </c>
      <c r="C16" s="12"/>
      <c r="D16" s="12"/>
      <c r="E16" s="12"/>
      <c r="F16" s="12"/>
    </row>
    <row r="17" ht="25.5" spans="1:6">
      <c r="A17" s="13" t="s">
        <v>151</v>
      </c>
      <c r="B17" s="14">
        <v>191387.5</v>
      </c>
      <c r="C17" s="14">
        <v>20000</v>
      </c>
      <c r="D17" s="14">
        <v>5000</v>
      </c>
      <c r="E17" s="14">
        <v>69377.99</v>
      </c>
      <c r="F17" s="14">
        <v>37846.88</v>
      </c>
    </row>
    <row r="18" spans="1:6">
      <c r="A18" s="13" t="s">
        <v>152</v>
      </c>
      <c r="B18" s="14">
        <v>8612.44</v>
      </c>
      <c r="C18" s="15">
        <v>900</v>
      </c>
      <c r="D18" s="15">
        <v>225</v>
      </c>
      <c r="E18" s="14">
        <v>3122.01</v>
      </c>
      <c r="F18" s="14">
        <v>1703.11</v>
      </c>
    </row>
    <row r="19" spans="1:6">
      <c r="A19" s="13" t="s">
        <v>153</v>
      </c>
      <c r="B19" s="14">
        <v>199999.94</v>
      </c>
      <c r="C19" s="14">
        <v>20900</v>
      </c>
      <c r="D19" s="14">
        <v>5225</v>
      </c>
      <c r="E19" s="14">
        <v>72500</v>
      </c>
      <c r="F19" s="14">
        <v>39549.99</v>
      </c>
    </row>
    <row r="20" spans="1:6">
      <c r="A20" s="13" t="s">
        <v>154</v>
      </c>
      <c r="B20" s="14">
        <v>191387.5</v>
      </c>
      <c r="C20" s="14">
        <v>240000</v>
      </c>
      <c r="D20" s="14">
        <v>60000</v>
      </c>
      <c r="E20" s="14">
        <v>69377.99</v>
      </c>
      <c r="F20" s="14">
        <v>37846.88</v>
      </c>
    </row>
    <row r="21" ht="15" spans="1:6">
      <c r="A21" s="10"/>
      <c r="B21" s="11" t="s">
        <v>29</v>
      </c>
      <c r="C21" s="12"/>
      <c r="D21" s="12"/>
      <c r="E21" s="12"/>
      <c r="F21" s="12"/>
    </row>
    <row r="22" ht="25.5" spans="1:6">
      <c r="A22" s="13" t="s">
        <v>151</v>
      </c>
      <c r="B22" s="14">
        <v>191387.5</v>
      </c>
      <c r="C22" s="14">
        <v>20000</v>
      </c>
      <c r="D22" s="14">
        <v>5000</v>
      </c>
      <c r="E22" s="14">
        <v>69377.99</v>
      </c>
      <c r="F22" s="14">
        <v>37846.88</v>
      </c>
    </row>
    <row r="23" spans="1:6">
      <c r="A23" s="13" t="s">
        <v>152</v>
      </c>
      <c r="B23" s="14">
        <v>4306.22</v>
      </c>
      <c r="C23" s="15">
        <v>450</v>
      </c>
      <c r="D23" s="15">
        <v>112.5</v>
      </c>
      <c r="E23" s="14">
        <v>1561</v>
      </c>
      <c r="F23" s="15">
        <v>851.55</v>
      </c>
    </row>
    <row r="24" spans="1:6">
      <c r="A24" s="13" t="s">
        <v>153</v>
      </c>
      <c r="B24" s="14">
        <v>195693.72</v>
      </c>
      <c r="C24" s="14">
        <v>20450</v>
      </c>
      <c r="D24" s="14">
        <v>5112.5</v>
      </c>
      <c r="E24" s="14">
        <v>70938.99</v>
      </c>
      <c r="F24" s="14">
        <v>38698.43</v>
      </c>
    </row>
    <row r="25" spans="1:6">
      <c r="A25" s="13" t="s">
        <v>154</v>
      </c>
      <c r="B25" s="14">
        <v>191387.5</v>
      </c>
      <c r="C25" s="14">
        <v>240000</v>
      </c>
      <c r="D25" s="14">
        <v>60000</v>
      </c>
      <c r="E25" s="14">
        <v>69377.99</v>
      </c>
      <c r="F25" s="14">
        <v>37846.88</v>
      </c>
    </row>
  </sheetData>
  <mergeCells count="4">
    <mergeCell ref="B1:F1"/>
    <mergeCell ref="A13:F13"/>
    <mergeCell ref="B16:F16"/>
    <mergeCell ref="B21:F21"/>
  </mergeCells>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Premium Calculation</vt:lpstr>
      <vt:lpstr>Par - BI</vt:lpstr>
      <vt:lpstr>Product Data n Calcs</vt:lpstr>
      <vt:lpstr>GSV for SSV Cal</vt:lpstr>
      <vt:lpstr>GoDB changes</vt:lpstr>
      <vt:lpstr>GoDB 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Rajan</cp:lastModifiedBy>
  <dcterms:created xsi:type="dcterms:W3CDTF">2017-06-29T13:07:03Z</dcterms:created>
  <dcterms:modified xsi:type="dcterms:W3CDTF">2017-06-29T15:15:00Z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